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pmg5421_psu_edu/Documents/Research/Savage/Biomass/Fitting/Component_Additivity/"/>
    </mc:Choice>
  </mc:AlternateContent>
  <xr:revisionPtr revIDLastSave="495" documentId="8_{E96930A6-74FB-4CD7-8975-C4764A0036D3}" xr6:coauthVersionLast="47" xr6:coauthVersionMax="47" xr10:uidLastSave="{468B49CC-079D-404E-868F-CA349EBC0076}"/>
  <bookViews>
    <workbookView xWindow="6015" yWindow="540" windowWidth="18720" windowHeight="18135" xr2:uid="{053A533B-5A8A-48E1-8F08-C742CD9D1521}"/>
  </bookViews>
  <sheets>
    <sheet name="Fitting" sheetId="2" r:id="rId1"/>
    <sheet name="Predict" sheetId="11" r:id="rId2"/>
  </sheets>
  <definedNames>
    <definedName name="btbl3fna" localSheetId="0">Fitting!#REF!</definedName>
    <definedName name="btbl3fnb" localSheetId="0">#REF!</definedName>
    <definedName name="btbl5fna" localSheetId="0">#REF!</definedName>
    <definedName name="btblfn0015" localSheetId="0">Predict!$BM$17</definedName>
    <definedName name="btblfn1" localSheetId="0">Fitting!#REF!</definedName>
    <definedName name="btblfn2" localSheetId="0">Fitting!#REF!</definedName>
    <definedName name="btblfn3" localSheetId="0">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Predict!$AK$6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09" i="2" l="1"/>
  <c r="AQ208" i="2"/>
  <c r="AQ200" i="2"/>
  <c r="AQ199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4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4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4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F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K72" i="11"/>
  <c r="F72" i="11" s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J487" i="2"/>
  <c r="J488" i="2"/>
  <c r="J489" i="2"/>
  <c r="J495" i="2"/>
  <c r="J496" i="2"/>
  <c r="J497" i="2"/>
  <c r="J478" i="2"/>
  <c r="J480" i="2"/>
  <c r="J482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4" i="2"/>
  <c r="J493" i="2"/>
  <c r="J492" i="2"/>
  <c r="J491" i="2"/>
  <c r="J490" i="2"/>
  <c r="J486" i="2"/>
  <c r="J485" i="2"/>
  <c r="J484" i="2"/>
  <c r="J483" i="2"/>
  <c r="J481" i="2"/>
  <c r="J479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4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P176" i="2"/>
  <c r="H176" i="2" s="1"/>
  <c r="O176" i="2"/>
  <c r="G176" i="2" s="1"/>
  <c r="K176" i="2"/>
  <c r="J176" i="2" s="1"/>
  <c r="P175" i="2"/>
  <c r="H175" i="2" s="1"/>
  <c r="O175" i="2"/>
  <c r="G175" i="2" s="1"/>
  <c r="K175" i="2"/>
  <c r="J175" i="2" s="1"/>
  <c r="Q173" i="2"/>
  <c r="I173" i="2" s="1"/>
  <c r="P173" i="2"/>
  <c r="H173" i="2" s="1"/>
  <c r="O173" i="2"/>
  <c r="G173" i="2" s="1"/>
  <c r="N173" i="2"/>
  <c r="M173" i="2"/>
  <c r="F173" i="2" s="1"/>
  <c r="I172" i="2"/>
  <c r="H172" i="2"/>
  <c r="G172" i="2"/>
  <c r="F172" i="2"/>
  <c r="Q171" i="2"/>
  <c r="I171" i="2" s="1"/>
  <c r="P171" i="2"/>
  <c r="H171" i="2" s="1"/>
  <c r="O171" i="2"/>
  <c r="G171" i="2" s="1"/>
  <c r="N171" i="2"/>
  <c r="M171" i="2"/>
  <c r="Q170" i="2"/>
  <c r="I170" i="2" s="1"/>
  <c r="P170" i="2"/>
  <c r="H170" i="2" s="1"/>
  <c r="O170" i="2"/>
  <c r="G170" i="2" s="1"/>
  <c r="N170" i="2"/>
  <c r="M170" i="2"/>
  <c r="F170" i="2" s="1"/>
  <c r="Q40" i="2"/>
  <c r="I40" i="2" s="1"/>
  <c r="O40" i="2"/>
  <c r="G40" i="2" s="1"/>
  <c r="M40" i="2"/>
  <c r="J40" i="2" s="1"/>
  <c r="Q39" i="2"/>
  <c r="I39" i="2" s="1"/>
  <c r="O39" i="2"/>
  <c r="G39" i="2" s="1"/>
  <c r="M39" i="2"/>
  <c r="J39" i="2" s="1"/>
  <c r="Q38" i="2"/>
  <c r="I38" i="2" s="1"/>
  <c r="O38" i="2"/>
  <c r="G38" i="2" s="1"/>
  <c r="M38" i="2"/>
  <c r="J38" i="2" s="1"/>
  <c r="Q37" i="2"/>
  <c r="I37" i="2" s="1"/>
  <c r="O37" i="2"/>
  <c r="G37" i="2" s="1"/>
  <c r="M37" i="2"/>
  <c r="J37" i="2" s="1"/>
  <c r="Q36" i="2"/>
  <c r="I36" i="2" s="1"/>
  <c r="O36" i="2"/>
  <c r="G36" i="2" s="1"/>
  <c r="M36" i="2"/>
  <c r="J36" i="2" s="1"/>
  <c r="Q35" i="2"/>
  <c r="I35" i="2" s="1"/>
  <c r="O35" i="2"/>
  <c r="G35" i="2" s="1"/>
  <c r="M35" i="2"/>
  <c r="J35" i="2" s="1"/>
  <c r="Q34" i="2"/>
  <c r="I34" i="2" s="1"/>
  <c r="O34" i="2"/>
  <c r="G34" i="2" s="1"/>
  <c r="M34" i="2"/>
  <c r="J34" i="2" s="1"/>
  <c r="Q33" i="2"/>
  <c r="I33" i="2" s="1"/>
  <c r="O33" i="2"/>
  <c r="G33" i="2" s="1"/>
  <c r="M33" i="2"/>
  <c r="J33" i="2" s="1"/>
  <c r="Q32" i="2"/>
  <c r="I32" i="2" s="1"/>
  <c r="O32" i="2"/>
  <c r="G32" i="2" s="1"/>
  <c r="M32" i="2"/>
  <c r="J32" i="2" s="1"/>
  <c r="Q31" i="2"/>
  <c r="I31" i="2" s="1"/>
  <c r="O31" i="2"/>
  <c r="G31" i="2" s="1"/>
  <c r="M31" i="2"/>
  <c r="J31" i="2" s="1"/>
  <c r="Q30" i="2"/>
  <c r="I30" i="2" s="1"/>
  <c r="O30" i="2"/>
  <c r="G30" i="2" s="1"/>
  <c r="M30" i="2"/>
  <c r="J30" i="2" s="1"/>
  <c r="F171" i="2" l="1"/>
  <c r="J72" i="11"/>
  <c r="F40" i="2"/>
  <c r="F39" i="2"/>
  <c r="F38" i="2"/>
  <c r="F37" i="2"/>
  <c r="F36" i="2"/>
  <c r="F35" i="2"/>
  <c r="F34" i="2"/>
  <c r="F33" i="2"/>
  <c r="F32" i="2"/>
  <c r="F176" i="2"/>
  <c r="F31" i="2"/>
  <c r="F175" i="2"/>
  <c r="F30" i="2"/>
  <c r="J173" i="2"/>
  <c r="J170" i="2"/>
  <c r="J171" i="2"/>
  <c r="J172" i="2"/>
  <c r="AY8" i="11" l="1"/>
  <c r="AX57" i="11"/>
  <c r="AW51" i="11"/>
  <c r="AW75" i="11"/>
  <c r="AW111" i="11"/>
  <c r="AZ109" i="11"/>
  <c r="AZ107" i="11"/>
  <c r="AZ96" i="11"/>
  <c r="AZ70" i="11"/>
  <c r="AZ31" i="11"/>
  <c r="AZ25" i="11"/>
  <c r="AZ19" i="11"/>
  <c r="AV19" i="11"/>
  <c r="AW840" i="2" l="1"/>
  <c r="AW834" i="2"/>
  <c r="BI834" i="2"/>
  <c r="AW821" i="2"/>
  <c r="AW882" i="2"/>
  <c r="AX956" i="2" l="1"/>
  <c r="AX955" i="2"/>
  <c r="AX954" i="2"/>
  <c r="AX702" i="2"/>
  <c r="AX701" i="2"/>
  <c r="AY98" i="2"/>
  <c r="AY97" i="2"/>
  <c r="AY96" i="2"/>
  <c r="AY95" i="2"/>
  <c r="AY94" i="2"/>
  <c r="AY89" i="2"/>
  <c r="AY88" i="2"/>
  <c r="AY87" i="2"/>
  <c r="AY86" i="2"/>
  <c r="AY85" i="2"/>
  <c r="AY81" i="2"/>
  <c r="AY80" i="2"/>
  <c r="AY79" i="2"/>
  <c r="AY78" i="2"/>
  <c r="AY77" i="2"/>
  <c r="AY72" i="2"/>
  <c r="AY71" i="2"/>
  <c r="AY70" i="2"/>
  <c r="AY69" i="2"/>
  <c r="AY68" i="2"/>
  <c r="AY64" i="2"/>
  <c r="AY63" i="2"/>
  <c r="AY62" i="2"/>
  <c r="AY61" i="2"/>
  <c r="AY60" i="2"/>
  <c r="AY55" i="2"/>
  <c r="AY54" i="2"/>
  <c r="AY53" i="2"/>
  <c r="AY52" i="2"/>
  <c r="AY51" i="2"/>
  <c r="AY40" i="2"/>
  <c r="AY39" i="2"/>
  <c r="AY33" i="2"/>
  <c r="AY31" i="2"/>
  <c r="AY30" i="2"/>
  <c r="AY28" i="2"/>
  <c r="AY26" i="2"/>
  <c r="AY23" i="2"/>
  <c r="AY22" i="2"/>
  <c r="AY21" i="2"/>
  <c r="AY20" i="2"/>
  <c r="AY19" i="2"/>
  <c r="AY18" i="2"/>
  <c r="AY17" i="2"/>
  <c r="AY16" i="2"/>
  <c r="AP4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204" i="2"/>
  <c r="AP206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498" i="2"/>
  <c r="AP499" i="2"/>
  <c r="AP500" i="2"/>
  <c r="AP501" i="2"/>
  <c r="AP502" i="2"/>
  <c r="AP503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46" i="2"/>
  <c r="AP547" i="2"/>
  <c r="AP548" i="2"/>
  <c r="AP549" i="2"/>
  <c r="AP550" i="2"/>
  <c r="AP551" i="2"/>
  <c r="AP552" i="2"/>
  <c r="AP553" i="2"/>
  <c r="AP3" i="2"/>
  <c r="AO4" i="2"/>
  <c r="AO5" i="2"/>
  <c r="AP5" i="2" s="1"/>
  <c r="AO6" i="2"/>
  <c r="AP6" i="2" s="1"/>
  <c r="AO7" i="2"/>
  <c r="AP7" i="2" s="1"/>
  <c r="AO8" i="2"/>
  <c r="AP8" i="2" s="1"/>
  <c r="AO9" i="2"/>
  <c r="AP9" i="2" s="1"/>
  <c r="AO10" i="2"/>
  <c r="AP10" i="2" s="1"/>
  <c r="AO11" i="2"/>
  <c r="AP11" i="2" s="1"/>
  <c r="AO12" i="2"/>
  <c r="AP12" i="2" s="1"/>
  <c r="AO13" i="2"/>
  <c r="AP13" i="2" s="1"/>
  <c r="AO14" i="2"/>
  <c r="AP14" i="2" s="1"/>
  <c r="AO15" i="2"/>
  <c r="AP15" i="2" s="1"/>
  <c r="AO16" i="2"/>
  <c r="AP16" i="2" s="1"/>
  <c r="AO17" i="2"/>
  <c r="AP17" i="2" s="1"/>
  <c r="AO18" i="2"/>
  <c r="AP18" i="2" s="1"/>
  <c r="AO19" i="2"/>
  <c r="AP19" i="2" s="1"/>
  <c r="AO20" i="2"/>
  <c r="AP20" i="2" s="1"/>
  <c r="AO21" i="2"/>
  <c r="AP21" i="2" s="1"/>
  <c r="AO22" i="2"/>
  <c r="AP22" i="2" s="1"/>
  <c r="AO23" i="2"/>
  <c r="AP23" i="2" s="1"/>
  <c r="AO24" i="2"/>
  <c r="AP24" i="2" s="1"/>
  <c r="AO25" i="2"/>
  <c r="AP25" i="2" s="1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P122" i="2" s="1"/>
  <c r="AO123" i="2"/>
  <c r="AP123" i="2" s="1"/>
  <c r="AO124" i="2"/>
  <c r="AP124" i="2" s="1"/>
  <c r="AO125" i="2"/>
  <c r="AP125" i="2" s="1"/>
  <c r="AO126" i="2"/>
  <c r="AP126" i="2" s="1"/>
  <c r="AO127" i="2"/>
  <c r="AP127" i="2" s="1"/>
  <c r="AO128" i="2"/>
  <c r="AP128" i="2" s="1"/>
  <c r="AO129" i="2"/>
  <c r="AP129" i="2" s="1"/>
  <c r="AO130" i="2"/>
  <c r="AP130" i="2" s="1"/>
  <c r="AO131" i="2"/>
  <c r="AP131" i="2" s="1"/>
  <c r="AO132" i="2"/>
  <c r="AP132" i="2" s="1"/>
  <c r="AO133" i="2"/>
  <c r="AP133" i="2" s="1"/>
  <c r="AO134" i="2"/>
  <c r="AP134" i="2" s="1"/>
  <c r="AO135" i="2"/>
  <c r="AP135" i="2" s="1"/>
  <c r="AO136" i="2"/>
  <c r="AP136" i="2" s="1"/>
  <c r="AO137" i="2"/>
  <c r="AP137" i="2" s="1"/>
  <c r="AO138" i="2"/>
  <c r="AP138" i="2" s="1"/>
  <c r="AO139" i="2"/>
  <c r="AP139" i="2" s="1"/>
  <c r="AO140" i="2"/>
  <c r="AP140" i="2" s="1"/>
  <c r="AO141" i="2"/>
  <c r="AP141" i="2" s="1"/>
  <c r="AO142" i="2"/>
  <c r="AP142" i="2" s="1"/>
  <c r="AO143" i="2"/>
  <c r="AP143" i="2" s="1"/>
  <c r="AO144" i="2"/>
  <c r="AP144" i="2" s="1"/>
  <c r="AO145" i="2"/>
  <c r="AP145" i="2" s="1"/>
  <c r="AO146" i="2"/>
  <c r="AP146" i="2" s="1"/>
  <c r="AO147" i="2"/>
  <c r="AP147" i="2" s="1"/>
  <c r="AO148" i="2"/>
  <c r="AP148" i="2" s="1"/>
  <c r="AO149" i="2"/>
  <c r="AP149" i="2" s="1"/>
  <c r="AO150" i="2"/>
  <c r="AP150" i="2" s="1"/>
  <c r="AO151" i="2"/>
  <c r="AP151" i="2" s="1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P183" i="2" s="1"/>
  <c r="AQ183" i="2" s="1"/>
  <c r="AO184" i="2"/>
  <c r="AP184" i="2" s="1"/>
  <c r="AQ184" i="2" s="1"/>
  <c r="AO185" i="2"/>
  <c r="AP185" i="2" s="1"/>
  <c r="AQ185" i="2" s="1"/>
  <c r="AO186" i="2"/>
  <c r="AP186" i="2" s="1"/>
  <c r="AQ186" i="2" s="1"/>
  <c r="AO187" i="2"/>
  <c r="AP187" i="2" s="1"/>
  <c r="AO188" i="2"/>
  <c r="AP188" i="2" s="1"/>
  <c r="AO189" i="2"/>
  <c r="AP189" i="2" s="1"/>
  <c r="AO190" i="2"/>
  <c r="AP190" i="2" s="1"/>
  <c r="AO191" i="2"/>
  <c r="AP191" i="2" s="1"/>
  <c r="AO192" i="2"/>
  <c r="AP192" i="2" s="1"/>
  <c r="AO193" i="2"/>
  <c r="AP193" i="2" s="1"/>
  <c r="AO194" i="2"/>
  <c r="AP194" i="2" s="1"/>
  <c r="AO195" i="2"/>
  <c r="AP195" i="2" s="1"/>
  <c r="AO196" i="2"/>
  <c r="AP196" i="2" s="1"/>
  <c r="AO197" i="2"/>
  <c r="AP197" i="2" s="1"/>
  <c r="AO198" i="2"/>
  <c r="AP198" i="2" s="1"/>
  <c r="AO199" i="2"/>
  <c r="AP199" i="2" s="1"/>
  <c r="AO200" i="2"/>
  <c r="AP200" i="2" s="1"/>
  <c r="AO201" i="2"/>
  <c r="AP201" i="2" s="1"/>
  <c r="AO202" i="2"/>
  <c r="AP202" i="2" s="1"/>
  <c r="AO203" i="2"/>
  <c r="AP203" i="2" s="1"/>
  <c r="AO204" i="2"/>
  <c r="AO205" i="2"/>
  <c r="AP205" i="2" s="1"/>
  <c r="AO206" i="2"/>
  <c r="AO207" i="2"/>
  <c r="AP207" i="2" s="1"/>
  <c r="AO208" i="2"/>
  <c r="AP208" i="2" s="1"/>
  <c r="AO209" i="2"/>
  <c r="AP209" i="2" s="1"/>
  <c r="AO210" i="2"/>
  <c r="AP210" i="2" s="1"/>
  <c r="AO211" i="2"/>
  <c r="AP211" i="2" s="1"/>
  <c r="AO212" i="2"/>
  <c r="AP212" i="2" s="1"/>
  <c r="AO213" i="2"/>
  <c r="AP213" i="2" s="1"/>
  <c r="AO214" i="2"/>
  <c r="AP214" i="2" s="1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P238" i="2" s="1"/>
  <c r="AO239" i="2"/>
  <c r="AP239" i="2" s="1"/>
  <c r="AO240" i="2"/>
  <c r="AP240" i="2" s="1"/>
  <c r="AO241" i="2"/>
  <c r="AP241" i="2" s="1"/>
  <c r="AO242" i="2"/>
  <c r="AP242" i="2" s="1"/>
  <c r="AO243" i="2"/>
  <c r="AP243" i="2" s="1"/>
  <c r="AO244" i="2"/>
  <c r="AP244" i="2" s="1"/>
  <c r="AO245" i="2"/>
  <c r="AP245" i="2" s="1"/>
  <c r="AO246" i="2"/>
  <c r="AP246" i="2" s="1"/>
  <c r="AO247" i="2"/>
  <c r="AP247" i="2" s="1"/>
  <c r="AO248" i="2"/>
  <c r="AP248" i="2" s="1"/>
  <c r="AO249" i="2"/>
  <c r="AP249" i="2" s="1"/>
  <c r="AO250" i="2"/>
  <c r="AP250" i="2" s="1"/>
  <c r="AO251" i="2"/>
  <c r="AP251" i="2" s="1"/>
  <c r="AO252" i="2"/>
  <c r="AP252" i="2" s="1"/>
  <c r="AO253" i="2"/>
  <c r="AP253" i="2" s="1"/>
  <c r="AO254" i="2"/>
  <c r="AP254" i="2" s="1"/>
  <c r="AO255" i="2"/>
  <c r="AP255" i="2" s="1"/>
  <c r="AO256" i="2"/>
  <c r="AP256" i="2" s="1"/>
  <c r="AO257" i="2"/>
  <c r="AP257" i="2" s="1"/>
  <c r="AO258" i="2"/>
  <c r="AP258" i="2" s="1"/>
  <c r="AO259" i="2"/>
  <c r="AP259" i="2" s="1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P272" i="2" s="1"/>
  <c r="AO273" i="2"/>
  <c r="AP273" i="2" s="1"/>
  <c r="AO274" i="2"/>
  <c r="AP274" i="2" s="1"/>
  <c r="AO275" i="2"/>
  <c r="AP275" i="2" s="1"/>
  <c r="AO276" i="2"/>
  <c r="AP276" i="2" s="1"/>
  <c r="AO277" i="2"/>
  <c r="AP277" i="2" s="1"/>
  <c r="AO278" i="2"/>
  <c r="AP278" i="2" s="1"/>
  <c r="AO279" i="2"/>
  <c r="AP279" i="2" s="1"/>
  <c r="AO280" i="2"/>
  <c r="AP280" i="2" s="1"/>
  <c r="AO281" i="2"/>
  <c r="AP281" i="2" s="1"/>
  <c r="AO282" i="2"/>
  <c r="AP282" i="2" s="1"/>
  <c r="AO283" i="2"/>
  <c r="AP283" i="2" s="1"/>
  <c r="AO284" i="2"/>
  <c r="AP284" i="2" s="1"/>
  <c r="AO285" i="2"/>
  <c r="AP285" i="2" s="1"/>
  <c r="AO286" i="2"/>
  <c r="AP286" i="2" s="1"/>
  <c r="AO287" i="2"/>
  <c r="AP287" i="2" s="1"/>
  <c r="AO288" i="2"/>
  <c r="AP288" i="2" s="1"/>
  <c r="AO289" i="2"/>
  <c r="AP289" i="2" s="1"/>
  <c r="AO290" i="2"/>
  <c r="AP290" i="2" s="1"/>
  <c r="AO291" i="2"/>
  <c r="AP291" i="2" s="1"/>
  <c r="AO292" i="2"/>
  <c r="AP292" i="2" s="1"/>
  <c r="AO293" i="2"/>
  <c r="AP293" i="2" s="1"/>
  <c r="AO294" i="2"/>
  <c r="AP294" i="2" s="1"/>
  <c r="AO295" i="2"/>
  <c r="AP295" i="2" s="1"/>
  <c r="AO296" i="2"/>
  <c r="AP296" i="2" s="1"/>
  <c r="AO297" i="2"/>
  <c r="AP297" i="2" s="1"/>
  <c r="AO298" i="2"/>
  <c r="AP298" i="2" s="1"/>
  <c r="AO299" i="2"/>
  <c r="AP299" i="2" s="1"/>
  <c r="AO300" i="2"/>
  <c r="AP300" i="2" s="1"/>
  <c r="AO301" i="2"/>
  <c r="AP301" i="2" s="1"/>
  <c r="AO302" i="2"/>
  <c r="AP302" i="2" s="1"/>
  <c r="AO303" i="2"/>
  <c r="AP303" i="2" s="1"/>
  <c r="AO304" i="2"/>
  <c r="AP304" i="2" s="1"/>
  <c r="AO305" i="2"/>
  <c r="AP305" i="2" s="1"/>
  <c r="AO306" i="2"/>
  <c r="AP306" i="2" s="1"/>
  <c r="AO307" i="2"/>
  <c r="AP307" i="2" s="1"/>
  <c r="AO308" i="2"/>
  <c r="AP308" i="2" s="1"/>
  <c r="AO309" i="2"/>
  <c r="AP309" i="2" s="1"/>
  <c r="AO310" i="2"/>
  <c r="AP310" i="2" s="1"/>
  <c r="AO311" i="2"/>
  <c r="AP311" i="2" s="1"/>
  <c r="AO312" i="2"/>
  <c r="AP312" i="2" s="1"/>
  <c r="AO313" i="2"/>
  <c r="AP313" i="2" s="1"/>
  <c r="AO314" i="2"/>
  <c r="AP314" i="2" s="1"/>
  <c r="AO315" i="2"/>
  <c r="AP315" i="2" s="1"/>
  <c r="AO316" i="2"/>
  <c r="AP316" i="2" s="1"/>
  <c r="AO317" i="2"/>
  <c r="AP317" i="2" s="1"/>
  <c r="AO318" i="2"/>
  <c r="AP318" i="2" s="1"/>
  <c r="AO319" i="2"/>
  <c r="AP319" i="2" s="1"/>
  <c r="AO320" i="2"/>
  <c r="AP320" i="2" s="1"/>
  <c r="AO321" i="2"/>
  <c r="AP321" i="2" s="1"/>
  <c r="AO322" i="2"/>
  <c r="AP322" i="2" s="1"/>
  <c r="AO323" i="2"/>
  <c r="AP323" i="2" s="1"/>
  <c r="AO324" i="2"/>
  <c r="AP324" i="2" s="1"/>
  <c r="AO325" i="2"/>
  <c r="AP325" i="2" s="1"/>
  <c r="AO326" i="2"/>
  <c r="AP326" i="2" s="1"/>
  <c r="AO327" i="2"/>
  <c r="AP327" i="2" s="1"/>
  <c r="AO328" i="2"/>
  <c r="AP328" i="2" s="1"/>
  <c r="AO329" i="2"/>
  <c r="AP329" i="2" s="1"/>
  <c r="AO330" i="2"/>
  <c r="AP330" i="2" s="1"/>
  <c r="AO331" i="2"/>
  <c r="AP331" i="2" s="1"/>
  <c r="AO332" i="2"/>
  <c r="AP332" i="2" s="1"/>
  <c r="AO333" i="2"/>
  <c r="AP333" i="2" s="1"/>
  <c r="AO334" i="2"/>
  <c r="AP334" i="2" s="1"/>
  <c r="AO335" i="2"/>
  <c r="AP335" i="2" s="1"/>
  <c r="AO336" i="2"/>
  <c r="AP336" i="2" s="1"/>
  <c r="AO337" i="2"/>
  <c r="AP337" i="2" s="1"/>
  <c r="AO338" i="2"/>
  <c r="AP338" i="2" s="1"/>
  <c r="AO339" i="2"/>
  <c r="AP339" i="2" s="1"/>
  <c r="AO340" i="2"/>
  <c r="AP340" i="2" s="1"/>
  <c r="AO341" i="2"/>
  <c r="AP341" i="2" s="1"/>
  <c r="AO342" i="2"/>
  <c r="AP342" i="2" s="1"/>
  <c r="AO343" i="2"/>
  <c r="AP343" i="2" s="1"/>
  <c r="AO344" i="2"/>
  <c r="AP344" i="2" s="1"/>
  <c r="AO345" i="2"/>
  <c r="AP345" i="2" s="1"/>
  <c r="AO346" i="2"/>
  <c r="AP346" i="2" s="1"/>
  <c r="AO347" i="2"/>
  <c r="AP347" i="2" s="1"/>
  <c r="AO348" i="2"/>
  <c r="AP348" i="2" s="1"/>
  <c r="AO349" i="2"/>
  <c r="AP349" i="2" s="1"/>
  <c r="AO350" i="2"/>
  <c r="AP350" i="2" s="1"/>
  <c r="AO351" i="2"/>
  <c r="AP351" i="2" s="1"/>
  <c r="AO352" i="2"/>
  <c r="AP352" i="2" s="1"/>
  <c r="AO353" i="2"/>
  <c r="AP353" i="2" s="1"/>
  <c r="AO354" i="2"/>
  <c r="AP354" i="2" s="1"/>
  <c r="AO355" i="2"/>
  <c r="AP355" i="2" s="1"/>
  <c r="AO356" i="2"/>
  <c r="AP356" i="2" s="1"/>
  <c r="AO357" i="2"/>
  <c r="AP357" i="2" s="1"/>
  <c r="AO358" i="2"/>
  <c r="AP358" i="2" s="1"/>
  <c r="AO359" i="2"/>
  <c r="AP359" i="2" s="1"/>
  <c r="AO360" i="2"/>
  <c r="AP360" i="2" s="1"/>
  <c r="AO361" i="2"/>
  <c r="AP361" i="2" s="1"/>
  <c r="AO362" i="2"/>
  <c r="AP362" i="2" s="1"/>
  <c r="AO363" i="2"/>
  <c r="AP363" i="2" s="1"/>
  <c r="AO364" i="2"/>
  <c r="AP364" i="2" s="1"/>
  <c r="AO365" i="2"/>
  <c r="AP365" i="2" s="1"/>
  <c r="AO366" i="2"/>
  <c r="AP366" i="2" s="1"/>
  <c r="AO367" i="2"/>
  <c r="AP367" i="2" s="1"/>
  <c r="AO368" i="2"/>
  <c r="AP368" i="2" s="1"/>
  <c r="AO369" i="2"/>
  <c r="AP369" i="2" s="1"/>
  <c r="AO370" i="2"/>
  <c r="AP370" i="2" s="1"/>
  <c r="AO371" i="2"/>
  <c r="AP371" i="2" s="1"/>
  <c r="AO372" i="2"/>
  <c r="AP372" i="2" s="1"/>
  <c r="AO373" i="2"/>
  <c r="AP373" i="2" s="1"/>
  <c r="AO374" i="2"/>
  <c r="AP374" i="2" s="1"/>
  <c r="AO375" i="2"/>
  <c r="AP375" i="2" s="1"/>
  <c r="AO376" i="2"/>
  <c r="AP376" i="2" s="1"/>
  <c r="AO377" i="2"/>
  <c r="AP377" i="2" s="1"/>
  <c r="AO378" i="2"/>
  <c r="AP378" i="2" s="1"/>
  <c r="AO379" i="2"/>
  <c r="AP379" i="2" s="1"/>
  <c r="AO380" i="2"/>
  <c r="AP380" i="2" s="1"/>
  <c r="AO381" i="2"/>
  <c r="AP381" i="2" s="1"/>
  <c r="AO382" i="2"/>
  <c r="AP382" i="2" s="1"/>
  <c r="AO383" i="2"/>
  <c r="AP383" i="2" s="1"/>
  <c r="AO384" i="2"/>
  <c r="AP384" i="2" s="1"/>
  <c r="AO385" i="2"/>
  <c r="AP385" i="2" s="1"/>
  <c r="AO386" i="2"/>
  <c r="AP386" i="2" s="1"/>
  <c r="AO387" i="2"/>
  <c r="AP387" i="2" s="1"/>
  <c r="AO388" i="2"/>
  <c r="AP388" i="2" s="1"/>
  <c r="AO389" i="2"/>
  <c r="AP389" i="2" s="1"/>
  <c r="AO390" i="2"/>
  <c r="AP390" i="2" s="1"/>
  <c r="AO391" i="2"/>
  <c r="AP391" i="2" s="1"/>
  <c r="AO392" i="2"/>
  <c r="AP392" i="2" s="1"/>
  <c r="AO393" i="2"/>
  <c r="AP393" i="2" s="1"/>
  <c r="AO394" i="2"/>
  <c r="AP394" i="2" s="1"/>
  <c r="AO395" i="2"/>
  <c r="AP395" i="2" s="1"/>
  <c r="AO396" i="2"/>
  <c r="AP396" i="2" s="1"/>
  <c r="AO397" i="2"/>
  <c r="AP397" i="2" s="1"/>
  <c r="AO398" i="2"/>
  <c r="AP398" i="2" s="1"/>
  <c r="AO399" i="2"/>
  <c r="AP399" i="2" s="1"/>
  <c r="AO400" i="2"/>
  <c r="AP400" i="2" s="1"/>
  <c r="AO401" i="2"/>
  <c r="AP401" i="2" s="1"/>
  <c r="AO402" i="2"/>
  <c r="AP402" i="2" s="1"/>
  <c r="AO403" i="2"/>
  <c r="AP403" i="2" s="1"/>
  <c r="AO404" i="2"/>
  <c r="AP404" i="2" s="1"/>
  <c r="AO405" i="2"/>
  <c r="AP405" i="2" s="1"/>
  <c r="AO406" i="2"/>
  <c r="AP406" i="2" s="1"/>
  <c r="AO407" i="2"/>
  <c r="AP407" i="2" s="1"/>
  <c r="AO408" i="2"/>
  <c r="AP408" i="2" s="1"/>
  <c r="AO409" i="2"/>
  <c r="AP409" i="2" s="1"/>
  <c r="AO410" i="2"/>
  <c r="AP410" i="2" s="1"/>
  <c r="AO411" i="2"/>
  <c r="AP411" i="2" s="1"/>
  <c r="AO412" i="2"/>
  <c r="AP412" i="2" s="1"/>
  <c r="AO413" i="2"/>
  <c r="AP413" i="2" s="1"/>
  <c r="AO414" i="2"/>
  <c r="AP414" i="2" s="1"/>
  <c r="AO415" i="2"/>
  <c r="AP415" i="2" s="1"/>
  <c r="AO416" i="2"/>
  <c r="AP416" i="2" s="1"/>
  <c r="AO417" i="2"/>
  <c r="AP417" i="2" s="1"/>
  <c r="AO418" i="2"/>
  <c r="AP418" i="2" s="1"/>
  <c r="AO419" i="2"/>
  <c r="AP419" i="2" s="1"/>
  <c r="AO420" i="2"/>
  <c r="AP420" i="2" s="1"/>
  <c r="AO421" i="2"/>
  <c r="AP421" i="2" s="1"/>
  <c r="AO422" i="2"/>
  <c r="AP422" i="2" s="1"/>
  <c r="AO423" i="2"/>
  <c r="AP423" i="2" s="1"/>
  <c r="AO424" i="2"/>
  <c r="AP424" i="2" s="1"/>
  <c r="AO425" i="2"/>
  <c r="AP425" i="2" s="1"/>
  <c r="AO426" i="2"/>
  <c r="AP426" i="2" s="1"/>
  <c r="AO427" i="2"/>
  <c r="AP427" i="2" s="1"/>
  <c r="AO428" i="2"/>
  <c r="AP428" i="2" s="1"/>
  <c r="AO429" i="2"/>
  <c r="AP429" i="2" s="1"/>
  <c r="AO430" i="2"/>
  <c r="AP430" i="2" s="1"/>
  <c r="AO431" i="2"/>
  <c r="AP431" i="2" s="1"/>
  <c r="AO432" i="2"/>
  <c r="AP432" i="2" s="1"/>
  <c r="AO433" i="2"/>
  <c r="AP433" i="2" s="1"/>
  <c r="AO434" i="2"/>
  <c r="AP434" i="2" s="1"/>
  <c r="AO435" i="2"/>
  <c r="AP435" i="2" s="1"/>
  <c r="AO436" i="2"/>
  <c r="AP436" i="2" s="1"/>
  <c r="AO437" i="2"/>
  <c r="AP437" i="2" s="1"/>
  <c r="AO438" i="2"/>
  <c r="AP438" i="2" s="1"/>
  <c r="AO439" i="2"/>
  <c r="AP439" i="2" s="1"/>
  <c r="AO440" i="2"/>
  <c r="AP440" i="2" s="1"/>
  <c r="AO441" i="2"/>
  <c r="AP441" i="2" s="1"/>
  <c r="AO442" i="2"/>
  <c r="AP442" i="2" s="1"/>
  <c r="AO443" i="2"/>
  <c r="AP443" i="2" s="1"/>
  <c r="AO444" i="2"/>
  <c r="AP444" i="2" s="1"/>
  <c r="AO445" i="2"/>
  <c r="AP445" i="2" s="1"/>
  <c r="AO446" i="2"/>
  <c r="AP446" i="2" s="1"/>
  <c r="AO447" i="2"/>
  <c r="AP447" i="2" s="1"/>
  <c r="AO448" i="2"/>
  <c r="AP448" i="2" s="1"/>
  <c r="AO449" i="2"/>
  <c r="AP449" i="2" s="1"/>
  <c r="AO450" i="2"/>
  <c r="AP450" i="2" s="1"/>
  <c r="AO451" i="2"/>
  <c r="AP451" i="2" s="1"/>
  <c r="AO452" i="2"/>
  <c r="AP452" i="2" s="1"/>
  <c r="AO453" i="2"/>
  <c r="AP453" i="2" s="1"/>
  <c r="AO454" i="2"/>
  <c r="AP454" i="2" s="1"/>
  <c r="AO455" i="2"/>
  <c r="AP455" i="2" s="1"/>
  <c r="AO456" i="2"/>
  <c r="AP456" i="2" s="1"/>
  <c r="AO457" i="2"/>
  <c r="AP457" i="2" s="1"/>
  <c r="AO458" i="2"/>
  <c r="AP458" i="2" s="1"/>
  <c r="AO459" i="2"/>
  <c r="AP459" i="2" s="1"/>
  <c r="AO460" i="2"/>
  <c r="AP460" i="2" s="1"/>
  <c r="AO461" i="2"/>
  <c r="AP461" i="2" s="1"/>
  <c r="AO462" i="2"/>
  <c r="AP462" i="2" s="1"/>
  <c r="AO463" i="2"/>
  <c r="AP463" i="2" s="1"/>
  <c r="AO464" i="2"/>
  <c r="AP464" i="2" s="1"/>
  <c r="AO465" i="2"/>
  <c r="AP465" i="2" s="1"/>
  <c r="AO466" i="2"/>
  <c r="AP466" i="2" s="1"/>
  <c r="AO467" i="2"/>
  <c r="AP467" i="2" s="1"/>
  <c r="AO468" i="2"/>
  <c r="AP468" i="2" s="1"/>
  <c r="AO469" i="2"/>
  <c r="AP469" i="2" s="1"/>
  <c r="AO470" i="2"/>
  <c r="AP470" i="2" s="1"/>
  <c r="AO471" i="2"/>
  <c r="AP471" i="2" s="1"/>
  <c r="AO472" i="2"/>
  <c r="AP472" i="2" s="1"/>
  <c r="AO473" i="2"/>
  <c r="AP473" i="2" s="1"/>
  <c r="AO474" i="2"/>
  <c r="AP474" i="2" s="1"/>
  <c r="AO475" i="2"/>
  <c r="AP475" i="2" s="1"/>
  <c r="AO476" i="2"/>
  <c r="AP476" i="2" s="1"/>
  <c r="AO477" i="2"/>
  <c r="AP477" i="2" s="1"/>
  <c r="AO478" i="2"/>
  <c r="AP478" i="2" s="1"/>
  <c r="AO479" i="2"/>
  <c r="AP479" i="2" s="1"/>
  <c r="AO480" i="2"/>
  <c r="AP480" i="2" s="1"/>
  <c r="AO481" i="2"/>
  <c r="AP481" i="2" s="1"/>
  <c r="AO482" i="2"/>
  <c r="AP482" i="2" s="1"/>
  <c r="AO483" i="2"/>
  <c r="AP483" i="2" s="1"/>
  <c r="AO484" i="2"/>
  <c r="AP484" i="2" s="1"/>
  <c r="AO485" i="2"/>
  <c r="AP485" i="2" s="1"/>
  <c r="AO486" i="2"/>
  <c r="AP486" i="2" s="1"/>
  <c r="AO487" i="2"/>
  <c r="AP487" i="2" s="1"/>
  <c r="AO488" i="2"/>
  <c r="AP488" i="2" s="1"/>
  <c r="AO489" i="2"/>
  <c r="AP489" i="2" s="1"/>
  <c r="AO490" i="2"/>
  <c r="AP490" i="2" s="1"/>
  <c r="AO491" i="2"/>
  <c r="AP491" i="2" s="1"/>
  <c r="AO492" i="2"/>
  <c r="AP492" i="2" s="1"/>
  <c r="AO493" i="2"/>
  <c r="AP493" i="2" s="1"/>
  <c r="AO494" i="2"/>
  <c r="AP494" i="2" s="1"/>
  <c r="AO495" i="2"/>
  <c r="AP495" i="2" s="1"/>
  <c r="AO496" i="2"/>
  <c r="AP496" i="2" s="1"/>
  <c r="AO497" i="2"/>
  <c r="AP497" i="2" s="1"/>
  <c r="AO498" i="2"/>
  <c r="AO499" i="2"/>
  <c r="AO500" i="2"/>
  <c r="AO501" i="2"/>
  <c r="AO502" i="2"/>
  <c r="AO503" i="2"/>
  <c r="AO504" i="2"/>
  <c r="AP504" i="2" s="1"/>
  <c r="AO505" i="2"/>
  <c r="AP505" i="2" s="1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P525" i="2" s="1"/>
  <c r="AO526" i="2"/>
  <c r="AP526" i="2" s="1"/>
  <c r="AO527" i="2"/>
  <c r="AP527" i="2" s="1"/>
  <c r="AO528" i="2"/>
  <c r="AP528" i="2" s="1"/>
  <c r="AO529" i="2"/>
  <c r="AP529" i="2" s="1"/>
  <c r="AO530" i="2"/>
  <c r="AP530" i="2" s="1"/>
  <c r="AO531" i="2"/>
  <c r="AP531" i="2" s="1"/>
  <c r="AO532" i="2"/>
  <c r="AP532" i="2" s="1"/>
  <c r="AO533" i="2"/>
  <c r="AP533" i="2" s="1"/>
  <c r="AO534" i="2"/>
  <c r="AP534" i="2" s="1"/>
  <c r="AO535" i="2"/>
  <c r="AP535" i="2" s="1"/>
  <c r="AO536" i="2"/>
  <c r="AP536" i="2" s="1"/>
  <c r="AO537" i="2"/>
  <c r="AP537" i="2" s="1"/>
  <c r="AO538" i="2"/>
  <c r="AP538" i="2" s="1"/>
  <c r="AO539" i="2"/>
  <c r="AP539" i="2" s="1"/>
  <c r="AO540" i="2"/>
  <c r="AP540" i="2" s="1"/>
  <c r="AO541" i="2"/>
  <c r="AP541" i="2" s="1"/>
  <c r="AO542" i="2"/>
  <c r="AP542" i="2" s="1"/>
  <c r="AO543" i="2"/>
  <c r="AP543" i="2" s="1"/>
  <c r="AO544" i="2"/>
  <c r="AP544" i="2" s="1"/>
  <c r="AO545" i="2"/>
  <c r="AP545" i="2" s="1"/>
  <c r="AO546" i="2"/>
  <c r="AO547" i="2"/>
  <c r="AO548" i="2"/>
  <c r="AO549" i="2"/>
  <c r="AO550" i="2"/>
  <c r="AO551" i="2"/>
  <c r="AO552" i="2"/>
  <c r="AO553" i="2"/>
  <c r="AO3" i="2"/>
  <c r="AW891" i="2"/>
  <c r="AW795" i="2"/>
  <c r="AW796" i="2"/>
  <c r="AW797" i="2"/>
  <c r="AW798" i="2"/>
  <c r="AW799" i="2"/>
  <c r="AW800" i="2"/>
  <c r="AW801" i="2"/>
  <c r="AW802" i="2"/>
  <c r="AW803" i="2"/>
  <c r="AW804" i="2"/>
  <c r="AW805" i="2"/>
  <c r="AW806" i="2"/>
  <c r="AW807" i="2"/>
  <c r="AW808" i="2"/>
  <c r="AW809" i="2"/>
  <c r="AW810" i="2"/>
  <c r="AW811" i="2"/>
  <c r="AW812" i="2"/>
  <c r="AW813" i="2"/>
  <c r="AW814" i="2"/>
  <c r="AW815" i="2"/>
  <c r="AW816" i="2"/>
  <c r="AW817" i="2"/>
  <c r="AW818" i="2"/>
  <c r="AW819" i="2"/>
  <c r="AW820" i="2"/>
  <c r="AW822" i="2"/>
  <c r="AW823" i="2"/>
  <c r="AW824" i="2"/>
  <c r="AW825" i="2"/>
  <c r="AW826" i="2"/>
  <c r="AW827" i="2"/>
  <c r="AW828" i="2"/>
  <c r="AW829" i="2"/>
  <c r="AW830" i="2"/>
  <c r="AW831" i="2"/>
  <c r="AW832" i="2"/>
  <c r="AW833" i="2"/>
  <c r="AW835" i="2"/>
  <c r="AW836" i="2"/>
  <c r="AW837" i="2"/>
  <c r="AW838" i="2"/>
  <c r="AW839" i="2"/>
  <c r="AW841" i="2"/>
  <c r="AW842" i="2"/>
  <c r="AW843" i="2"/>
  <c r="AW844" i="2"/>
  <c r="AW845" i="2"/>
  <c r="AW846" i="2"/>
  <c r="AW847" i="2"/>
  <c r="AW848" i="2"/>
  <c r="AW849" i="2"/>
  <c r="AW850" i="2"/>
  <c r="AW851" i="2"/>
  <c r="AW852" i="2"/>
  <c r="AW853" i="2"/>
  <c r="AW854" i="2"/>
  <c r="AW855" i="2"/>
  <c r="AW856" i="2"/>
  <c r="AW857" i="2"/>
  <c r="AW858" i="2"/>
  <c r="AW859" i="2"/>
  <c r="AW860" i="2"/>
  <c r="AW861" i="2"/>
  <c r="AW862" i="2"/>
  <c r="AW863" i="2"/>
  <c r="AW864" i="2"/>
  <c r="AW865" i="2"/>
  <c r="AW866" i="2"/>
  <c r="AW867" i="2"/>
  <c r="AW868" i="2"/>
  <c r="AW869" i="2"/>
  <c r="AW870" i="2"/>
  <c r="AW871" i="2"/>
  <c r="AW872" i="2"/>
  <c r="AW873" i="2"/>
  <c r="AW874" i="2"/>
  <c r="AW875" i="2"/>
  <c r="AW876" i="2"/>
  <c r="AW877" i="2"/>
  <c r="AW878" i="2"/>
  <c r="AW879" i="2"/>
  <c r="AW880" i="2"/>
  <c r="AW881" i="2"/>
  <c r="AW883" i="2"/>
  <c r="AW884" i="2"/>
  <c r="AW885" i="2"/>
  <c r="AW886" i="2"/>
  <c r="AW887" i="2"/>
  <c r="AW888" i="2"/>
  <c r="AW889" i="2"/>
  <c r="AW890" i="2"/>
  <c r="AW794" i="2"/>
  <c r="AQ113" i="11"/>
  <c r="AG113" i="11"/>
  <c r="AQ112" i="11"/>
  <c r="AQ109" i="11"/>
  <c r="AQ107" i="11"/>
  <c r="AG107" i="11"/>
  <c r="AQ105" i="11"/>
  <c r="AQ102" i="11"/>
  <c r="Y96" i="11"/>
  <c r="AQ90" i="11"/>
  <c r="AQ88" i="11"/>
  <c r="AQ84" i="11"/>
  <c r="AQ83" i="11"/>
  <c r="AQ82" i="11"/>
  <c r="AQ80" i="11"/>
  <c r="AQ76" i="11"/>
  <c r="AG76" i="11"/>
  <c r="AG74" i="11"/>
  <c r="Y74" i="11"/>
  <c r="AQ72" i="11"/>
  <c r="Y69" i="11"/>
  <c r="AQ68" i="11"/>
  <c r="AG66" i="11"/>
  <c r="Y66" i="11"/>
  <c r="AQ31" i="11"/>
  <c r="AG31" i="11"/>
  <c r="AQ29" i="11"/>
  <c r="AQ28" i="11"/>
  <c r="AQ27" i="11"/>
  <c r="AQ26" i="11"/>
  <c r="AQ24" i="11"/>
  <c r="AQ19" i="11"/>
  <c r="AQ17" i="11"/>
  <c r="AQ16" i="11"/>
  <c r="AG16" i="11"/>
  <c r="AQ15" i="11"/>
  <c r="Y14" i="11"/>
  <c r="AG12" i="11"/>
  <c r="AQ10" i="11"/>
  <c r="AG10" i="11"/>
  <c r="AQ9" i="11"/>
  <c r="AG9" i="11"/>
  <c r="AQ8" i="11"/>
  <c r="AQ7" i="11"/>
  <c r="AG6" i="11"/>
  <c r="Y6" i="11"/>
  <c r="AQ5" i="11"/>
  <c r="AG5" i="11"/>
  <c r="AQ4" i="11"/>
  <c r="AQ3" i="11"/>
  <c r="AF96" i="11"/>
  <c r="AH95" i="11"/>
  <c r="BI79" i="11"/>
  <c r="AF69" i="11"/>
  <c r="BI58" i="11"/>
  <c r="BI55" i="11"/>
  <c r="BI47" i="11"/>
  <c r="BF47" i="11"/>
  <c r="AR33" i="11"/>
  <c r="AH22" i="11"/>
  <c r="AC17" i="11"/>
  <c r="Z17" i="11"/>
  <c r="Y17" i="11"/>
  <c r="X17" i="11"/>
  <c r="W17" i="11"/>
  <c r="V17" i="11"/>
  <c r="AF14" i="11"/>
  <c r="AC8" i="11" l="1"/>
  <c r="Z8" i="11"/>
  <c r="Y8" i="11"/>
  <c r="X8" i="11"/>
  <c r="W8" i="11"/>
  <c r="V8" i="11"/>
  <c r="BI959" i="2"/>
  <c r="BI958" i="2"/>
  <c r="BI957" i="2"/>
  <c r="BI947" i="2"/>
  <c r="BI946" i="2"/>
  <c r="BI945" i="2"/>
  <c r="BI944" i="2"/>
  <c r="BI943" i="2"/>
  <c r="BI942" i="2"/>
  <c r="BI941" i="2"/>
  <c r="BI940" i="2"/>
  <c r="BI939" i="2"/>
  <c r="BI938" i="2"/>
  <c r="BI937" i="2"/>
  <c r="BI936" i="2"/>
  <c r="BI935" i="2"/>
  <c r="BI934" i="2"/>
  <c r="BI933" i="2"/>
  <c r="BI932" i="2"/>
  <c r="BI931" i="2"/>
  <c r="BI930" i="2"/>
  <c r="BI929" i="2"/>
  <c r="BI728" i="2"/>
  <c r="BF728" i="2"/>
  <c r="BI727" i="2"/>
  <c r="BF727" i="2"/>
  <c r="BI726" i="2"/>
  <c r="BF726" i="2"/>
  <c r="BI725" i="2"/>
  <c r="BF725" i="2"/>
  <c r="BI724" i="2"/>
  <c r="BF724" i="2"/>
  <c r="BI723" i="2"/>
  <c r="BF723" i="2"/>
  <c r="AR562" i="2"/>
  <c r="AR561" i="2"/>
  <c r="AR560" i="2"/>
  <c r="AR559" i="2"/>
  <c r="AR558" i="2"/>
  <c r="AQ552" i="2" l="1"/>
  <c r="AG552" i="2"/>
  <c r="AQ553" i="2"/>
  <c r="AQ3" i="2" l="1"/>
  <c r="AQ4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152" i="2"/>
  <c r="AQ153" i="2"/>
  <c r="AQ154" i="2"/>
  <c r="AQ155" i="2"/>
  <c r="AQ156" i="2"/>
  <c r="AQ157" i="2"/>
  <c r="AQ158" i="2"/>
  <c r="AQ159" i="2"/>
  <c r="AQ160" i="2"/>
  <c r="AQ161" i="2"/>
  <c r="AQ162" i="2"/>
  <c r="AQ164" i="2"/>
  <c r="AQ169" i="2"/>
  <c r="AQ170" i="2"/>
  <c r="AQ171" i="2"/>
  <c r="AQ172" i="2"/>
  <c r="AQ173" i="2"/>
  <c r="AQ174" i="2"/>
  <c r="AQ176" i="2"/>
  <c r="AQ498" i="2"/>
  <c r="AQ499" i="2"/>
  <c r="AQ500" i="2"/>
  <c r="AQ501" i="2"/>
  <c r="AQ502" i="2"/>
  <c r="AQ503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46" i="2"/>
  <c r="AQ547" i="2"/>
  <c r="AQ548" i="2"/>
  <c r="AQ549" i="2"/>
  <c r="AQ550" i="2"/>
  <c r="AQ551" i="2"/>
  <c r="AQ41" i="2"/>
  <c r="AQ42" i="2"/>
  <c r="AQ43" i="2"/>
  <c r="AQ44" i="2"/>
  <c r="AQ45" i="2"/>
  <c r="AQ46" i="2"/>
  <c r="AQ5" i="2"/>
  <c r="AQ6" i="2"/>
  <c r="AQ7" i="2"/>
  <c r="AQ8" i="2"/>
  <c r="AQ9" i="2"/>
  <c r="AQ10" i="2"/>
  <c r="AQ1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177" i="2" l="1"/>
  <c r="AQ175" i="2"/>
  <c r="AQ165" i="2"/>
  <c r="AQ168" i="2"/>
  <c r="AQ167" i="2"/>
  <c r="AQ166" i="2"/>
  <c r="AQ163" i="2"/>
  <c r="AQ151" i="2"/>
  <c r="AQ150" i="2"/>
  <c r="AQ149" i="2"/>
  <c r="AQ25" i="2"/>
  <c r="AQ24" i="2"/>
  <c r="AQ12" i="2" l="1"/>
  <c r="AQ13" i="2"/>
  <c r="AQ14" i="2"/>
  <c r="AG547" i="2" l="1"/>
  <c r="AG548" i="2"/>
  <c r="AG549" i="2"/>
  <c r="AG550" i="2"/>
  <c r="AG551" i="2"/>
  <c r="AG546" i="2"/>
  <c r="AG163" i="2"/>
  <c r="AG164" i="2"/>
  <c r="AG165" i="2"/>
  <c r="AG166" i="2"/>
  <c r="AG167" i="2"/>
  <c r="AG168" i="2"/>
  <c r="AG169" i="2"/>
  <c r="AG170" i="2"/>
  <c r="AG171" i="2"/>
  <c r="AG172" i="2"/>
  <c r="AG173" i="2"/>
  <c r="AG100" i="2"/>
  <c r="AG101" i="2"/>
  <c r="AG102" i="2"/>
  <c r="AG99" i="2"/>
  <c r="AG41" i="2"/>
  <c r="AG42" i="2"/>
  <c r="AG43" i="2"/>
  <c r="AG44" i="2"/>
  <c r="AG45" i="2"/>
  <c r="AG46" i="2"/>
  <c r="AG15" i="2"/>
  <c r="AG16" i="2"/>
  <c r="AG17" i="2"/>
  <c r="AG18" i="2"/>
  <c r="AG19" i="2"/>
  <c r="AG20" i="2"/>
  <c r="AG21" i="2"/>
  <c r="AG22" i="2"/>
  <c r="AG23" i="2"/>
  <c r="AG14" i="2"/>
  <c r="AG9" i="2"/>
  <c r="AG10" i="2"/>
  <c r="AG11" i="2"/>
  <c r="AG12" i="2"/>
  <c r="AG13" i="2"/>
  <c r="AC176" i="2" l="1"/>
  <c r="Z176" i="2"/>
  <c r="Y176" i="2"/>
  <c r="X176" i="2"/>
  <c r="W176" i="2"/>
  <c r="V176" i="2"/>
  <c r="AC175" i="2"/>
  <c r="Z175" i="2"/>
  <c r="Y175" i="2"/>
  <c r="X175" i="2"/>
  <c r="W175" i="2"/>
  <c r="V175" i="2"/>
  <c r="AC173" i="2"/>
  <c r="AA173" i="2"/>
  <c r="Z173" i="2"/>
  <c r="Y173" i="2"/>
  <c r="X173" i="2"/>
  <c r="W173" i="2"/>
  <c r="AC172" i="2"/>
  <c r="AA172" i="2"/>
  <c r="Z172" i="2"/>
  <c r="Y172" i="2"/>
  <c r="X172" i="2"/>
  <c r="W172" i="2"/>
  <c r="AC171" i="2"/>
  <c r="AA171" i="2"/>
  <c r="Z171" i="2"/>
  <c r="Y171" i="2"/>
  <c r="X171" i="2"/>
  <c r="W171" i="2"/>
  <c r="AC170" i="2"/>
  <c r="AA170" i="2"/>
  <c r="Z170" i="2"/>
  <c r="Y170" i="2"/>
  <c r="X170" i="2"/>
  <c r="W170" i="2"/>
  <c r="V173" i="2"/>
  <c r="V172" i="2"/>
  <c r="V171" i="2"/>
  <c r="V170" i="2"/>
  <c r="AC40" i="2"/>
  <c r="Z40" i="2"/>
  <c r="Y40" i="2"/>
  <c r="X40" i="2"/>
  <c r="W40" i="2"/>
  <c r="V40" i="2"/>
  <c r="AC39" i="2"/>
  <c r="Z39" i="2"/>
  <c r="Y39" i="2"/>
  <c r="X39" i="2"/>
  <c r="W39" i="2"/>
  <c r="V39" i="2"/>
  <c r="AC38" i="2"/>
  <c r="Z38" i="2"/>
  <c r="Y38" i="2"/>
  <c r="X38" i="2"/>
  <c r="W38" i="2"/>
  <c r="V38" i="2"/>
  <c r="AC37" i="2"/>
  <c r="Z37" i="2"/>
  <c r="Y37" i="2"/>
  <c r="X37" i="2"/>
  <c r="W37" i="2"/>
  <c r="V37" i="2"/>
  <c r="V36" i="2"/>
  <c r="W36" i="2"/>
  <c r="X36" i="2"/>
  <c r="Y36" i="2"/>
  <c r="Z36" i="2"/>
  <c r="AC36" i="2"/>
  <c r="AC35" i="2"/>
  <c r="Z35" i="2"/>
  <c r="Y35" i="2"/>
  <c r="X35" i="2"/>
  <c r="W35" i="2"/>
  <c r="V35" i="2"/>
  <c r="W34" i="2"/>
  <c r="X34" i="2"/>
  <c r="Y34" i="2"/>
  <c r="Z34" i="2"/>
  <c r="AC34" i="2"/>
  <c r="V34" i="2"/>
  <c r="AC33" i="2"/>
  <c r="Z33" i="2"/>
  <c r="Y33" i="2"/>
  <c r="X33" i="2"/>
  <c r="W33" i="2"/>
  <c r="V33" i="2"/>
  <c r="AC32" i="2"/>
  <c r="Z32" i="2"/>
  <c r="Y32" i="2"/>
  <c r="AD32" i="2"/>
  <c r="X32" i="2"/>
  <c r="W32" i="2"/>
  <c r="V32" i="2"/>
  <c r="Z31" i="2"/>
  <c r="AC31" i="2"/>
  <c r="Y31" i="2"/>
  <c r="X31" i="2"/>
  <c r="W31" i="2"/>
  <c r="V31" i="2"/>
  <c r="AC30" i="2"/>
  <c r="Z30" i="2"/>
  <c r="Y30" i="2"/>
  <c r="X30" i="2"/>
  <c r="W30" i="2"/>
  <c r="V30" i="2"/>
  <c r="AV184" i="2"/>
  <c r="AV185" i="2"/>
  <c r="AV186" i="2"/>
  <c r="AV187" i="2"/>
  <c r="AV188" i="2"/>
  <c r="AV189" i="2"/>
  <c r="AV190" i="2"/>
  <c r="AV191" i="2"/>
  <c r="AV183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22" i="2"/>
  <c r="Y16" i="2"/>
  <c r="Y17" i="2"/>
  <c r="Y18" i="2"/>
  <c r="Y19" i="2"/>
  <c r="Y20" i="2"/>
  <c r="Y21" i="2"/>
  <c r="Y22" i="2"/>
  <c r="Y23" i="2"/>
  <c r="Y15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35" i="2"/>
  <c r="AF1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867EB1-2CF1-4AAB-9211-6FA5F2AF9C30}" keepAlive="1" name="Query - Table001 (Page 3)" description="Connection to the 'Table001 (Page 3)' query in the workbook." type="5" refreshedVersion="0" background="1" saveData="1">
    <dbPr connection="Provider=Microsoft.Mashup.OleDb.1;Data Source=$Workbook$;Location=&quot;Table001 (Page 3)&quot;;Extended Properties=&quot;&quot;" command="SELECT * FROM [Table001 (Page 3)]"/>
  </connection>
  <connection id="2" xr16:uid="{C4CBD361-8B84-4AA1-BA2F-C044DEE9774F}" keepAlive="1" name="Query - Table002 (Page 2)" description="Connection to the 'Table002 (Page 2)' query in the workbook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3" xr16:uid="{7010D555-D9CA-44F9-9FC9-0BA7E4BAA608}" keepAlive="1" name="Query - Table003 (Page 3)" description="Connection to the 'Table003 (Page 3)' query in the workbook." type="5" refreshedVersion="0" background="1" saveData="1">
    <dbPr connection="Provider=Microsoft.Mashup.OleDb.1;Data Source=$Workbook$;Location=&quot;Table003 (Page 3)&quot;;Extended Properties=&quot;&quot;" command="SELECT * FROM [Table003 (Page 3)]"/>
  </connection>
  <connection id="4" xr16:uid="{A29EBD2A-3B2E-43B8-BBCF-D6D1DCA69DCB}" keepAlive="1" name="Query - Table009 (Page 7)" description="Connection to the 'Table009 (Page 7)' query in the workbook." type="5" refreshedVersion="0" background="1" saveData="1">
    <dbPr connection="Provider=Microsoft.Mashup.OleDb.1;Data Source=$Workbook$;Location=&quot;Table009 (Page 7)&quot;;Extended Properties=&quot;&quot;" command="SELECT * FROM [Table009 (Page 7)]"/>
  </connection>
  <connection id="5" xr16:uid="{EC47286C-7BF0-42E3-9EED-59E86C1F30BE}" keepAlive="1" name="Query - Table009 (Page 8)" description="Connection to the 'Table009 (Page 8)' query in the workbook." type="5" refreshedVersion="0" background="1" saveData="1">
    <dbPr connection="Provider=Microsoft.Mashup.OleDb.1;Data Source=$Workbook$;Location=&quot;Table009 (Page 8)&quot;;Extended Properties=&quot;&quot;" command="SELECT * FROM [Table009 (Page 8)]"/>
  </connection>
  <connection id="6" xr16:uid="{9E9C30B2-7B18-4645-BCB4-F74F91669009}" keepAlive="1" name="Query - Table010 (Page 8)" description="Connection to the 'Table010 (Page 8)' query in the workbook." type="5" refreshedVersion="0" background="1" saveData="1">
    <dbPr connection="Provider=Microsoft.Mashup.OleDb.1;Data Source=$Workbook$;Location=&quot;Table010 (Page 8)&quot;;Extended Properties=&quot;&quot;" command="SELECT * FROM [Table010 (Page 8)]"/>
  </connection>
  <connection id="7" xr16:uid="{0FE055B6-34AC-4E01-A488-06BDA2FBC44C}" keepAlive="1" name="Query - Table029 (Page 22)" description="Connection to the 'Table029 (Page 22)' query in the workbook." type="5" refreshedVersion="8" background="1" saveData="1">
    <dbPr connection="Provider=Microsoft.Mashup.OleDb.1;Data Source=$Workbook$;Location=&quot;Table029 (Page 22)&quot;;Extended Properties=&quot;&quot;" command="SELECT * FROM [Table029 (Page 22)]"/>
  </connection>
  <connection id="8" xr16:uid="{98953D80-82E1-4ECB-B6A5-AB38B6031537}" keepAlive="1" name="Query - Table030 (Page 23)" description="Connection to the 'Table030 (Page 23)' query in the workbook." type="5" refreshedVersion="0" background="1" saveData="1">
    <dbPr connection="Provider=Microsoft.Mashup.OleDb.1;Data Source=$Workbook$;Location=&quot;Table030 (Page 23)&quot;;Extended Properties=&quot;&quot;" command="SELECT * FROM [Table030 (Page 23)]"/>
  </connection>
  <connection id="9" xr16:uid="{83B16495-1630-476C-92C8-B84CB1398247}" keepAlive="1" name="Query - Table047 (Page 34)" description="Connection to the 'Table047 (Page 34)' query in the workbook." type="5" refreshedVersion="0" background="1" saveData="1">
    <dbPr connection="Provider=Microsoft.Mashup.OleDb.1;Data Source=$Workbook$;Location=&quot;Table047 (Page 34)&quot;;Extended Properties=&quot;&quot;" command="SELECT * FROM [Table047 (Page 34)]"/>
  </connection>
</connections>
</file>

<file path=xl/sharedStrings.xml><?xml version="1.0" encoding="utf-8"?>
<sst xmlns="http://schemas.openxmlformats.org/spreadsheetml/2006/main" count="5722" uniqueCount="400">
  <si>
    <t>Biomass</t>
  </si>
  <si>
    <t>Biocrude</t>
  </si>
  <si>
    <t>Solids</t>
  </si>
  <si>
    <t>Species</t>
  </si>
  <si>
    <t>Reference</t>
  </si>
  <si>
    <t>Carbs wt%</t>
  </si>
  <si>
    <t>Protein wt%</t>
  </si>
  <si>
    <t>Lipids wt%</t>
  </si>
  <si>
    <t>Ash wt%</t>
  </si>
  <si>
    <t>C%</t>
  </si>
  <si>
    <t>H%</t>
  </si>
  <si>
    <t>O%</t>
  </si>
  <si>
    <t>N%</t>
  </si>
  <si>
    <t>S%</t>
  </si>
  <si>
    <t>Solid content (w/w) %</t>
  </si>
  <si>
    <t>Pressure MPa</t>
  </si>
  <si>
    <t>Reactor</t>
  </si>
  <si>
    <t>Solids wt%</t>
  </si>
  <si>
    <t>Biocrude wt%</t>
  </si>
  <si>
    <t>Aquous wt%</t>
  </si>
  <si>
    <t>Gas wt%</t>
  </si>
  <si>
    <t>C% B</t>
  </si>
  <si>
    <t>H% B</t>
  </si>
  <si>
    <t>O% B</t>
  </si>
  <si>
    <t>N% B</t>
  </si>
  <si>
    <t>S% B</t>
  </si>
  <si>
    <t>HHV Bio</t>
  </si>
  <si>
    <t>C% S</t>
  </si>
  <si>
    <t>H% S</t>
  </si>
  <si>
    <t>O% S</t>
  </si>
  <si>
    <t>N% S</t>
  </si>
  <si>
    <t>S% S</t>
  </si>
  <si>
    <t>HHV S</t>
  </si>
  <si>
    <t>https://www.sciencedirect.com/science/article/pii/S0960852411008686</t>
  </si>
  <si>
    <t>Spirulina algae</t>
  </si>
  <si>
    <t>Swine manure </t>
  </si>
  <si>
    <t>digested sludge</t>
  </si>
  <si>
    <t>Lignin wt%</t>
  </si>
  <si>
    <t>HHV Biomass</t>
  </si>
  <si>
    <t>https://www.sciencedirect.com/science/article/pii/S0960852415016430</t>
  </si>
  <si>
    <t> Arthrospira platensis</t>
  </si>
  <si>
    <t>Tetraselmis sp</t>
  </si>
  <si>
    <t>https://www.sciencedirect.com/science/article/pii/S2211926415300539</t>
  </si>
  <si>
    <t>Nannochloropsis gaditana </t>
  </si>
  <si>
    <t> Scenedesmus almeriensis</t>
  </si>
  <si>
    <t>Aq</t>
  </si>
  <si>
    <t>https://www.sciencedirect.com/science/article/pii/S0960852413019238</t>
  </si>
  <si>
    <t>Ulva ohnoi</t>
  </si>
  <si>
    <t>Chaetomorpha linum</t>
  </si>
  <si>
    <t>Cladophora vagabunda</t>
  </si>
  <si>
    <t>Oedogonium sp.</t>
  </si>
  <si>
    <t>TOC mg/L</t>
  </si>
  <si>
    <t>TN mg /L</t>
  </si>
  <si>
    <t>10 12</t>
  </si>
  <si>
    <t>https://www.sciencedirect.com/science/article/pii/S0306261915014075</t>
  </si>
  <si>
    <t>aspen wood </t>
  </si>
  <si>
    <t>Cellulose wt%</t>
  </si>
  <si>
    <t>Hemicellulose wt%</t>
  </si>
  <si>
    <t>Flow rate kg/h</t>
  </si>
  <si>
    <t>Scenedesmus</t>
  </si>
  <si>
    <t>https://www.sciencedirect.com/science/article/pii/S0960852412000144</t>
  </si>
  <si>
    <t>Spirulina </t>
  </si>
  <si>
    <t>defatted Scenedesmus</t>
  </si>
  <si>
    <t>C% aq</t>
  </si>
  <si>
    <t>H% aq</t>
  </si>
  <si>
    <t>O% aq</t>
  </si>
  <si>
    <t>N% aq</t>
  </si>
  <si>
    <t>S% aq</t>
  </si>
  <si>
    <t>HHV aq</t>
  </si>
  <si>
    <t>Aq + Gas wt%</t>
  </si>
  <si>
    <t>Ash Bio</t>
  </si>
  <si>
    <t>https://pubs.acs.org/doi/10.1021/ef100203u</t>
  </si>
  <si>
    <t>Nannochloropsissp.</t>
  </si>
  <si>
    <t>Light Biocrude wt%</t>
  </si>
  <si>
    <t>Heavy Biocrude wt%</t>
  </si>
  <si>
    <t>Light Biocrude</t>
  </si>
  <si>
    <t>C% LB</t>
  </si>
  <si>
    <t>H% LB</t>
  </si>
  <si>
    <t>O% LB</t>
  </si>
  <si>
    <t>N% LB</t>
  </si>
  <si>
    <t>S% LB</t>
  </si>
  <si>
    <t>HHV LB</t>
  </si>
  <si>
    <t>Heavy Biocrude</t>
  </si>
  <si>
    <t>C% HB</t>
  </si>
  <si>
    <t>H% HB</t>
  </si>
  <si>
    <t>O% HB</t>
  </si>
  <si>
    <t>N% HB</t>
  </si>
  <si>
    <t>S% HB</t>
  </si>
  <si>
    <t>HHV HB</t>
  </si>
  <si>
    <t>Nannochloropsis sp</t>
  </si>
  <si>
    <t>https://www.sciencedirect.com/science/article/pii/S0961953412003236</t>
  </si>
  <si>
    <t>Energy Recovery</t>
  </si>
  <si>
    <t>Garbage</t>
  </si>
  <si>
    <t>https://www.sciencedirect.com/science/article/pii/0961953495000172</t>
  </si>
  <si>
    <t>Loss</t>
  </si>
  <si>
    <t>Ash S</t>
  </si>
  <si>
    <t>Energy Recovery S</t>
  </si>
  <si>
    <t>Cladophora coelothrix</t>
  </si>
  <si>
    <t>Derbesia tenuissima</t>
  </si>
  <si>
    <t>https://www.sciencedirect.com/science/article/pii/S0960852410010096</t>
  </si>
  <si>
    <t>Chlorella vulgaris</t>
  </si>
  <si>
    <t>Nannochloropsis occulta</t>
  </si>
  <si>
    <t>Porphyridium cruentum</t>
  </si>
  <si>
    <t>Albumin</t>
  </si>
  <si>
    <t>Soya protein</t>
  </si>
  <si>
    <t>Asparagine</t>
  </si>
  <si>
    <t>Glutamine</t>
  </si>
  <si>
    <t>Glucose</t>
  </si>
  <si>
    <t>Starch</t>
  </si>
  <si>
    <t>Sunflower oil</t>
  </si>
  <si>
    <t>Solids (g)</t>
  </si>
  <si>
    <t>Water mL</t>
  </si>
  <si>
    <t>Author</t>
  </si>
  <si>
    <t>Vardon</t>
  </si>
  <si>
    <t>Lavanya</t>
  </si>
  <si>
    <t>Barreiro</t>
  </si>
  <si>
    <t>Neveux</t>
  </si>
  <si>
    <t>Brown</t>
  </si>
  <si>
    <t>Valdez</t>
  </si>
  <si>
    <t>Biller</t>
  </si>
  <si>
    <t>Year</t>
  </si>
  <si>
    <t>Minowa</t>
  </si>
  <si>
    <t>Chen</t>
  </si>
  <si>
    <t>Wang</t>
  </si>
  <si>
    <t>Xu</t>
  </si>
  <si>
    <t>Yang</t>
  </si>
  <si>
    <t xml:space="preserve">Perderson </t>
  </si>
  <si>
    <t>https://www.sciencedirect.com/science/article/pii/S0016236116304653</t>
  </si>
  <si>
    <t>Huang</t>
  </si>
  <si>
    <t>Cyanobacteria sp. </t>
  </si>
  <si>
    <t>Bacillariophyta sp.</t>
  </si>
  <si>
    <t>Mosture S</t>
  </si>
  <si>
    <t>https://www.sciencedirect.com/science/article/pii/001623619580001X</t>
  </si>
  <si>
    <t>Dunaliella tertiolecta</t>
  </si>
  <si>
    <t>https://www.sciencedirect.com/science/article/pii/S0960852412020020</t>
  </si>
  <si>
    <t>Toor</t>
  </si>
  <si>
    <t>Nannochloropsis salina</t>
  </si>
  <si>
    <t>Spirulina platensis</t>
  </si>
  <si>
    <t>Soy protein</t>
  </si>
  <si>
    <t>Rapeseed oil</t>
  </si>
  <si>
    <t>Corn flour</t>
  </si>
  <si>
    <t>https://www.sciencedirect.com/science/article/pii/S0960852416300906</t>
  </si>
  <si>
    <t>Wagner</t>
  </si>
  <si>
    <t>https://www.sciencedirect.com/science/article/pii/S0960852414014412</t>
  </si>
  <si>
    <t>Eboibi</t>
  </si>
  <si>
    <t>Spirulina sp. </t>
  </si>
  <si>
    <t>Tetraselmis sp.</t>
  </si>
  <si>
    <t>Taihu lake Cyanophyta</t>
  </si>
  <si>
    <t>https://www.sciencedirect.com/science/article/pii/S2211926415300102</t>
  </si>
  <si>
    <t>Guo</t>
  </si>
  <si>
    <t>P%</t>
  </si>
  <si>
    <t>Time to reach temp min</t>
  </si>
  <si>
    <t>https://www.sciencedirect.com/science/article/pii/S0960852416305545</t>
  </si>
  <si>
    <t>Hietala</t>
  </si>
  <si>
    <t>Nannochloropsis sp.</t>
  </si>
  <si>
    <t>Nannochloropsis gaditana</t>
  </si>
  <si>
    <t>Chlorella sp.</t>
  </si>
  <si>
    <t>https://www.sciencedirect.com/science/article/pii/S0306261915015172</t>
  </si>
  <si>
    <t>Reddy</t>
  </si>
  <si>
    <t>Nannochloropsis</t>
  </si>
  <si>
    <t>Pavlova </t>
  </si>
  <si>
    <t>Isochrysis </t>
  </si>
  <si>
    <t>https://www.sciencedirect.com/science/article/pii/S2211926415300345</t>
  </si>
  <si>
    <t xml:space="preserve">Shakya </t>
  </si>
  <si>
    <t>Microcystis</t>
  </si>
  <si>
    <t>Tian</t>
  </si>
  <si>
    <t>https://www.sciencedirect.com/science/article/pii/S0960852414015259</t>
  </si>
  <si>
    <t>Angelica sinensis</t>
  </si>
  <si>
    <t>https://www.sciencedirect.com/science/article/pii/S0360319922021371</t>
  </si>
  <si>
    <t>Guan</t>
  </si>
  <si>
    <t>brewery trub</t>
  </si>
  <si>
    <t>winery rose lees</t>
  </si>
  <si>
    <t>primary sludge</t>
  </si>
  <si>
    <t>return activated sludge</t>
  </si>
  <si>
    <t>Adedeji</t>
  </si>
  <si>
    <t>https://www.sciencedirect.com/science/article/pii/S0016236122016039</t>
  </si>
  <si>
    <t>BT+PS 75/25</t>
  </si>
  <si>
    <t>BT+PS 50/50</t>
  </si>
  <si>
    <t>BT+PS 25/75</t>
  </si>
  <si>
    <t>BT+RAS 75/25</t>
  </si>
  <si>
    <t>BT+RAS 50/50</t>
  </si>
  <si>
    <t>BT+RAS 25/75</t>
  </si>
  <si>
    <t>RL+PS 75/25</t>
  </si>
  <si>
    <t>RL+PS 50/50</t>
  </si>
  <si>
    <t>RL+PS 25/75</t>
  </si>
  <si>
    <t>RL+RAS 75/25</t>
  </si>
  <si>
    <t>RL+RAS 50/50</t>
  </si>
  <si>
    <t>RL+RAS 25/75</t>
  </si>
  <si>
    <t>186.37.</t>
  </si>
  <si>
    <t>TP mg/L</t>
  </si>
  <si>
    <t>Liu</t>
  </si>
  <si>
    <t>https://www.sciencedirect.com/science/article/pii/S2211926422001308</t>
  </si>
  <si>
    <t>Holding Time (min)</t>
  </si>
  <si>
    <t>corn straw</t>
  </si>
  <si>
    <t>Total time (min)</t>
  </si>
  <si>
    <t>https://www.sciencedirect.com/science/article/pii/S0016236119323397?via%3Dihub</t>
  </si>
  <si>
    <t>peanut straw</t>
  </si>
  <si>
    <t>soybean straw</t>
  </si>
  <si>
    <t>rice straw</t>
  </si>
  <si>
    <t>https://www.sciencedirect.com/science/article/pii/S0016236122004604</t>
  </si>
  <si>
    <t>Moazezi</t>
  </si>
  <si>
    <t>https://www.sciencedirect.com/science/article/pii/S0165237022000845</t>
  </si>
  <si>
    <t>Enteromorpha clathrata</t>
  </si>
  <si>
    <t>EN/CN 3:1</t>
  </si>
  <si>
    <t>EN/CN 2:1</t>
  </si>
  <si>
    <t>EN/CN 1:1</t>
  </si>
  <si>
    <t>EN/CN 1:2</t>
  </si>
  <si>
    <t>EN/CN 1:3</t>
  </si>
  <si>
    <t>https://www.sciencedirect.com/science/article/pii/S0960852422003601</t>
  </si>
  <si>
    <t>Harisankar</t>
  </si>
  <si>
    <t xml:space="preserve">rice straw-milli-Q </t>
  </si>
  <si>
    <t>rice straw-Tap</t>
  </si>
  <si>
    <t>rice straw-Seawater</t>
  </si>
  <si>
    <t>rice straw-Recycled</t>
  </si>
  <si>
    <t>rice straw-Industry</t>
  </si>
  <si>
    <t>https://pubs.acs.org/doi/10.1021/acssuschemeng.9b06873</t>
  </si>
  <si>
    <t>Gollakota</t>
  </si>
  <si>
    <t>starch</t>
  </si>
  <si>
    <t>cellulose</t>
  </si>
  <si>
    <t>amylopectin</t>
  </si>
  <si>
    <t>amylose</t>
  </si>
  <si>
    <t>pectin</t>
  </si>
  <si>
    <t>chitin</t>
  </si>
  <si>
    <t>https://pubs.acs.org/doi/10.1021/acssuschemeng.9b06874</t>
  </si>
  <si>
    <t>https://pubs.acs.org/doi/10.1021/acssuschemeng.9b06875</t>
  </si>
  <si>
    <t>https://pubs.acs.org/doi/10.1021/acssuschemeng.9b06876</t>
  </si>
  <si>
    <t>https://pubs.acs.org/doi/10.1021/acssuschemeng.9b06877</t>
  </si>
  <si>
    <t>https://pubs.acs.org/doi/10.1021/acssuschemeng.9b06878</t>
  </si>
  <si>
    <t>https://www.sciencedirect.com/science/article/pii/S0016236122014892</t>
  </si>
  <si>
    <t>Dong</t>
  </si>
  <si>
    <t>https://www.sciencedirect.com/science/article/pii/S0960852422004291</t>
  </si>
  <si>
    <t>Ding</t>
  </si>
  <si>
    <t>Potato starch</t>
  </si>
  <si>
    <t>quaternary mixture</t>
  </si>
  <si>
    <t>Galdieria sulphuraria</t>
  </si>
  <si>
    <t>https://www.sciencedirect.com/science/article/pii/S0921344921002536</t>
  </si>
  <si>
    <t>Dandamudi</t>
  </si>
  <si>
    <t>gravity harvested microalgae</t>
  </si>
  <si>
    <t>chitosan harvested microalgae</t>
  </si>
  <si>
    <t>https://www.sciencedirect.com/science/article/pii/S0016236122007657</t>
  </si>
  <si>
    <t>Islam</t>
  </si>
  <si>
    <t>https://www.sciencedirect.com/science/article/pii/S0048969720367474</t>
  </si>
  <si>
    <t>Hong</t>
  </si>
  <si>
    <t>penicillin fermentation residue</t>
  </si>
  <si>
    <t>https://www.sciencedirect.com/science/article/pii/S1385894721028096</t>
  </si>
  <si>
    <t>Sewage sludge</t>
  </si>
  <si>
    <t>Radiata pine wood saw dust</t>
  </si>
  <si>
    <t>Obeid</t>
  </si>
  <si>
    <t>Carpio</t>
  </si>
  <si>
    <t>wastewater algal biomass Untreated</t>
  </si>
  <si>
    <t>https://www.sciencedirect.com/science/article/pii/S0165237021000620</t>
  </si>
  <si>
    <t>corn cob</t>
  </si>
  <si>
    <t>cattle manure</t>
  </si>
  <si>
    <t>He</t>
  </si>
  <si>
    <t>cattle manure-corn cob 1-1</t>
  </si>
  <si>
    <t>Faecal sludge</t>
  </si>
  <si>
    <t>peat</t>
  </si>
  <si>
    <t>Hossain</t>
  </si>
  <si>
    <t>https://www.sciencedirect.com/science/article/pii/S0959652622000178</t>
  </si>
  <si>
    <t>peat-Faecal sludge 75-25</t>
  </si>
  <si>
    <t>peat-Faecal sludge 50-50</t>
  </si>
  <si>
    <t>peat-Faecal sludge 25-75</t>
  </si>
  <si>
    <t>sewage sludge</t>
  </si>
  <si>
    <t>https://www.sciencedirect.com/science/article/pii/S0959652620349398</t>
  </si>
  <si>
    <t>Fan</t>
  </si>
  <si>
    <t>Lipids Extracted Sewage Sludge</t>
  </si>
  <si>
    <t>https://pubs.acs.org/doi/10.1021/ef401506u</t>
  </si>
  <si>
    <t>P. putida</t>
  </si>
  <si>
    <t>B. subtilis</t>
  </si>
  <si>
    <t>S. cerevisiae</t>
  </si>
  <si>
    <t>E. coli TB</t>
  </si>
  <si>
    <t>E. coli MM</t>
  </si>
  <si>
    <t>https://pubs.acs.org/doi/10.1021/acssuschemeng.6b01857</t>
  </si>
  <si>
    <t>Sheehan</t>
  </si>
  <si>
    <t>Soy protein isolate</t>
  </si>
  <si>
    <t>https://pubs.acs.org/doi/10.1021/acs.energyfuels.9b03209</t>
  </si>
  <si>
    <t>https://pubs.acs.org/doi/10.1021/acssuschemeng.7b02854</t>
  </si>
  <si>
    <t>bovine serum albumin</t>
  </si>
  <si>
    <t>https://pubs.acs.org/doi/10.1021/acsestengg.0c00115</t>
  </si>
  <si>
    <t>Motavaf</t>
  </si>
  <si>
    <t>Food Waste</t>
  </si>
  <si>
    <t>https://pubs.acs.org/doi/10.1021/ef301925d</t>
  </si>
  <si>
    <t>Faeth</t>
  </si>
  <si>
    <t>Nan-1</t>
  </si>
  <si>
    <t>Nan-2</t>
  </si>
  <si>
    <t>Chl-1</t>
  </si>
  <si>
    <t>https://www.sciencedirect.com/science/article/pii/S0306261918316738?via%3Dihub</t>
  </si>
  <si>
    <t>Chl-2</t>
  </si>
  <si>
    <t>Spi-1</t>
  </si>
  <si>
    <t>Mix-m</t>
  </si>
  <si>
    <t>https://www.sciencedirect.com/science/article/pii/S0360544220306575</t>
  </si>
  <si>
    <t>Lignin</t>
  </si>
  <si>
    <t>Spirulina platensis-Lignin 1.25:1</t>
  </si>
  <si>
    <t>Spirulina platensis-Lignin 2:1</t>
  </si>
  <si>
    <t>Spirulina platensis-Lignin 0.5:1</t>
  </si>
  <si>
    <t>https://www.sciencedirect.com/science/article/pii/S1385894720303880</t>
  </si>
  <si>
    <t>oleic acid</t>
  </si>
  <si>
    <t>glucose</t>
  </si>
  <si>
    <t>alanine</t>
  </si>
  <si>
    <t>guaiacol</t>
  </si>
  <si>
    <t>https://www.sciencedirect.com/science/article/pii/S0306261918315903#b0040</t>
  </si>
  <si>
    <t>Mix</t>
  </si>
  <si>
    <t>https://www.sciencedirect.com/science/article/pii/S0960852419304353?via%3Dihub</t>
  </si>
  <si>
    <t>Aierzhati</t>
  </si>
  <si>
    <t>food waste mixture</t>
  </si>
  <si>
    <t>salad dressing</t>
  </si>
  <si>
    <t>cream cheese</t>
  </si>
  <si>
    <t>beef </t>
  </si>
  <si>
    <t>chicken </t>
  </si>
  <si>
    <t>hamburger bun </t>
  </si>
  <si>
    <t>vegetable </t>
  </si>
  <si>
    <t>fruit peels</t>
  </si>
  <si>
    <t>Scenedesmus obliquus</t>
  </si>
  <si>
    <t>Phaeodactylum tricornutum</t>
  </si>
  <si>
    <t>Scenedesmus almeriensis</t>
  </si>
  <si>
    <t>Tetraselmis suecica</t>
  </si>
  <si>
    <t>Porphyridium purpureum</t>
  </si>
  <si>
    <t>https://www.sciencedirect.com/science/article/pii/S0960852413011917?via%3Dihub</t>
  </si>
  <si>
    <t>AuP</t>
  </si>
  <si>
    <t>ArP</t>
  </si>
  <si>
    <t>SL</t>
  </si>
  <si>
    <t>NO</t>
  </si>
  <si>
    <t>UP</t>
  </si>
  <si>
    <t>SJ</t>
  </si>
  <si>
    <t>ZM</t>
  </si>
  <si>
    <t>GEH</t>
  </si>
  <si>
    <t>https://www.sciencedirect.com/science/article/pii/S0360544218308648</t>
  </si>
  <si>
    <t>Duan</t>
  </si>
  <si>
    <t>https://pubs.acs.org/doi/10.1021/ef201373m</t>
  </si>
  <si>
    <t>Jena</t>
  </si>
  <si>
    <t>S. platensis</t>
  </si>
  <si>
    <t>https://www.sciencedirect.com/science/article/pii/S1359511317315854?via%3Dihub</t>
  </si>
  <si>
    <t>Spirulina</t>
  </si>
  <si>
    <t>https://www.sciencedirect.com/science/article/pii/S0306261915008491?via%3Dihub</t>
  </si>
  <si>
    <t>Yoo</t>
  </si>
  <si>
    <t>N. oceanica</t>
  </si>
  <si>
    <t>Golenkinia sp</t>
  </si>
  <si>
    <t>sewage treatment</t>
  </si>
  <si>
    <t>https://www.sciencedirect.com/science/article/pii/S0960148117311424?via%3Dihub</t>
  </si>
  <si>
    <t>Couto</t>
  </si>
  <si>
    <t>P. guilliermondii</t>
  </si>
  <si>
    <t>https://www.sciencedirect.com/science/article/pii/S0959652619312260?via%3Dihub</t>
  </si>
  <si>
    <t>Chopra</t>
  </si>
  <si>
    <t>https://www.sciencedirect.com/science/article/pii/S0196890419313184?via%3Dihub</t>
  </si>
  <si>
    <t>Mishra</t>
  </si>
  <si>
    <t>Monoraphidium sp. KMC4</t>
  </si>
  <si>
    <t>https://link.springer.com/article/10.1134/S0018151X18060263</t>
  </si>
  <si>
    <t>Vlaskin</t>
  </si>
  <si>
    <t>Arthrospira platensis</t>
  </si>
  <si>
    <t>https://link.springer.com/article/10.1007/s13762-019-02364-w</t>
  </si>
  <si>
    <t>Das</t>
  </si>
  <si>
    <t>Chlorocystis sp. Outdoor</t>
  </si>
  <si>
    <t>Picochlorum sp. Outdoor</t>
  </si>
  <si>
    <t>https://www.sciencedirect.com/science/article/pii/S0960852420313055?via%3Dihub</t>
  </si>
  <si>
    <t>Duckweed </t>
  </si>
  <si>
    <t>Heating rate C/min</t>
  </si>
  <si>
    <t>Cooling Rate C/min</t>
  </si>
  <si>
    <t>https://www.sciencedirect.com/science/article/pii/S0961953418303179?via%3Dihub</t>
  </si>
  <si>
    <t>Kirchneriella sp.</t>
  </si>
  <si>
    <t>https://www.sciencedirect.com/science/article/pii/S2211926418307756?via%3Dihub</t>
  </si>
  <si>
    <t>Han</t>
  </si>
  <si>
    <t>https://www.sciencedirect.com/science/article/pii/S1385894721008573</t>
  </si>
  <si>
    <t>Seshasayee</t>
  </si>
  <si>
    <t>Cellulose</t>
  </si>
  <si>
    <t>Soy Protein</t>
  </si>
  <si>
    <t>Stearic Acid</t>
  </si>
  <si>
    <t>Mixture</t>
  </si>
  <si>
    <t>https://www.sciencedirect.com/science/article/pii/S0048969719356724</t>
  </si>
  <si>
    <t>Sargassum sp.</t>
  </si>
  <si>
    <t>https://www.sciencedirect.com/science/article/pii/S1385894716310506</t>
  </si>
  <si>
    <t>Vo</t>
  </si>
  <si>
    <t>Aurantiochytrium sp. KRS101</t>
  </si>
  <si>
    <t>https://www.sciencedirect.com/science/article/pii/S0960852414005082</t>
  </si>
  <si>
    <t>C. protothecoides</t>
  </si>
  <si>
    <t>Scenedesmus sp.</t>
  </si>
  <si>
    <t>https://www.sciencedirect.com/science/article/pii/S0960852417308544</t>
  </si>
  <si>
    <t>https://www.sciencedirect.com/science/article/pii/S2211926415300333</t>
  </si>
  <si>
    <t>b</t>
  </si>
  <si>
    <t>b_cool</t>
  </si>
  <si>
    <t>0</t>
  </si>
  <si>
    <t>Gas + Loss</t>
  </si>
  <si>
    <t>T-5</t>
  </si>
  <si>
    <t>Heating time</t>
  </si>
  <si>
    <t>H/C% B</t>
  </si>
  <si>
    <t>https://www.sciencedirect.com/science/article/abs/pii/S2589014X21000566?via%3Dihub</t>
  </si>
  <si>
    <t>Processed</t>
  </si>
  <si>
    <t>Other Carbs wt%</t>
  </si>
  <si>
    <t>Temperature (C)</t>
  </si>
  <si>
    <t>Starch wt%</t>
  </si>
  <si>
    <t>DCM</t>
  </si>
  <si>
    <t>Solvent</t>
  </si>
  <si>
    <t/>
  </si>
  <si>
    <t>Sa wt%</t>
  </si>
  <si>
    <t>AA wt%</t>
  </si>
  <si>
    <t>FA wt%</t>
  </si>
  <si>
    <t>Ph wt%</t>
  </si>
  <si>
    <t>Total Carbs wt%</t>
  </si>
  <si>
    <t>Total Protein wt%</t>
  </si>
  <si>
    <t>Total Lipids wt%</t>
  </si>
  <si>
    <t>Total Lignin wt%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</si>
</sst>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2" fontId="0" fillId="0" borderId="2" xfId="0" applyNumberFormat="1" applyBorder="1"/>
    <xf numFmtId="164" fontId="0" fillId="0" borderId="0" xfId="0" applyNumberFormat="1"/>
    <xf numFmtId="49" fontId="0" fillId="0" borderId="0" xfId="0" applyNumberFormat="1"/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18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86ABBA-330E-4256-99EB-86DF9D419F16}" name="Table26" displayName="Table26" ref="A2:CQ1034" totalsRowShown="0">
  <autoFilter ref="A2:CQ1034" xr:uid="{E586ABBA-330E-4256-99EB-86DF9D419F16}"/>
  <tableColumns count="95">
    <tableColumn id="2" xr3:uid="{A5130514-C183-4FC4-823A-593385867A87}" name="Reference"/>
    <tableColumn id="80" xr3:uid="{F9AC26DE-BCCD-4248-BE72-80981B7B41B9}" name="Author"/>
    <tableColumn id="79" xr3:uid="{E0BC85BA-8A94-4518-BE3F-232E786A7D0B}" name="Year"/>
    <tableColumn id="1" xr3:uid="{40E5727F-263D-4244-8366-0967BBE4BFD6}" name="Species" dataDxfId="180"/>
    <tableColumn id="17" xr3:uid="{0E4C3E03-C9FF-454C-8974-8DE4F48E1268}" name="Processed"/>
    <tableColumn id="44" xr3:uid="{C3378A3C-D73D-4715-92CE-AED1CB0888EE}" name="Total Carbs wt%" dataDxfId="179">
      <calculatedColumnFormula>Table26[[#This Row],[Other Carbs wt%]]+Table26[[#This Row],[Starch wt%]]+Table26[[#This Row],[Cellulose wt%]]+Table26[[#This Row],[Hemicellulose wt%]]+Table26[[#This Row],[Sa wt%]]</calculatedColumnFormula>
    </tableColumn>
    <tableColumn id="48" xr3:uid="{701C6D3D-99A8-4A8B-B1AB-E1C1A5786CFA}" name="Total Protein wt%" dataDxfId="178">
      <calculatedColumnFormula>Table26[[#This Row],[Protein wt%]]+Table26[[#This Row],[AA wt%]]</calculatedColumnFormula>
    </tableColumn>
    <tableColumn id="70" xr3:uid="{281A5CC0-5FC2-4F32-9E97-C81E25C88B72}" name="Total Lipids wt%" dataDxfId="177">
      <calculatedColumnFormula>Table26[[#This Row],[Lipids wt%]]+Table26[[#This Row],[FA wt%]]</calculatedColumnFormula>
    </tableColumn>
    <tableColumn id="76" xr3:uid="{ED46CAEE-2016-49C3-B129-B4BC23CB6FE6}" name="Total Lignin wt%" dataDxfId="176">
      <calculatedColumnFormula>Table26[[#This Row],[Lignin wt%]]+Table26[[#This Row],[Ph wt%]]</calculatedColumnFormula>
    </tableColumn>
    <tableColumn id="3" xr3:uid="{D0E140AE-4B8C-4690-A7A1-963E8E889063}" name="Carbs wt%" dataDxfId="175"/>
    <tableColumn id="98" xr3:uid="{6BA019A7-4A42-4D82-A104-0467A1DD7729}" name="Other Carbs wt%" dataDxfId="174"/>
    <tableColumn id="99" xr3:uid="{FBF277B8-0FAE-420D-A199-5345FD81A988}" name="Starch wt%" dataDxfId="173"/>
    <tableColumn id="42" xr3:uid="{5888176A-415B-4033-AEEE-B5C9DC37AF4D}" name="Cellulose wt%" dataDxfId="172"/>
    <tableColumn id="43" xr3:uid="{26BE7EC5-D351-40F9-A3CC-0B2DAC3E9BBE}" name="Hemicellulose wt%" dataDxfId="171"/>
    <tableColumn id="4" xr3:uid="{B162D8E1-317C-4B3F-AE0D-95904DDC3717}" name="Protein wt%" dataDxfId="170"/>
    <tableColumn id="5" xr3:uid="{062F6009-90AE-4E8F-B7A5-6E0DD68EE219}" name="Lipids wt%" dataDxfId="169"/>
    <tableColumn id="40" xr3:uid="{E70E08D4-F7F8-4462-A793-F97AD07D87A9}" name="Lignin wt%" dataDxfId="168"/>
    <tableColumn id="36" xr3:uid="{61CE2FDA-3FD7-42DA-933C-5E7AB0682A2C}" name="Sa wt%" dataDxfId="167"/>
    <tableColumn id="37" xr3:uid="{3E4306F2-1887-4909-A304-C18F5C2FBC14}" name="AA wt%" dataDxfId="166"/>
    <tableColumn id="39" xr3:uid="{EF9BC300-AFD3-4CBB-B842-65EC5449F89F}" name="FA wt%" dataDxfId="165"/>
    <tableColumn id="41" xr3:uid="{CAFDBDAB-CBB4-4BF7-B0D1-5F50B551BBD6}" name="Ph wt%" dataDxfId="164"/>
    <tableColumn id="6" xr3:uid="{9E70297B-76AD-4E24-BA86-266993993B6C}" name="Ash wt%" dataDxfId="163"/>
    <tableColumn id="7" xr3:uid="{2B5A6C92-7641-4C0D-AA37-4C6EEAD92F1E}" name="C%" dataDxfId="162"/>
    <tableColumn id="8" xr3:uid="{4C245D20-24BF-4C27-9474-164F25157B55}" name="H%" dataDxfId="161"/>
    <tableColumn id="9" xr3:uid="{E67EE284-AFD4-4C81-85DC-FC67EC467410}" name="O%" dataDxfId="160"/>
    <tableColumn id="10" xr3:uid="{523E8790-06B1-4030-9CA4-EC6839A3142C}" name="N%" dataDxfId="159"/>
    <tableColumn id="11" xr3:uid="{3FE436C4-C81C-43DA-95F8-E347364545A4}" name="S%" dataDxfId="158"/>
    <tableColumn id="91" xr3:uid="{2BCF1AC5-E176-4D5D-BD49-F23EFCB970D3}" name="P%" dataDxfId="157"/>
    <tableColumn id="12" xr3:uid="{06AE988A-FB7B-40A5-8954-AF365D0F0B26}" name="HHV Biomass" dataDxfId="156"/>
    <tableColumn id="18" xr3:uid="{EE8C3E38-8BFB-4033-89E9-BE7B7B169038}" name="Reactor" dataDxfId="155"/>
    <tableColumn id="78" xr3:uid="{91EE49E5-F73F-47C3-BE29-7FBA02A3AFF1}" name="Solids (g)" dataDxfId="154"/>
    <tableColumn id="77" xr3:uid="{A4B326F9-1409-4E21-B990-65CF1CF74A02}" name="Water mL" dataDxfId="153"/>
    <tableColumn id="15" xr3:uid="{709C16A1-CE70-423B-86F1-C8A5D37295E3}" name="Solid content (w/w) %" dataDxfId="152"/>
    <tableColumn id="23" xr3:uid="{2D008386-863B-4518-848B-2F3F8B7D5B10}" name="Heating rate C/min" dataDxfId="151"/>
    <tableColumn id="86" xr3:uid="{8EA9F007-C6FF-4152-87CD-310AFF40BC6A}" name="Cooling Rate C/min" dataDxfId="150"/>
    <tableColumn id="82" xr3:uid="{7AC1EDC5-E31C-42AD-8E89-9D565E91DEE1}" name="Time to reach temp min" dataDxfId="149"/>
    <tableColumn id="87" xr3:uid="{541EB21F-62CA-4279-BD76-A80B25BDC54E}" name="b" dataDxfId="148"/>
    <tableColumn id="88" xr3:uid="{33646C5A-3FC9-4F2E-8DBA-D09580B73C03}" name="b_cool" dataDxfId="147"/>
    <tableColumn id="16" xr3:uid="{33E8C41F-52B1-4548-B46E-B5B10728E465}" name="Pressure MPa" dataDxfId="146"/>
    <tableColumn id="13" xr3:uid="{548D33FD-9477-43E2-A0DD-6CA86F247DFF}" name="Holding Time (min)" dataDxfId="145"/>
    <tableColumn id="94" xr3:uid="{7225EE29-2EE0-4728-A356-8EF909FBB154}" name="T-5" dataDxfId="144"/>
    <tableColumn id="95" xr3:uid="{B5F22C06-D1B8-4F4E-8017-80BF46E34437}" name="Heating time" dataDxfId="143"/>
    <tableColumn id="83" xr3:uid="{88761FA7-7386-42F7-B6DE-3F2021B144C1}" name="Total time (min)" dataDxfId="142"/>
    <tableColumn id="14" xr3:uid="{9EACE2B4-1517-4B99-8D3A-C9AB7DBEC729}" name="Temperature (C)" dataDxfId="141"/>
    <tableColumn id="45" xr3:uid="{6B7768DC-579F-4BB3-914E-3E06BE896E2E}" name="Flow rate kg/h" dataDxfId="140"/>
    <tableColumn id="100" xr3:uid="{A4F83ED7-FBEE-4AEB-BB09-3EB9D844A607}" name="Solvent" dataDxfId="139"/>
    <tableColumn id="19" xr3:uid="{431AD2F3-F03A-4FFB-A05E-29D95F930829}" name="Solids wt%" dataDxfId="138"/>
    <tableColumn id="20" xr3:uid="{63088BF8-D9C5-4A3F-8C8C-1A8EA5FDE052}" name="Biocrude wt%" dataDxfId="137"/>
    <tableColumn id="21" xr3:uid="{51D292CD-6B12-401B-A393-23E803557F45}" name="Aquous wt%" dataDxfId="136"/>
    <tableColumn id="22" xr3:uid="{A2D9D797-1E8B-4131-B93E-E586F86DEC41}" name="Gas wt%" dataDxfId="135"/>
    <tableColumn id="71" xr3:uid="{A654392D-740F-4D67-BEBD-E1E363DD0B86}" name="Loss" dataDxfId="134"/>
    <tableColumn id="93" xr3:uid="{08C6EDF4-F51D-4285-984E-A064F226F434}" name="Gas + Loss" dataDxfId="133"/>
    <tableColumn id="57" xr3:uid="{AE89B23A-73A1-4561-8992-9F937FECACF0}" name="Light Biocrude wt%" dataDxfId="132"/>
    <tableColumn id="38" xr3:uid="{58533726-487C-4BD8-B6A3-587755EE28B0}" name="Heavy Biocrude wt%" dataDxfId="131"/>
    <tableColumn id="55" xr3:uid="{E038C649-B917-4A57-885B-D613EA004545}" name="Aq + Gas wt%" dataDxfId="130"/>
    <tableColumn id="24" xr3:uid="{37123941-CCEB-48CD-BDDC-D660074187BD}" name="C% B" dataDxfId="129"/>
    <tableColumn id="25" xr3:uid="{20FC9679-F2B2-49C5-8C0F-E64A79CBEAB9}" name="H% B" dataDxfId="128"/>
    <tableColumn id="26" xr3:uid="{E45C9270-C0BE-42FC-A642-4315D6233B51}" name="O% B" dataDxfId="127"/>
    <tableColumn id="27" xr3:uid="{78CC9AFF-CE3E-4EA7-A4C2-B6040E671958}" name="N% B" dataDxfId="126"/>
    <tableColumn id="28" xr3:uid="{39EF7C27-6846-4701-9EE7-5A60E2D9088A}" name="S% B" dataDxfId="125"/>
    <tableColumn id="29" xr3:uid="{A51114ED-8FFE-447E-B9EA-BCB5F0C3001E}" name="HHV Bio" dataDxfId="124"/>
    <tableColumn id="56" xr3:uid="{7DA72333-A40E-4622-9CA0-E33E49BBF1D5}" name="Ash Bio" dataDxfId="123"/>
    <tableColumn id="73" xr3:uid="{8FFEAF8B-8785-454B-A779-4EEF5D574D67}" name="Energy Recovery" dataDxfId="122"/>
    <tableColumn id="96" xr3:uid="{E0C801E4-44D2-4897-BBDF-0B335AB18114}" name="H/C% B" dataDxfId="121"/>
    <tableColumn id="62" xr3:uid="{5C576665-BFCA-4BD5-A5F0-E90E6002A2CA}" name="C% LB" dataDxfId="120"/>
    <tableColumn id="61" xr3:uid="{1D76769A-0DCE-4CD9-8A9F-E642BC505CBE}" name="H% LB" dataDxfId="119"/>
    <tableColumn id="60" xr3:uid="{A4D041D8-F77E-40AF-85AB-9D09D7978134}" name="O% LB" dataDxfId="118"/>
    <tableColumn id="59" xr3:uid="{AFA5140C-ACBA-4C0C-8161-35D121629AE1}" name="N% LB" dataDxfId="117"/>
    <tableColumn id="58" xr3:uid="{A3EFC758-90BD-4F4F-9DE8-ABDE447C213C}" name="S% LB" dataDxfId="116"/>
    <tableColumn id="63" xr3:uid="{6DB7B7E9-66DC-4F26-B0F7-FB92844427CE}" name="HHV LB" dataDxfId="115"/>
    <tableColumn id="69" xr3:uid="{39BE4FAA-0552-4E41-B61B-8C3976657AAC}" name="C% HB" dataDxfId="114"/>
    <tableColumn id="68" xr3:uid="{EF995F4E-D3C6-4E7E-8EA0-2FDAE0CF5337}" name="H% HB" dataDxfId="113"/>
    <tableColumn id="67" xr3:uid="{B925B8BE-7239-4FCA-8BDC-01643A5C086D}" name="O% HB" dataDxfId="112"/>
    <tableColumn id="66" xr3:uid="{8BAC5438-82CA-45F6-8CD8-DC950752A9E9}" name="N% HB" dataDxfId="111"/>
    <tableColumn id="65" xr3:uid="{5C56BFD6-6DA9-4A02-8CBC-BA16791724A1}" name="S% HB" dataDxfId="110"/>
    <tableColumn id="64" xr3:uid="{AD9ABD7D-3163-4D1F-87EF-D1B062A3E2E3}" name="HHV HB" dataDxfId="109"/>
    <tableColumn id="30" xr3:uid="{A9D7F069-6742-47FE-8DBA-764B42DD41C5}" name="C% S" dataDxfId="108"/>
    <tableColumn id="31" xr3:uid="{9BD76038-731F-4B3D-AE77-E97704175735}" name="H% S" dataDxfId="107"/>
    <tableColumn id="32" xr3:uid="{A7824F58-A4C9-4E6A-9E53-0A2AA88CA395}" name="O% S" dataDxfId="106"/>
    <tableColumn id="33" xr3:uid="{72EA3B80-D5F6-4159-A194-30DE88D0184E}" name="N% S" dataDxfId="105"/>
    <tableColumn id="34" xr3:uid="{23FCC4C5-8CFA-4655-B781-C3441270B87B}" name="S% S" dataDxfId="104"/>
    <tableColumn id="35" xr3:uid="{D1DFBE7F-81EA-4D18-8D63-F636387807E3}" name="HHV S" dataDxfId="103"/>
    <tableColumn id="72" xr3:uid="{BD36C6FF-38EF-4687-8176-26B2D10E94EE}" name="Ash S" dataDxfId="102"/>
    <tableColumn id="75" xr3:uid="{74D11050-7995-4421-A1DB-AEF468788B3E}" name="Energy Recovery S" dataDxfId="101"/>
    <tableColumn id="74" xr3:uid="{12B5AEC6-F230-41D6-8BFE-D950A835371D}" name="Mosture S" dataDxfId="100"/>
    <tableColumn id="46" xr3:uid="{D1713C12-3EA3-4B1B-872D-08B30672D169}" name="TOC mg/L" dataDxfId="99"/>
    <tableColumn id="47" xr3:uid="{EDE0526D-1161-4DF0-9249-41913CEF9A6F}" name="TN mg /L" dataDxfId="98"/>
    <tableColumn id="81" xr3:uid="{590D07F1-53CA-4369-B443-FE8A354DD559}" name="TP mg/L" dataDxfId="97"/>
    <tableColumn id="49" xr3:uid="{2ED8EFE5-ACE4-4B0C-A54E-B0E59BEEFED7}" name="C% aq" dataDxfId="96"/>
    <tableColumn id="50" xr3:uid="{7AEDAA6B-A943-4104-BA1B-2F0E582A2BC5}" name="H% aq" dataDxfId="95"/>
    <tableColumn id="51" xr3:uid="{5DAA2856-FA58-48CC-9BD5-B84377F2662B}" name="O% aq" dataDxfId="94"/>
    <tableColumn id="52" xr3:uid="{0B3EA602-CC51-4751-A808-7C826F5C5A5A}" name="N% aq" dataDxfId="93"/>
    <tableColumn id="53" xr3:uid="{FEE852DD-94C8-4026-BB4C-443D8F007D12}" name="S% aq" dataDxfId="92"/>
    <tableColumn id="54" xr3:uid="{B624578A-EF88-42FB-A3D3-399F93F0D0FA}" name="HHV aq" dataDxfId="91"/>
    <tableColumn id="92" xr3:uid="{A625EF12-2F4D-44AE-829B-56064AF02A3D}" name="0" dataDxfId="9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382FC-4077-404F-9042-61D7F339D138}" name="Table1" displayName="Table1" ref="A2:CQ114" totalsRowShown="0" headerRowDxfId="89">
  <autoFilter ref="A2:CQ114" xr:uid="{EFA382FC-4077-404F-9042-61D7F339D138}"/>
  <tableColumns count="95">
    <tableColumn id="1" xr3:uid="{6E328207-E222-460B-B561-1D51A16F38E5}" name="Reference"/>
    <tableColumn id="2" xr3:uid="{D8E5A853-18C5-4719-9D82-3FD06620EA09}" name="Author"/>
    <tableColumn id="3" xr3:uid="{F8F9FD67-A6D7-4F82-84D9-13BF7111E5AB}" name="Year"/>
    <tableColumn id="4" xr3:uid="{A50344E2-EF1F-4E08-80E7-5873D364BECB}" name="Species" dataDxfId="88"/>
    <tableColumn id="5" xr3:uid="{F522D637-7B2D-43C1-B1A8-996C6BA80E01}" name="Processed"/>
    <tableColumn id="6" xr3:uid="{36F9EC23-69D1-4806-8E6E-F88CEA82ADDA}" name="Total Carbs wt%" dataDxfId="87"/>
    <tableColumn id="88" xr3:uid="{37049479-BB80-4A28-B287-965D78BEF3A4}" name="Total Protein wt%" dataDxfId="86">
      <calculatedColumnFormula>Table1[[#This Row],[Protein wt%]]+Table1[[#This Row],[AA wt%]]</calculatedColumnFormula>
    </tableColumn>
    <tableColumn id="89" xr3:uid="{C934AFC4-1094-4B6A-B6C7-C653E7C64B90}" name="Total Lipids wt%" dataDxfId="85">
      <calculatedColumnFormula>Table1[[#This Row],[Lipids wt%]]+Table1[[#This Row],[FA wt%]]</calculatedColumnFormula>
    </tableColumn>
    <tableColumn id="94" xr3:uid="{38636E47-C474-4B0B-A3AA-E17D889A4C95}" name="Total Lignin wt%" dataDxfId="84">
      <calculatedColumnFormula>Table1[[#This Row],[Lignin wt%]]+Table1[[#This Row],[Ph wt%]]</calculatedColumnFormula>
    </tableColumn>
    <tableColumn id="95" xr3:uid="{687A3949-E439-479F-A752-3B5D735351F2}" name="Carbs wt%" dataDxfId="83">
      <calculatedColumnFormula>Table1[[#This Row],[Other Carbs wt%]]+Table1[[#This Row],[Starch wt%]]+Table1[[#This Row],[Cellulose wt%]]+Table1[[#This Row],[Hemicellulose wt%]]</calculatedColumnFormula>
    </tableColumn>
    <tableColumn id="7" xr3:uid="{B8BFC64E-E9A1-43E1-8586-1B410CE9EA1A}" name="Other Carbs wt%" dataDxfId="82"/>
    <tableColumn id="8" xr3:uid="{3E538647-81F9-4A28-A01A-67A1A50ECFE2}" name="Starch wt%" dataDxfId="81"/>
    <tableColumn id="9" xr3:uid="{B3B08420-17F5-48E6-ACB0-88777303BBD2}" name="Cellulose wt%" dataDxfId="80"/>
    <tableColumn id="10" xr3:uid="{03466532-F2C2-48F0-9ED8-2FF35625F85D}" name="Hemicellulose wt%" dataDxfId="79"/>
    <tableColumn id="11" xr3:uid="{734CCFBD-0ABF-4740-B616-834FAF45871A}" name="Protein wt%" dataDxfId="78"/>
    <tableColumn id="12" xr3:uid="{46EEC91A-2DAF-4631-A4B9-0334D3AC500C}" name="Lipids wt%" dataDxfId="77"/>
    <tableColumn id="13" xr3:uid="{BB79BDCD-EEF2-4E96-9888-FE9BCA0F1383}" name="Lignin wt%" dataDxfId="76"/>
    <tableColumn id="90" xr3:uid="{AA2D2221-D245-4417-9206-E2DAE21A7FAF}" name="Sa wt%" dataDxfId="75"/>
    <tableColumn id="91" xr3:uid="{34DAFC10-EB46-4EA1-8EB6-87BC24F99071}" name="AA wt%" dataDxfId="74"/>
    <tableColumn id="92" xr3:uid="{10F48272-3446-40DB-9AEF-98D955AE6F64}" name="FA wt%" dataDxfId="73"/>
    <tableColumn id="93" xr3:uid="{F872E8C2-6355-43AE-BEC5-E480F8477697}" name="Ph wt%" dataDxfId="72"/>
    <tableColumn id="14" xr3:uid="{CAE056C4-0D7A-40CD-8F62-79B1AE64D63E}" name="Ash wt%" dataDxfId="71"/>
    <tableColumn id="15" xr3:uid="{F82B8B5D-0ED7-400E-A1C0-05B472064D53}" name="C%" dataDxfId="70"/>
    <tableColumn id="16" xr3:uid="{77DE15AD-5A67-4F7E-8DE9-88C44BBDA074}" name="H%" dataDxfId="69"/>
    <tableColumn id="17" xr3:uid="{FD27A217-C37C-44CF-A9EA-64377F9C6CD1}" name="O%" dataDxfId="68"/>
    <tableColumn id="18" xr3:uid="{D2B7949F-01FB-4417-B19D-C3A5557DAEA3}" name="N%" dataDxfId="67"/>
    <tableColumn id="19" xr3:uid="{CA286ED1-2ACA-4050-9967-31BD3150E651}" name="S%" dataDxfId="66"/>
    <tableColumn id="20" xr3:uid="{7198A009-3D69-4FDA-9EDC-6302AFE8C614}" name="P%" dataDxfId="65"/>
    <tableColumn id="21" xr3:uid="{3304B2DF-E9C1-41CC-9825-6FB117778E30}" name="HHV Biomass" dataDxfId="64"/>
    <tableColumn id="22" xr3:uid="{E963FC2D-BAD2-4862-A43E-87A85C9424E5}" name="Reactor" dataDxfId="63"/>
    <tableColumn id="23" xr3:uid="{1E22E7D8-178A-421E-A7EE-9658E5AF4327}" name="Solids (g)" dataDxfId="62"/>
    <tableColumn id="24" xr3:uid="{B1F897F3-2850-4F0E-9881-640E3C8BED68}" name="Water mL" dataDxfId="61"/>
    <tableColumn id="25" xr3:uid="{2C91E4C4-B892-48BE-8A93-DAC4B0916CA8}" name="Solid content (w/w) %" dataDxfId="60"/>
    <tableColumn id="26" xr3:uid="{993BC0C1-E15D-4E77-8E11-E707553E986E}" name="Heating rate C/min" dataDxfId="59"/>
    <tableColumn id="27" xr3:uid="{3AE42C77-9548-48C7-9F27-5CAA29BE466D}" name="Cooling Rate C/min" dataDxfId="58"/>
    <tableColumn id="28" xr3:uid="{B16075F9-B500-4929-9196-46B6FAA23F74}" name="Time to reach temp min" dataDxfId="57"/>
    <tableColumn id="29" xr3:uid="{FCEF56E1-E204-4DE1-959D-1469E9529B91}" name="b" dataDxfId="56"/>
    <tableColumn id="30" xr3:uid="{F662407E-7B8E-4F47-A417-8141EB23CC25}" name="b_cool" dataDxfId="55"/>
    <tableColumn id="31" xr3:uid="{A696E994-F146-487F-9AAF-C3C8144D0E19}" name="Pressure MPa" dataDxfId="54"/>
    <tableColumn id="32" xr3:uid="{B91219BC-72F3-43ED-82BB-2353520C07A9}" name="Holding Time (min)" dataDxfId="53"/>
    <tableColumn id="33" xr3:uid="{A3F3035D-2CA4-476F-BDBF-9EA260C7F949}" name="T-5" dataDxfId="52"/>
    <tableColumn id="34" xr3:uid="{97A4926E-9882-495C-A151-D3C2DC4F5F20}" name="Heating time" dataDxfId="51"/>
    <tableColumn id="35" xr3:uid="{FC4600E5-0D47-4B8E-9011-788DF2A9E085}" name="Total time (min)" dataDxfId="50"/>
    <tableColumn id="36" xr3:uid="{1073292C-DDB8-44AF-AD2F-F97754CBEBD7}" name="Temperature (C)"/>
    <tableColumn id="37" xr3:uid="{D7DA7225-029F-4848-88DE-C0CB0E0CF580}" name="Flow rate kg/h" dataDxfId="49"/>
    <tableColumn id="38" xr3:uid="{5FC70A4D-F981-41B6-8E35-2DDE788E327C}" name="Solvent"/>
    <tableColumn id="39" xr3:uid="{34DBD729-4EF5-4F8F-A31B-74FA844F0A9A}" name="Solids wt%" dataDxfId="48"/>
    <tableColumn id="40" xr3:uid="{71D91D12-861E-47F7-9DA9-E556A2F6354E}" name="Biocrude wt%" dataDxfId="47"/>
    <tableColumn id="41" xr3:uid="{4E308D51-03CB-4ACC-A7AA-8A0CD320850A}" name="Aquous wt%" dataDxfId="46"/>
    <tableColumn id="42" xr3:uid="{679815F6-A3DB-48DA-A9EC-AA616AE8BE76}" name="Gas wt%" dataDxfId="45"/>
    <tableColumn id="43" xr3:uid="{3FFE1FCD-39B8-43F5-A567-7B660E94E3DA}" name="Loss" dataDxfId="44"/>
    <tableColumn id="44" xr3:uid="{E23A05FD-C4DF-4BAC-859E-43D2E057CA77}" name="Gas + Loss" dataDxfId="43"/>
    <tableColumn id="45" xr3:uid="{7246B0CC-5750-40EC-8C3B-89DA6D08304C}" name="Light Biocrude wt%" dataDxfId="42"/>
    <tableColumn id="46" xr3:uid="{4BEFC8DB-EEC9-4CF0-ABA1-FDF3B5030FDB}" name="Heavy Biocrude wt%" dataDxfId="41"/>
    <tableColumn id="47" xr3:uid="{7A30C7AC-6943-443A-8A24-5F7A06086F9A}" name="Aq + Gas wt%" dataDxfId="40"/>
    <tableColumn id="48" xr3:uid="{4C47D2B5-4913-406F-B185-02F9AC374327}" name="C% B" dataDxfId="39"/>
    <tableColumn id="49" xr3:uid="{D24AEBD7-8480-4986-AE5F-1455A96B7089}" name="H% B" dataDxfId="38"/>
    <tableColumn id="50" xr3:uid="{C5EFDA3E-23FE-4CF1-BEB1-B3751CBFDA75}" name="O% B" dataDxfId="37"/>
    <tableColumn id="51" xr3:uid="{03C60813-CCDB-4D09-A9E6-B190D91A41F7}" name="N% B" dataDxfId="36"/>
    <tableColumn id="52" xr3:uid="{D0EC91B8-824A-498A-A059-6135BA60C2AF}" name="S% B" dataDxfId="35"/>
    <tableColumn id="53" xr3:uid="{399036CD-40FC-4A50-9DFB-6A681135B57C}" name="HHV Bio" dataDxfId="34"/>
    <tableColumn id="54" xr3:uid="{B745AB8E-3A03-4874-9C08-D917417CA6DB}" name="Ash Bio" dataDxfId="33"/>
    <tableColumn id="55" xr3:uid="{B808AD22-4324-4122-B0C5-46852F6F5024}" name="Energy Recovery" dataDxfId="32"/>
    <tableColumn id="56" xr3:uid="{741E6B1F-1AC6-4641-9534-D15DAA70B52B}" name="H/C% B" dataDxfId="31"/>
    <tableColumn id="57" xr3:uid="{2CBD3FCC-76DF-453B-A3F8-42393A8AE777}" name="C% LB" dataDxfId="30"/>
    <tableColumn id="58" xr3:uid="{34BC95B9-AA3A-4AB1-8540-99E1DF7D41FA}" name="H% LB" dataDxfId="29"/>
    <tableColumn id="59" xr3:uid="{3FA00930-ADC7-4265-941C-428CFC7365DC}" name="O% LB" dataDxfId="28"/>
    <tableColumn id="60" xr3:uid="{4B44F9DE-3FA9-4F49-8719-4CEEC211CBDB}" name="N% LB" dataDxfId="27"/>
    <tableColumn id="61" xr3:uid="{2E8B293C-059E-4E06-AA39-87A48852E2C6}" name="S% LB" dataDxfId="26"/>
    <tableColumn id="62" xr3:uid="{9915D4B9-E3F9-4E5A-9F91-2A703A9A41F4}" name="HHV LB" dataDxfId="25"/>
    <tableColumn id="63" xr3:uid="{8F2FBFD4-EAE4-4630-AB80-ACF3065CA445}" name="C% HB" dataDxfId="24"/>
    <tableColumn id="64" xr3:uid="{153BFA9A-3FD1-4653-80CC-83E64A64A1E4}" name="H% HB" dataDxfId="23"/>
    <tableColumn id="65" xr3:uid="{AD107A73-7197-471F-941E-97E58B631A34}" name="O% HB" dataDxfId="22"/>
    <tableColumn id="66" xr3:uid="{FD7075B9-D753-4AC5-949A-356EC3362706}" name="N% HB" dataDxfId="21"/>
    <tableColumn id="67" xr3:uid="{99AA2917-D50D-4BA8-8775-39D117482A31}" name="S% HB" dataDxfId="20"/>
    <tableColumn id="68" xr3:uid="{620CF46B-D611-478D-8253-913C0AE77A8F}" name="HHV HB" dataDxfId="19"/>
    <tableColumn id="69" xr3:uid="{B1D65A69-DD4F-4710-AA27-D7E3BA2F2B6B}" name="C% S" dataDxfId="18"/>
    <tableColumn id="70" xr3:uid="{F08A0D9B-B0E8-4AD2-9B84-6AEFB7E30000}" name="H% S" dataDxfId="17"/>
    <tableColumn id="71" xr3:uid="{CEB4486B-9E0D-4C4E-843E-EF665DAA6C62}" name="O% S" dataDxfId="16"/>
    <tableColumn id="72" xr3:uid="{15AFAAD1-7441-41A4-8E69-B12CB5C5A858}" name="N% S" dataDxfId="15"/>
    <tableColumn id="73" xr3:uid="{ACB17A05-E602-4889-9A77-602863CB0D49}" name="S% S" dataDxfId="14"/>
    <tableColumn id="74" xr3:uid="{839C6759-E265-4FBB-AAD6-03B14DFFB8FB}" name="HHV S" dataDxfId="13"/>
    <tableColumn id="75" xr3:uid="{EFA380A7-9D26-47E2-A20C-323338F599CC}" name="Ash S" dataDxfId="12"/>
    <tableColumn id="76" xr3:uid="{2423C4D6-4BEC-4B7D-84B2-C5A14270D18C}" name="Energy Recovery S" dataDxfId="11"/>
    <tableColumn id="77" xr3:uid="{95D875F3-7017-47E5-B1EB-9FC652D15164}" name="Mosture S" dataDxfId="10"/>
    <tableColumn id="78" xr3:uid="{B308939B-2FC3-4F2F-8500-FE82C127A612}" name="TOC mg/L" dataDxfId="9"/>
    <tableColumn id="79" xr3:uid="{48C47372-56EC-4165-BCC0-349020D2BFC3}" name="TN mg /L" dataDxfId="8"/>
    <tableColumn id="80" xr3:uid="{B4F70301-38A1-4EF1-B799-E07092751046}" name="TP mg/L" dataDxfId="7"/>
    <tableColumn id="81" xr3:uid="{98296EA7-2A66-4F6D-833B-0D12875AD737}" name="C% aq" dataDxfId="6"/>
    <tableColumn id="82" xr3:uid="{58D7877A-CDCE-4074-9B9C-D0FD1AE7812C}" name="H% aq" dataDxfId="5"/>
    <tableColumn id="83" xr3:uid="{649C79DF-4834-426E-9F1B-081FBE92C52B}" name="O% aq" dataDxfId="4"/>
    <tableColumn id="84" xr3:uid="{E7C54755-2330-417C-BB3B-D1B0F1E22DB7}" name="N% aq" dataDxfId="3"/>
    <tableColumn id="85" xr3:uid="{7E812250-1D95-4A6F-989D-FD00DAC716D9}" name="S% aq" dataDxfId="2"/>
    <tableColumn id="86" xr3:uid="{347BBD8E-A17C-4A46-8996-0E7DA26DCD0D}" name="HHV aq" dataDxfId="1"/>
    <tableColumn id="87" xr3:uid="{EA4EF50E-5874-4ACF-ABB1-B28F4398FEA3}" name="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0961953495000172" TargetMode="External"/><Relationship Id="rId13" Type="http://schemas.openxmlformats.org/officeDocument/2006/relationships/hyperlink" Target="https://www.sciencedirect.com/science/article/pii/S0960852413019238" TargetMode="External"/><Relationship Id="rId18" Type="http://schemas.openxmlformats.org/officeDocument/2006/relationships/hyperlink" Target="https://www.sciencedirect.com/science/article/pii/S0960852413019238" TargetMode="External"/><Relationship Id="rId26" Type="http://schemas.openxmlformats.org/officeDocument/2006/relationships/hyperlink" Target="https://www.sciencedirect.com/science/article/pii/S0960852422004291" TargetMode="External"/><Relationship Id="rId3" Type="http://schemas.openxmlformats.org/officeDocument/2006/relationships/hyperlink" Target="https://www.sciencedirect.com/science/article/pii/S0959652622000178" TargetMode="External"/><Relationship Id="rId21" Type="http://schemas.openxmlformats.org/officeDocument/2006/relationships/hyperlink" Target="https://www.sciencedirect.com/science/article/pii/S0048969719356724" TargetMode="External"/><Relationship Id="rId7" Type="http://schemas.openxmlformats.org/officeDocument/2006/relationships/hyperlink" Target="https://www.sciencedirect.com/science/article/pii/S0960852412000144" TargetMode="External"/><Relationship Id="rId12" Type="http://schemas.openxmlformats.org/officeDocument/2006/relationships/hyperlink" Target="https://www.sciencedirect.com/science/article/pii/S2211926415300539" TargetMode="External"/><Relationship Id="rId17" Type="http://schemas.openxmlformats.org/officeDocument/2006/relationships/hyperlink" Target="https://www.sciencedirect.com/science/article/pii/S0961953418303179?via%3Dihub" TargetMode="External"/><Relationship Id="rId25" Type="http://schemas.openxmlformats.org/officeDocument/2006/relationships/hyperlink" Target="https://pubs.acs.org/doi/10.1021/acssuschemeng.9b06875" TargetMode="External"/><Relationship Id="rId2" Type="http://schemas.openxmlformats.org/officeDocument/2006/relationships/hyperlink" Target="https://www.sciencedirect.com/science/article/pii/S0960852410010096" TargetMode="External"/><Relationship Id="rId16" Type="http://schemas.openxmlformats.org/officeDocument/2006/relationships/hyperlink" Target="https://pubs.acs.org/doi/10.1021/ef301925d" TargetMode="External"/><Relationship Id="rId20" Type="http://schemas.openxmlformats.org/officeDocument/2006/relationships/hyperlink" Target="https://www.sciencedirect.com/science/article/pii/S0306261918316738?via%3Dihub" TargetMode="External"/><Relationship Id="rId1" Type="http://schemas.openxmlformats.org/officeDocument/2006/relationships/hyperlink" Target="https://www.sciencedirect.com/science/article/pii/S0306261915014075" TargetMode="External"/><Relationship Id="rId6" Type="http://schemas.openxmlformats.org/officeDocument/2006/relationships/hyperlink" Target="https://www.sciencedirect.com/science/article/pii/S0306261915014075" TargetMode="External"/><Relationship Id="rId11" Type="http://schemas.openxmlformats.org/officeDocument/2006/relationships/hyperlink" Target="https://www.sciencedirect.com/science/article/pii/S0960852415016430" TargetMode="External"/><Relationship Id="rId24" Type="http://schemas.openxmlformats.org/officeDocument/2006/relationships/hyperlink" Target="https://www.sciencedirect.com/science/article/pii/S2211926415300333" TargetMode="External"/><Relationship Id="rId5" Type="http://schemas.openxmlformats.org/officeDocument/2006/relationships/hyperlink" Target="https://www.sciencedirect.com/science/article/pii/S0360544220306575" TargetMode="External"/><Relationship Id="rId15" Type="http://schemas.openxmlformats.org/officeDocument/2006/relationships/hyperlink" Target="https://www.sciencedirect.com/science/article/pii/S0960852410010096" TargetMode="External"/><Relationship Id="rId23" Type="http://schemas.openxmlformats.org/officeDocument/2006/relationships/hyperlink" Target="https://www.sciencedirect.com/science/article/pii/S0360319922021371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sciencedirect.com/science/article/pii/S0960852411008686" TargetMode="External"/><Relationship Id="rId19" Type="http://schemas.openxmlformats.org/officeDocument/2006/relationships/hyperlink" Target="https://www.sciencedirect.com/science/article/pii/S0360544220306575" TargetMode="External"/><Relationship Id="rId4" Type="http://schemas.openxmlformats.org/officeDocument/2006/relationships/hyperlink" Target="https://pubs.acs.org/doi/10.1021/acssuschemeng.6b01857" TargetMode="External"/><Relationship Id="rId9" Type="http://schemas.openxmlformats.org/officeDocument/2006/relationships/hyperlink" Target="https://pubs.acs.org/doi/10.1021/ef401506u" TargetMode="External"/><Relationship Id="rId14" Type="http://schemas.openxmlformats.org/officeDocument/2006/relationships/hyperlink" Target="https://www.sciencedirect.com/science/article/pii/S0960852412000144" TargetMode="External"/><Relationship Id="rId22" Type="http://schemas.openxmlformats.org/officeDocument/2006/relationships/hyperlink" Target="https://www.sciencedirect.com/science/article/pii/S0048969720367474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961953412003236" TargetMode="External"/><Relationship Id="rId2" Type="http://schemas.openxmlformats.org/officeDocument/2006/relationships/hyperlink" Target="https://www.sciencedirect.com/science/article/pii/S0960852416300906" TargetMode="External"/><Relationship Id="rId1" Type="http://schemas.openxmlformats.org/officeDocument/2006/relationships/hyperlink" Target="https://www.sciencedirect.com/science/article/pii/S0960852412000144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www.sciencedirect.com/science/article/pii/S0306261918315903" TargetMode="External"/><Relationship Id="rId4" Type="http://schemas.openxmlformats.org/officeDocument/2006/relationships/hyperlink" Target="https://www.sciencedirect.com/science/article/pii/S0960852419304353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D450-9B01-4D89-B722-01397C56EA83}">
  <dimension ref="A1:CQ1104"/>
  <sheetViews>
    <sheetView tabSelected="1" zoomScale="115" zoomScaleNormal="115" workbookViewId="0">
      <selection activeCell="AR209" sqref="AR209"/>
    </sheetView>
  </sheetViews>
  <sheetFormatPr defaultRowHeight="15" x14ac:dyDescent="0.25"/>
  <cols>
    <col min="4" max="4" width="36.42578125" bestFit="1" customWidth="1"/>
    <col min="5" max="5" width="12.28515625" bestFit="1" customWidth="1"/>
    <col min="6" max="9" width="12.28515625" customWidth="1"/>
    <col min="10" max="10" width="16.140625" style="6" bestFit="1" customWidth="1"/>
    <col min="11" max="11" width="16.140625" style="6" customWidth="1"/>
    <col min="12" max="12" width="13.85546875" style="6" customWidth="1"/>
    <col min="13" max="13" width="14.5703125" style="6" customWidth="1"/>
    <col min="14" max="27" width="9.28515625" style="6" customWidth="1"/>
    <col min="28" max="28" width="14.85546875" style="6" customWidth="1"/>
    <col min="29" max="29" width="14.7109375" style="6" customWidth="1"/>
    <col min="30" max="30" width="16.5703125" style="6" customWidth="1"/>
    <col min="31" max="31" width="13.140625" style="6" customWidth="1"/>
    <col min="32" max="32" width="23.140625" style="6" customWidth="1"/>
    <col min="33" max="33" width="20.42578125" style="6" customWidth="1"/>
    <col min="34" max="34" width="16.28515625" style="6" customWidth="1"/>
    <col min="35" max="35" width="24.85546875" style="6" customWidth="1"/>
    <col min="36" max="38" width="9.28515625" style="6" customWidth="1"/>
    <col min="39" max="39" width="20.7109375" style="6" customWidth="1"/>
    <col min="40" max="41" width="9.28515625" style="6" customWidth="1"/>
    <col min="42" max="42" width="17.5703125" style="6" customWidth="1"/>
    <col min="43" max="43" width="18.140625" style="6" bestFit="1" customWidth="1"/>
    <col min="44" max="45" width="9.28515625" style="6" bestFit="1" customWidth="1"/>
    <col min="46" max="46" width="9.28515625" style="6" customWidth="1"/>
    <col min="47" max="85" width="9.28515625" style="6" bestFit="1" customWidth="1"/>
    <col min="86" max="86" width="11.7109375" style="6" bestFit="1" customWidth="1"/>
    <col min="87" max="92" width="9.28515625" style="6" bestFit="1" customWidth="1"/>
    <col min="93" max="93" width="9.140625" style="6"/>
    <col min="94" max="95" width="9.28515625" style="6" bestFit="1" customWidth="1"/>
    <col min="96" max="16384" width="9.140625" style="6"/>
  </cols>
  <sheetData>
    <row r="1" spans="1:95" x14ac:dyDescent="0.25">
      <c r="D1" t="s">
        <v>0</v>
      </c>
      <c r="BB1" s="6" t="s">
        <v>1</v>
      </c>
      <c r="BM1" s="6" t="s">
        <v>75</v>
      </c>
      <c r="BQ1" s="6" t="s">
        <v>82</v>
      </c>
      <c r="BW1" s="6" t="s">
        <v>2</v>
      </c>
      <c r="CF1" s="6" t="s">
        <v>45</v>
      </c>
    </row>
    <row r="2" spans="1:95" x14ac:dyDescent="0.25">
      <c r="A2" t="s">
        <v>4</v>
      </c>
      <c r="B2" t="s">
        <v>112</v>
      </c>
      <c r="C2" t="s">
        <v>120</v>
      </c>
      <c r="D2" t="s">
        <v>3</v>
      </c>
      <c r="E2" t="s">
        <v>385</v>
      </c>
      <c r="F2" s="6" t="s">
        <v>396</v>
      </c>
      <c r="G2" s="6" t="s">
        <v>397</v>
      </c>
      <c r="H2" s="6" t="s">
        <v>398</v>
      </c>
      <c r="I2" s="6" t="s">
        <v>399</v>
      </c>
      <c r="J2" s="6" t="s">
        <v>5</v>
      </c>
      <c r="K2" s="6" t="s">
        <v>386</v>
      </c>
      <c r="L2" s="6" t="s">
        <v>388</v>
      </c>
      <c r="M2" s="6" t="s">
        <v>56</v>
      </c>
      <c r="N2" s="6" t="s">
        <v>57</v>
      </c>
      <c r="O2" s="6" t="s">
        <v>6</v>
      </c>
      <c r="P2" s="6" t="s">
        <v>7</v>
      </c>
      <c r="Q2" s="6" t="s">
        <v>37</v>
      </c>
      <c r="R2" s="6" t="s">
        <v>392</v>
      </c>
      <c r="S2" s="6" t="s">
        <v>393</v>
      </c>
      <c r="T2" s="6" t="s">
        <v>394</v>
      </c>
      <c r="U2" s="6" t="s">
        <v>395</v>
      </c>
      <c r="V2" s="6" t="s">
        <v>8</v>
      </c>
      <c r="W2" s="6" t="s">
        <v>9</v>
      </c>
      <c r="X2" s="6" t="s">
        <v>10</v>
      </c>
      <c r="Y2" s="6" t="s">
        <v>11</v>
      </c>
      <c r="Z2" s="6" t="s">
        <v>12</v>
      </c>
      <c r="AA2" s="6" t="s">
        <v>13</v>
      </c>
      <c r="AB2" s="6" t="s">
        <v>150</v>
      </c>
      <c r="AC2" s="6" t="s">
        <v>38</v>
      </c>
      <c r="AD2" s="6" t="s">
        <v>16</v>
      </c>
      <c r="AE2" s="6" t="s">
        <v>110</v>
      </c>
      <c r="AF2" s="6" t="s">
        <v>111</v>
      </c>
      <c r="AG2" s="6" t="s">
        <v>14</v>
      </c>
      <c r="AH2" s="6" t="s">
        <v>355</v>
      </c>
      <c r="AI2" s="6" t="s">
        <v>356</v>
      </c>
      <c r="AJ2" s="6" t="s">
        <v>151</v>
      </c>
      <c r="AK2" s="6" t="s">
        <v>377</v>
      </c>
      <c r="AL2" s="6" t="s">
        <v>378</v>
      </c>
      <c r="AM2" s="6" t="s">
        <v>15</v>
      </c>
      <c r="AN2" s="6" t="s">
        <v>192</v>
      </c>
      <c r="AO2" s="6" t="s">
        <v>381</v>
      </c>
      <c r="AP2" s="6" t="s">
        <v>382</v>
      </c>
      <c r="AQ2" s="6" t="s">
        <v>194</v>
      </c>
      <c r="AR2" s="6" t="s">
        <v>387</v>
      </c>
      <c r="AS2" s="6" t="s">
        <v>58</v>
      </c>
      <c r="AT2" s="6" t="s">
        <v>390</v>
      </c>
      <c r="AU2" s="6" t="s">
        <v>17</v>
      </c>
      <c r="AV2" s="6" t="s">
        <v>18</v>
      </c>
      <c r="AW2" s="6" t="s">
        <v>19</v>
      </c>
      <c r="AX2" s="6" t="s">
        <v>20</v>
      </c>
      <c r="AY2" s="6" t="s">
        <v>94</v>
      </c>
      <c r="AZ2" s="6" t="s">
        <v>380</v>
      </c>
      <c r="BA2" s="6" t="s">
        <v>73</v>
      </c>
      <c r="BB2" s="6" t="s">
        <v>74</v>
      </c>
      <c r="BC2" s="6" t="s">
        <v>69</v>
      </c>
      <c r="BD2" s="6" t="s">
        <v>21</v>
      </c>
      <c r="BE2" s="6" t="s">
        <v>22</v>
      </c>
      <c r="BF2" s="6" t="s">
        <v>23</v>
      </c>
      <c r="BG2" s="6" t="s">
        <v>24</v>
      </c>
      <c r="BH2" s="6" t="s">
        <v>25</v>
      </c>
      <c r="BI2" s="6" t="s">
        <v>26</v>
      </c>
      <c r="BJ2" s="6" t="s">
        <v>70</v>
      </c>
      <c r="BK2" s="6" t="s">
        <v>91</v>
      </c>
      <c r="BL2" s="6" t="s">
        <v>383</v>
      </c>
      <c r="BM2" s="6" t="s">
        <v>76</v>
      </c>
      <c r="BN2" s="6" t="s">
        <v>77</v>
      </c>
      <c r="BO2" s="6" t="s">
        <v>78</v>
      </c>
      <c r="BP2" s="6" t="s">
        <v>79</v>
      </c>
      <c r="BQ2" s="6" t="s">
        <v>80</v>
      </c>
      <c r="BR2" s="6" t="s">
        <v>81</v>
      </c>
      <c r="BS2" s="6" t="s">
        <v>83</v>
      </c>
      <c r="BT2" s="6" t="s">
        <v>84</v>
      </c>
      <c r="BU2" s="6" t="s">
        <v>85</v>
      </c>
      <c r="BV2" s="6" t="s">
        <v>86</v>
      </c>
      <c r="BW2" s="6" t="s">
        <v>87</v>
      </c>
      <c r="BX2" s="6" t="s">
        <v>88</v>
      </c>
      <c r="BY2" s="6" t="s">
        <v>27</v>
      </c>
      <c r="BZ2" s="6" t="s">
        <v>28</v>
      </c>
      <c r="CA2" s="6" t="s">
        <v>29</v>
      </c>
      <c r="CB2" s="6" t="s">
        <v>30</v>
      </c>
      <c r="CC2" s="6" t="s">
        <v>31</v>
      </c>
      <c r="CD2" s="6" t="s">
        <v>32</v>
      </c>
      <c r="CE2" s="6" t="s">
        <v>95</v>
      </c>
      <c r="CF2" s="6" t="s">
        <v>96</v>
      </c>
      <c r="CG2" s="6" t="s">
        <v>131</v>
      </c>
      <c r="CH2" s="6" t="s">
        <v>51</v>
      </c>
      <c r="CI2" s="6" t="s">
        <v>52</v>
      </c>
      <c r="CJ2" s="6" t="s">
        <v>189</v>
      </c>
      <c r="CK2" s="6" t="s">
        <v>63</v>
      </c>
      <c r="CL2" s="6" t="s">
        <v>64</v>
      </c>
      <c r="CM2" s="6" t="s">
        <v>65</v>
      </c>
      <c r="CN2" s="6" t="s">
        <v>66</v>
      </c>
      <c r="CO2" s="6" t="s">
        <v>67</v>
      </c>
      <c r="CP2" s="6" t="s">
        <v>68</v>
      </c>
      <c r="CQ2" s="6" t="s">
        <v>379</v>
      </c>
    </row>
    <row r="3" spans="1:95" x14ac:dyDescent="0.25">
      <c r="A3" t="s">
        <v>33</v>
      </c>
      <c r="B3" t="s">
        <v>113</v>
      </c>
      <c r="C3">
        <v>2011</v>
      </c>
      <c r="D3" t="s">
        <v>35</v>
      </c>
      <c r="E3">
        <v>1</v>
      </c>
      <c r="F3" s="6">
        <f>Table26[[#This Row],[Other Carbs wt%]]+Table26[[#This Row],[Starch wt%]]+Table26[[#This Row],[Cellulose wt%]]+Table26[[#This Row],[Hemicellulose wt%]]+Table26[[#This Row],[Sa wt%]]</f>
        <v>37</v>
      </c>
      <c r="G3" s="6">
        <f>Table26[[#This Row],[Protein wt%]]+Table26[[#This Row],[AA wt%]]</f>
        <v>25</v>
      </c>
      <c r="H3" s="6">
        <f>Table26[[#This Row],[Lipids wt%]]+Table26[[#This Row],[FA wt%]]</f>
        <v>22</v>
      </c>
      <c r="I3" s="6">
        <f>Table26[[#This Row],[Lignin wt%]]+Table26[[#This Row],[Ph wt%]]</f>
        <v>3</v>
      </c>
      <c r="J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37</v>
      </c>
      <c r="K3" s="6">
        <v>37</v>
      </c>
      <c r="L3" s="6">
        <v>0</v>
      </c>
      <c r="M3" s="6">
        <v>0</v>
      </c>
      <c r="N3" s="6">
        <v>0</v>
      </c>
      <c r="O3" s="6">
        <v>25</v>
      </c>
      <c r="P3" s="6">
        <v>22</v>
      </c>
      <c r="Q3" s="6">
        <v>3</v>
      </c>
      <c r="R3" s="6">
        <v>0</v>
      </c>
      <c r="S3" s="6">
        <v>0</v>
      </c>
      <c r="T3" s="6">
        <v>0</v>
      </c>
      <c r="U3" s="6">
        <v>0</v>
      </c>
      <c r="V3" s="6">
        <v>16</v>
      </c>
      <c r="AD3" s="6">
        <v>2</v>
      </c>
      <c r="AG3" s="6">
        <v>20</v>
      </c>
      <c r="AM3" s="6" t="s">
        <v>53</v>
      </c>
      <c r="AN3" s="6">
        <v>30</v>
      </c>
      <c r="AO3" s="6" t="e">
        <f>LN(25/Table26[[#This Row],[Temperature (C)]]/(1-SQRT((Table26[[#This Row],[Temperature (C)]]-5)/Table26[[#This Row],[Temperature (C)]])))/Table26[[#This Row],[b]]</f>
        <v>#DIV/0!</v>
      </c>
      <c r="AP3" s="6">
        <f>IF(Table26[[#This Row],[b]]&lt;&gt;"",Table26[[#This Row],[T-5]], 0)</f>
        <v>0</v>
      </c>
      <c r="AQ3" s="6">
        <f>Table26[[#This Row],[Holding Time (min)]]+Table26[[#This Row],[Heating time]]</f>
        <v>30</v>
      </c>
      <c r="AR3" s="6">
        <v>300</v>
      </c>
      <c r="AT3" t="s">
        <v>389</v>
      </c>
      <c r="AV3" s="6">
        <v>30.2</v>
      </c>
      <c r="AZ3" s="6" t="s">
        <v>391</v>
      </c>
      <c r="BD3" s="6">
        <v>71.2</v>
      </c>
      <c r="BE3" s="6">
        <v>9.5</v>
      </c>
      <c r="BF3" s="6">
        <v>3.7</v>
      </c>
      <c r="BG3" s="6">
        <v>15.6</v>
      </c>
      <c r="BH3" s="6">
        <v>0.12</v>
      </c>
      <c r="BI3" s="6">
        <v>34.700000000000003</v>
      </c>
      <c r="BL3" s="6">
        <v>13.342696629213483</v>
      </c>
      <c r="CQ3" s="6">
        <v>0</v>
      </c>
    </row>
    <row r="4" spans="1:95" x14ac:dyDescent="0.25">
      <c r="A4" t="s">
        <v>33</v>
      </c>
      <c r="B4" t="s">
        <v>113</v>
      </c>
      <c r="C4">
        <v>2011</v>
      </c>
      <c r="D4" t="s">
        <v>36</v>
      </c>
      <c r="E4">
        <v>1</v>
      </c>
      <c r="F4" s="6">
        <f>Table26[[#This Row],[Other Carbs wt%]]+Table26[[#This Row],[Starch wt%]]+Table26[[#This Row],[Cellulose wt%]]+Table26[[#This Row],[Hemicellulose wt%]]+Table26[[#This Row],[Sa wt%]]</f>
        <v>54</v>
      </c>
      <c r="G4" s="6">
        <f>Table26[[#This Row],[Protein wt%]]+Table26[[#This Row],[AA wt%]]</f>
        <v>42</v>
      </c>
      <c r="H4" s="6">
        <f>Table26[[#This Row],[Lipids wt%]]+Table26[[#This Row],[FA wt%]]</f>
        <v>1</v>
      </c>
      <c r="I4" s="6">
        <f>Table26[[#This Row],[Lignin wt%]]+Table26[[#This Row],[Ph wt%]]</f>
        <v>10</v>
      </c>
      <c r="J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54</v>
      </c>
      <c r="K4" s="6">
        <v>54</v>
      </c>
      <c r="L4" s="6">
        <v>0</v>
      </c>
      <c r="M4" s="6">
        <v>0</v>
      </c>
      <c r="N4" s="6">
        <v>0</v>
      </c>
      <c r="O4" s="6">
        <v>42</v>
      </c>
      <c r="P4" s="6">
        <v>1</v>
      </c>
      <c r="Q4" s="6">
        <v>10</v>
      </c>
      <c r="R4" s="6">
        <v>0</v>
      </c>
      <c r="S4" s="6">
        <v>0</v>
      </c>
      <c r="T4" s="6">
        <v>0</v>
      </c>
      <c r="U4" s="6">
        <v>0</v>
      </c>
      <c r="V4" s="6">
        <v>31</v>
      </c>
      <c r="AD4" s="6">
        <v>2</v>
      </c>
      <c r="AG4" s="6">
        <v>20</v>
      </c>
      <c r="AM4" s="6" t="s">
        <v>53</v>
      </c>
      <c r="AN4" s="6">
        <v>30</v>
      </c>
      <c r="AO4" s="6" t="e">
        <f>LN(25/Table26[[#This Row],[Temperature (C)]]/(1-SQRT((Table26[[#This Row],[Temperature (C)]]-5)/Table26[[#This Row],[Temperature (C)]])))/Table26[[#This Row],[b]]</f>
        <v>#DIV/0!</v>
      </c>
      <c r="AP4" s="6">
        <f>IF(Table26[[#This Row],[b]]&lt;&gt;"",Table26[[#This Row],[T-5]], 0)</f>
        <v>0</v>
      </c>
      <c r="AQ4" s="6">
        <f>Table26[[#This Row],[Holding Time (min)]]+Table26[[#This Row],[Heating time]]</f>
        <v>30</v>
      </c>
      <c r="AR4" s="6">
        <v>300</v>
      </c>
      <c r="AT4" t="s">
        <v>389</v>
      </c>
      <c r="AV4" s="6">
        <v>9.4</v>
      </c>
      <c r="AZ4" s="6" t="s">
        <v>391</v>
      </c>
      <c r="BD4" s="6">
        <v>66.599999999999994</v>
      </c>
      <c r="BE4" s="6">
        <v>9.1999999999999993</v>
      </c>
      <c r="BF4" s="6">
        <v>4.3</v>
      </c>
      <c r="BG4" s="6">
        <v>18.899999999999999</v>
      </c>
      <c r="BH4" s="6">
        <v>0.97</v>
      </c>
      <c r="BI4" s="6">
        <v>32</v>
      </c>
      <c r="BL4" s="6">
        <v>13.813813813813812</v>
      </c>
      <c r="CQ4" s="6">
        <v>0</v>
      </c>
    </row>
    <row r="5" spans="1:95" x14ac:dyDescent="0.25">
      <c r="A5" s="1" t="s">
        <v>54</v>
      </c>
      <c r="B5" t="s">
        <v>126</v>
      </c>
      <c r="C5">
        <v>2016</v>
      </c>
      <c r="D5" t="s">
        <v>55</v>
      </c>
      <c r="E5">
        <v>0</v>
      </c>
      <c r="F5" s="6">
        <f>Table26[[#This Row],[Other Carbs wt%]]+Table26[[#This Row],[Starch wt%]]+Table26[[#This Row],[Cellulose wt%]]+Table26[[#This Row],[Hemicellulose wt%]]+Table26[[#This Row],[Sa wt%]]</f>
        <v>66.78</v>
      </c>
      <c r="G5" s="6">
        <f>Table26[[#This Row],[Protein wt%]]+Table26[[#This Row],[AA wt%]]</f>
        <v>0</v>
      </c>
      <c r="H5" s="6">
        <f>Table26[[#This Row],[Lipids wt%]]+Table26[[#This Row],[FA wt%]]</f>
        <v>0</v>
      </c>
      <c r="I5" s="6">
        <f>Table26[[#This Row],[Lignin wt%]]+Table26[[#This Row],[Ph wt%]]</f>
        <v>22.11</v>
      </c>
      <c r="J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66.78</v>
      </c>
      <c r="K5" s="6">
        <v>0</v>
      </c>
      <c r="L5" s="6">
        <v>0</v>
      </c>
      <c r="M5" s="6">
        <v>47.14</v>
      </c>
      <c r="N5" s="6">
        <v>19.64</v>
      </c>
      <c r="O5" s="6">
        <v>0</v>
      </c>
      <c r="P5" s="6">
        <v>0</v>
      </c>
      <c r="Q5" s="6">
        <v>22.11</v>
      </c>
      <c r="R5" s="6">
        <v>0</v>
      </c>
      <c r="S5" s="6">
        <v>0</v>
      </c>
      <c r="T5" s="6">
        <v>0</v>
      </c>
      <c r="U5" s="6">
        <v>0</v>
      </c>
      <c r="V5" s="6">
        <v>0.46</v>
      </c>
      <c r="W5" s="6">
        <v>50.39</v>
      </c>
      <c r="X5" s="6">
        <v>6.19</v>
      </c>
      <c r="Y5" s="6">
        <v>43.23</v>
      </c>
      <c r="Z5" s="6">
        <v>0.19</v>
      </c>
      <c r="AD5" s="6">
        <v>10</v>
      </c>
      <c r="AG5" s="6">
        <v>16.899999999999999</v>
      </c>
      <c r="AH5" s="6">
        <v>300</v>
      </c>
      <c r="AK5" s="6">
        <v>3.0659999999999998</v>
      </c>
      <c r="AN5" s="6">
        <v>30</v>
      </c>
      <c r="AO5" s="6">
        <f>LN(25/Table26[[#This Row],[Temperature (C)]]/(1-SQRT((Table26[[#This Row],[Temperature (C)]]-5)/Table26[[#This Row],[Temperature (C)]])))/Table26[[#This Row],[b]]</f>
        <v>0.74998217286015745</v>
      </c>
      <c r="AP5" s="6">
        <f>IF(Table26[[#This Row],[b]]&lt;&gt;"",Table26[[#This Row],[T-5]], 0)</f>
        <v>0.74998217286015745</v>
      </c>
      <c r="AQ5" s="6">
        <f>Table26[[#This Row],[Holding Time (min)]]+Table26[[#This Row],[Heating time]]</f>
        <v>30.749982172860157</v>
      </c>
      <c r="AR5" s="6">
        <v>400</v>
      </c>
      <c r="AS5" s="6">
        <v>9</v>
      </c>
      <c r="AT5" t="s">
        <v>389</v>
      </c>
      <c r="AV5" s="6">
        <v>15.8</v>
      </c>
      <c r="AZ5" s="6" t="s">
        <v>391</v>
      </c>
      <c r="BD5" s="6">
        <v>75.2</v>
      </c>
      <c r="BE5" s="6">
        <v>8.1999999999999993</v>
      </c>
      <c r="BF5" s="6">
        <v>15.8</v>
      </c>
      <c r="BG5" s="6">
        <v>0.5</v>
      </c>
      <c r="BH5" s="6">
        <v>0.3</v>
      </c>
      <c r="BI5" s="6">
        <v>34.299999999999997</v>
      </c>
      <c r="BL5" s="6">
        <v>10.904255319148936</v>
      </c>
      <c r="CH5" s="6">
        <v>54100</v>
      </c>
      <c r="CQ5" s="6">
        <v>0</v>
      </c>
    </row>
    <row r="6" spans="1:95" x14ac:dyDescent="0.25">
      <c r="A6" t="s">
        <v>54</v>
      </c>
      <c r="B6" t="s">
        <v>126</v>
      </c>
      <c r="C6">
        <v>2016</v>
      </c>
      <c r="D6" t="s">
        <v>55</v>
      </c>
      <c r="E6">
        <v>0</v>
      </c>
      <c r="F6" s="6">
        <f>Table26[[#This Row],[Other Carbs wt%]]+Table26[[#This Row],[Starch wt%]]+Table26[[#This Row],[Cellulose wt%]]+Table26[[#This Row],[Hemicellulose wt%]]+Table26[[#This Row],[Sa wt%]]</f>
        <v>66.78</v>
      </c>
      <c r="G6" s="6">
        <f>Table26[[#This Row],[Protein wt%]]+Table26[[#This Row],[AA wt%]]</f>
        <v>0</v>
      </c>
      <c r="H6" s="6">
        <f>Table26[[#This Row],[Lipids wt%]]+Table26[[#This Row],[FA wt%]]</f>
        <v>0</v>
      </c>
      <c r="I6" s="6">
        <f>Table26[[#This Row],[Lignin wt%]]+Table26[[#This Row],[Ph wt%]]</f>
        <v>22.11</v>
      </c>
      <c r="J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66.78</v>
      </c>
      <c r="K6" s="6">
        <v>0</v>
      </c>
      <c r="L6" s="6">
        <v>0</v>
      </c>
      <c r="M6" s="6">
        <v>47.14</v>
      </c>
      <c r="N6" s="6">
        <v>19.64</v>
      </c>
      <c r="O6" s="6">
        <v>0</v>
      </c>
      <c r="P6" s="6">
        <v>0</v>
      </c>
      <c r="Q6" s="6">
        <v>22.11</v>
      </c>
      <c r="R6" s="6">
        <v>0</v>
      </c>
      <c r="S6" s="6">
        <v>0</v>
      </c>
      <c r="T6" s="6">
        <v>0</v>
      </c>
      <c r="U6" s="6">
        <v>0</v>
      </c>
      <c r="V6" s="6">
        <v>0.46</v>
      </c>
      <c r="W6" s="6">
        <v>50.39</v>
      </c>
      <c r="X6" s="6">
        <v>6.19</v>
      </c>
      <c r="Y6" s="6">
        <v>43.23</v>
      </c>
      <c r="Z6" s="6">
        <v>0.19</v>
      </c>
      <c r="AD6" s="6">
        <v>10</v>
      </c>
      <c r="AG6" s="6">
        <v>16.899999999999999</v>
      </c>
      <c r="AH6" s="6">
        <v>300</v>
      </c>
      <c r="AK6" s="6">
        <v>3.0659999999999998</v>
      </c>
      <c r="AN6" s="6">
        <v>30</v>
      </c>
      <c r="AO6" s="6">
        <f>LN(25/Table26[[#This Row],[Temperature (C)]]/(1-SQRT((Table26[[#This Row],[Temperature (C)]]-5)/Table26[[#This Row],[Temperature (C)]])))/Table26[[#This Row],[b]]</f>
        <v>0.74998217286015745</v>
      </c>
      <c r="AP6" s="6">
        <f>IF(Table26[[#This Row],[b]]&lt;&gt;"",Table26[[#This Row],[T-5]], 0)</f>
        <v>0.74998217286015745</v>
      </c>
      <c r="AQ6" s="6">
        <f>Table26[[#This Row],[Holding Time (min)]]+Table26[[#This Row],[Heating time]]</f>
        <v>30.749982172860157</v>
      </c>
      <c r="AR6" s="6">
        <v>400</v>
      </c>
      <c r="AS6" s="6">
        <v>14</v>
      </c>
      <c r="AT6" t="s">
        <v>389</v>
      </c>
      <c r="AV6" s="6">
        <v>15.8</v>
      </c>
      <c r="AZ6" s="6" t="s">
        <v>391</v>
      </c>
      <c r="BD6" s="6">
        <v>75.2</v>
      </c>
      <c r="BE6" s="6">
        <v>8.1999999999999993</v>
      </c>
      <c r="BF6" s="6">
        <v>15.8</v>
      </c>
      <c r="BG6" s="6">
        <v>0.5</v>
      </c>
      <c r="BH6" s="6">
        <v>0.3</v>
      </c>
      <c r="BI6" s="6">
        <v>34.299999999999997</v>
      </c>
      <c r="BL6" s="6">
        <v>10.904255319148936</v>
      </c>
      <c r="CH6" s="6">
        <v>106300</v>
      </c>
      <c r="CQ6" s="6">
        <v>0</v>
      </c>
    </row>
    <row r="7" spans="1:95" x14ac:dyDescent="0.25">
      <c r="A7" t="s">
        <v>54</v>
      </c>
      <c r="B7" t="s">
        <v>126</v>
      </c>
      <c r="C7">
        <v>2016</v>
      </c>
      <c r="D7" t="s">
        <v>55</v>
      </c>
      <c r="E7">
        <v>0</v>
      </c>
      <c r="F7" s="6">
        <f>Table26[[#This Row],[Other Carbs wt%]]+Table26[[#This Row],[Starch wt%]]+Table26[[#This Row],[Cellulose wt%]]+Table26[[#This Row],[Hemicellulose wt%]]+Table26[[#This Row],[Sa wt%]]</f>
        <v>66.78</v>
      </c>
      <c r="G7" s="6">
        <f>Table26[[#This Row],[Protein wt%]]+Table26[[#This Row],[AA wt%]]</f>
        <v>0</v>
      </c>
      <c r="H7" s="6">
        <f>Table26[[#This Row],[Lipids wt%]]+Table26[[#This Row],[FA wt%]]</f>
        <v>0</v>
      </c>
      <c r="I7" s="6">
        <f>Table26[[#This Row],[Lignin wt%]]+Table26[[#This Row],[Ph wt%]]</f>
        <v>22.11</v>
      </c>
      <c r="J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66.78</v>
      </c>
      <c r="K7" s="6">
        <v>0</v>
      </c>
      <c r="L7" s="6">
        <v>0</v>
      </c>
      <c r="M7" s="6">
        <v>47.14</v>
      </c>
      <c r="N7" s="6">
        <v>19.64</v>
      </c>
      <c r="O7" s="6">
        <v>0</v>
      </c>
      <c r="P7" s="6">
        <v>0</v>
      </c>
      <c r="Q7" s="6">
        <v>22.11</v>
      </c>
      <c r="R7" s="6">
        <v>0</v>
      </c>
      <c r="S7" s="6">
        <v>0</v>
      </c>
      <c r="T7" s="6">
        <v>0</v>
      </c>
      <c r="U7" s="6">
        <v>0</v>
      </c>
      <c r="V7" s="6">
        <v>0.46</v>
      </c>
      <c r="W7" s="6">
        <v>50.39</v>
      </c>
      <c r="X7" s="6">
        <v>6.19</v>
      </c>
      <c r="Y7" s="6">
        <v>43.23</v>
      </c>
      <c r="Z7" s="6">
        <v>0.19</v>
      </c>
      <c r="AD7" s="6">
        <v>10</v>
      </c>
      <c r="AG7" s="6">
        <v>16.899999999999999</v>
      </c>
      <c r="AH7" s="6">
        <v>300</v>
      </c>
      <c r="AK7" s="6">
        <v>3.0659999999999998</v>
      </c>
      <c r="AN7" s="6">
        <v>30</v>
      </c>
      <c r="AO7" s="6">
        <f>LN(25/Table26[[#This Row],[Temperature (C)]]/(1-SQRT((Table26[[#This Row],[Temperature (C)]]-5)/Table26[[#This Row],[Temperature (C)]])))/Table26[[#This Row],[b]]</f>
        <v>0.74998217286015745</v>
      </c>
      <c r="AP7" s="6">
        <f>IF(Table26[[#This Row],[b]]&lt;&gt;"",Table26[[#This Row],[T-5]], 0)</f>
        <v>0.74998217286015745</v>
      </c>
      <c r="AQ7" s="6">
        <f>Table26[[#This Row],[Holding Time (min)]]+Table26[[#This Row],[Heating time]]</f>
        <v>30.749982172860157</v>
      </c>
      <c r="AR7" s="6">
        <v>400</v>
      </c>
      <c r="AS7" s="6">
        <v>14</v>
      </c>
      <c r="AT7" t="s">
        <v>389</v>
      </c>
      <c r="AV7" s="6">
        <v>15.8</v>
      </c>
      <c r="AZ7" s="6" t="s">
        <v>391</v>
      </c>
      <c r="BD7" s="6">
        <v>75.2</v>
      </c>
      <c r="BE7" s="6">
        <v>8.1999999999999993</v>
      </c>
      <c r="BF7" s="6">
        <v>15.8</v>
      </c>
      <c r="BG7" s="6">
        <v>0.5</v>
      </c>
      <c r="BH7" s="6">
        <v>0.3</v>
      </c>
      <c r="BI7" s="6">
        <v>34.299999999999997</v>
      </c>
      <c r="BL7" s="6">
        <v>10.904255319148936</v>
      </c>
      <c r="CH7" s="6">
        <v>136200</v>
      </c>
      <c r="CQ7" s="6">
        <v>0</v>
      </c>
    </row>
    <row r="8" spans="1:95" x14ac:dyDescent="0.25">
      <c r="A8" s="1" t="s">
        <v>60</v>
      </c>
      <c r="B8" t="s">
        <v>113</v>
      </c>
      <c r="C8">
        <v>2012</v>
      </c>
      <c r="D8" t="s">
        <v>59</v>
      </c>
      <c r="E8">
        <v>0</v>
      </c>
      <c r="F8" s="6">
        <f>Table26[[#This Row],[Other Carbs wt%]]+Table26[[#This Row],[Starch wt%]]+Table26[[#This Row],[Cellulose wt%]]+Table26[[#This Row],[Hemicellulose wt%]]+Table26[[#This Row],[Sa wt%]]</f>
        <v>25</v>
      </c>
      <c r="G8" s="6">
        <f>Table26[[#This Row],[Protein wt%]]+Table26[[#This Row],[AA wt%]]</f>
        <v>56</v>
      </c>
      <c r="H8" s="6">
        <f>Table26[[#This Row],[Lipids wt%]]+Table26[[#This Row],[FA wt%]]</f>
        <v>13</v>
      </c>
      <c r="I8" s="6">
        <f>Table26[[#This Row],[Lignin wt%]]+Table26[[#This Row],[Ph wt%]]</f>
        <v>11</v>
      </c>
      <c r="J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25</v>
      </c>
      <c r="K8" s="6">
        <v>25</v>
      </c>
      <c r="L8" s="6">
        <v>0</v>
      </c>
      <c r="M8" s="6">
        <v>0</v>
      </c>
      <c r="N8" s="6">
        <v>0</v>
      </c>
      <c r="O8" s="6">
        <v>56</v>
      </c>
      <c r="P8" s="6">
        <v>13</v>
      </c>
      <c r="Q8" s="6">
        <v>11</v>
      </c>
      <c r="R8" s="6">
        <v>0</v>
      </c>
      <c r="S8" s="6">
        <v>0</v>
      </c>
      <c r="T8" s="6">
        <v>0</v>
      </c>
      <c r="U8" s="6">
        <v>0</v>
      </c>
      <c r="V8" s="6">
        <v>6</v>
      </c>
      <c r="W8" s="6">
        <v>52.1</v>
      </c>
      <c r="X8" s="6">
        <v>7.4</v>
      </c>
      <c r="Y8" s="6">
        <v>31.1</v>
      </c>
      <c r="Z8" s="6">
        <v>8.8000000000000007</v>
      </c>
      <c r="AA8" s="6">
        <v>0.48</v>
      </c>
      <c r="AC8" s="6">
        <v>22.6</v>
      </c>
      <c r="AD8" s="6">
        <v>0.5</v>
      </c>
      <c r="AG8" s="6">
        <v>20</v>
      </c>
      <c r="AH8" s="6">
        <v>50</v>
      </c>
      <c r="AK8" s="6">
        <v>0.67800000000000005</v>
      </c>
      <c r="AM8" s="6" t="s">
        <v>53</v>
      </c>
      <c r="AN8" s="6">
        <v>30</v>
      </c>
      <c r="AO8" s="6">
        <f>LN(25/Table26[[#This Row],[Temperature (C)]]/(1-SQRT((Table26[[#This Row],[Temperature (C)]]-5)/Table26[[#This Row],[Temperature (C)]])))/Table26[[#This Row],[b]]</f>
        <v>3.3899589098300615</v>
      </c>
      <c r="AP8" s="6">
        <f>IF(Table26[[#This Row],[b]]&lt;&gt;"",Table26[[#This Row],[T-5]], 0)</f>
        <v>3.3899589098300615</v>
      </c>
      <c r="AQ8" s="6">
        <f>Table26[[#This Row],[Holding Time (min)]]+Table26[[#This Row],[Heating time]]</f>
        <v>33.389958909830064</v>
      </c>
      <c r="AR8" s="6">
        <v>300</v>
      </c>
      <c r="AT8" t="s">
        <v>389</v>
      </c>
      <c r="AU8" s="6">
        <v>7</v>
      </c>
      <c r="AV8" s="6">
        <v>45</v>
      </c>
      <c r="AW8" s="6">
        <v>17</v>
      </c>
      <c r="AX8" s="6">
        <v>30</v>
      </c>
      <c r="AZ8" s="6">
        <v>30</v>
      </c>
      <c r="BD8" s="6">
        <v>72.599999999999994</v>
      </c>
      <c r="BE8" s="6">
        <v>9</v>
      </c>
      <c r="BF8" s="6">
        <v>10.5</v>
      </c>
      <c r="BG8" s="6">
        <v>6.5</v>
      </c>
      <c r="BH8" s="6">
        <v>1.35</v>
      </c>
      <c r="BI8" s="6">
        <v>35.5</v>
      </c>
      <c r="BL8" s="6">
        <v>12.396694214876034</v>
      </c>
      <c r="CQ8" s="6">
        <v>0</v>
      </c>
    </row>
    <row r="9" spans="1:95" x14ac:dyDescent="0.25">
      <c r="A9" t="s">
        <v>99</v>
      </c>
      <c r="B9" t="s">
        <v>119</v>
      </c>
      <c r="C9">
        <v>2011</v>
      </c>
      <c r="D9" t="s">
        <v>103</v>
      </c>
      <c r="E9">
        <v>1</v>
      </c>
      <c r="F9" s="6">
        <f>Table26[[#This Row],[Other Carbs wt%]]+Table26[[#This Row],[Starch wt%]]+Table26[[#This Row],[Cellulose wt%]]+Table26[[#This Row],[Hemicellulose wt%]]+Table26[[#This Row],[Sa wt%]]</f>
        <v>0</v>
      </c>
      <c r="G9" s="6">
        <f>Table26[[#This Row],[Protein wt%]]+Table26[[#This Row],[AA wt%]]</f>
        <v>100</v>
      </c>
      <c r="H9" s="6">
        <f>Table26[[#This Row],[Lipids wt%]]+Table26[[#This Row],[FA wt%]]</f>
        <v>0</v>
      </c>
      <c r="I9" s="6">
        <f>Table26[[#This Row],[Lignin wt%]]+Table26[[#This Row],[Ph wt%]]</f>
        <v>0</v>
      </c>
      <c r="J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9" s="6">
        <v>0</v>
      </c>
      <c r="L9" s="6">
        <v>0</v>
      </c>
      <c r="M9" s="6">
        <v>0</v>
      </c>
      <c r="N9" s="6">
        <v>0</v>
      </c>
      <c r="O9" s="6">
        <v>100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5.3</v>
      </c>
      <c r="W9" s="6">
        <v>44.6</v>
      </c>
      <c r="X9" s="6">
        <v>6.4</v>
      </c>
      <c r="Y9" s="6">
        <v>36.4</v>
      </c>
      <c r="Z9" s="6">
        <v>12.6</v>
      </c>
      <c r="AA9" s="6">
        <v>0.2</v>
      </c>
      <c r="AC9" s="6">
        <v>23.3</v>
      </c>
      <c r="AD9" s="6">
        <v>7.4999999999999997E-2</v>
      </c>
      <c r="AE9" s="6">
        <v>3</v>
      </c>
      <c r="AF9" s="6">
        <v>27</v>
      </c>
      <c r="AG9" s="6">
        <f>Table26[[#This Row],[Solids (g)]]/(Table26[[#This Row],[Solids (g)]]+Table26[[#This Row],[Water mL]])*100</f>
        <v>10</v>
      </c>
      <c r="AH9" s="6">
        <v>10</v>
      </c>
      <c r="AK9" s="6">
        <v>0.14499999999999999</v>
      </c>
      <c r="AN9" s="6">
        <v>60</v>
      </c>
      <c r="AO9" s="6">
        <f>LN(25/Table26[[#This Row],[Temperature (C)]]/(1-SQRT((Table26[[#This Row],[Temperature (C)]]-5)/Table26[[#This Row],[Temperature (C)]])))/Table26[[#This Row],[b]]</f>
        <v>15.855133644722411</v>
      </c>
      <c r="AP9" s="6">
        <f>IF(Table26[[#This Row],[b]]&lt;&gt;"",Table26[[#This Row],[T-5]], 0)</f>
        <v>15.855133644722411</v>
      </c>
      <c r="AQ9" s="6">
        <f>Table26[[#This Row],[Holding Time (min)]]+Table26[[#This Row],[Heating time]]</f>
        <v>75.855133644722414</v>
      </c>
      <c r="AR9" s="6">
        <v>350</v>
      </c>
      <c r="AT9" t="s">
        <v>389</v>
      </c>
      <c r="AU9" s="6">
        <v>5.4325955734405973</v>
      </c>
      <c r="AV9" s="6">
        <v>18.309859154929601</v>
      </c>
      <c r="AW9" s="6">
        <v>71.026156941649901</v>
      </c>
      <c r="AX9" s="6">
        <v>5.2313883299799002</v>
      </c>
      <c r="AZ9" s="6">
        <v>35</v>
      </c>
      <c r="BD9" s="6">
        <v>71.400000000000006</v>
      </c>
      <c r="BE9" s="6">
        <v>9.4</v>
      </c>
      <c r="BF9" s="6">
        <v>11.5</v>
      </c>
      <c r="BG9" s="6">
        <v>7.7</v>
      </c>
      <c r="BI9" s="6">
        <v>36.299999999999997</v>
      </c>
      <c r="BK9" s="6">
        <v>29</v>
      </c>
      <c r="BL9" s="6">
        <v>8.7737704918032797</v>
      </c>
      <c r="CQ9" s="6">
        <v>0</v>
      </c>
    </row>
    <row r="10" spans="1:95" x14ac:dyDescent="0.25">
      <c r="A10" t="s">
        <v>99</v>
      </c>
      <c r="B10" t="s">
        <v>119</v>
      </c>
      <c r="C10">
        <v>2011</v>
      </c>
      <c r="D10" t="s">
        <v>104</v>
      </c>
      <c r="E10">
        <v>1</v>
      </c>
      <c r="F10" s="6">
        <f>Table26[[#This Row],[Other Carbs wt%]]+Table26[[#This Row],[Starch wt%]]+Table26[[#This Row],[Cellulose wt%]]+Table26[[#This Row],[Hemicellulose wt%]]+Table26[[#This Row],[Sa wt%]]</f>
        <v>0</v>
      </c>
      <c r="G10" s="6">
        <f>Table26[[#This Row],[Protein wt%]]+Table26[[#This Row],[AA wt%]]</f>
        <v>100</v>
      </c>
      <c r="H10" s="6">
        <f>Table26[[#This Row],[Lipids wt%]]+Table26[[#This Row],[FA wt%]]</f>
        <v>0</v>
      </c>
      <c r="I10" s="6">
        <f>Table26[[#This Row],[Lignin wt%]]+Table26[[#This Row],[Ph wt%]]</f>
        <v>0</v>
      </c>
      <c r="J1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0" s="6">
        <v>0</v>
      </c>
      <c r="L10" s="6">
        <v>0</v>
      </c>
      <c r="M10" s="6">
        <v>0</v>
      </c>
      <c r="N10" s="6">
        <v>0</v>
      </c>
      <c r="O10" s="6">
        <v>100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3.6</v>
      </c>
      <c r="W10" s="6">
        <v>46.9</v>
      </c>
      <c r="X10" s="6">
        <v>6.5</v>
      </c>
      <c r="Y10" s="6">
        <v>33.1</v>
      </c>
      <c r="Z10" s="6">
        <v>13.6</v>
      </c>
      <c r="AA10" s="6">
        <v>0</v>
      </c>
      <c r="AC10" s="6">
        <v>24.2</v>
      </c>
      <c r="AD10" s="6">
        <v>7.4999999999999997E-2</v>
      </c>
      <c r="AE10" s="6">
        <v>3</v>
      </c>
      <c r="AF10" s="6">
        <v>27</v>
      </c>
      <c r="AG10" s="6">
        <f>Table26[[#This Row],[Solids (g)]]/(Table26[[#This Row],[Solids (g)]]+Table26[[#This Row],[Water mL]])*100</f>
        <v>10</v>
      </c>
      <c r="AH10" s="6">
        <v>10</v>
      </c>
      <c r="AK10" s="6">
        <v>0.14499999999999999</v>
      </c>
      <c r="AN10" s="6">
        <v>60</v>
      </c>
      <c r="AO10" s="6">
        <f>LN(25/Table26[[#This Row],[Temperature (C)]]/(1-SQRT((Table26[[#This Row],[Temperature (C)]]-5)/Table26[[#This Row],[Temperature (C)]])))/Table26[[#This Row],[b]]</f>
        <v>15.855133644722411</v>
      </c>
      <c r="AP10" s="6">
        <f>IF(Table26[[#This Row],[b]]&lt;&gt;"",Table26[[#This Row],[T-5]], 0)</f>
        <v>15.855133644722411</v>
      </c>
      <c r="AQ10" s="6">
        <f>Table26[[#This Row],[Holding Time (min)]]+Table26[[#This Row],[Heating time]]</f>
        <v>75.855133644722414</v>
      </c>
      <c r="AR10" s="6">
        <v>350</v>
      </c>
      <c r="AT10" t="s">
        <v>389</v>
      </c>
      <c r="AU10" s="6">
        <v>11.468812877263499</v>
      </c>
      <c r="AV10" s="6">
        <v>18.309859154929601</v>
      </c>
      <c r="AW10" s="6">
        <v>65.392354124748493</v>
      </c>
      <c r="AX10" s="6">
        <v>4.8289738430583995</v>
      </c>
      <c r="AZ10" s="6">
        <v>35.700000000000003</v>
      </c>
      <c r="BD10" s="6">
        <v>73</v>
      </c>
      <c r="BE10" s="6">
        <v>8.6</v>
      </c>
      <c r="BF10" s="6">
        <v>11.3</v>
      </c>
      <c r="BG10" s="6">
        <v>6.8</v>
      </c>
      <c r="BH10" s="6">
        <v>0.3</v>
      </c>
      <c r="BI10" s="6">
        <v>35.9</v>
      </c>
      <c r="BK10" s="6">
        <v>30.5</v>
      </c>
      <c r="BL10" s="6" t="s">
        <v>391</v>
      </c>
      <c r="CQ10" s="6">
        <v>0</v>
      </c>
    </row>
    <row r="11" spans="1:95" x14ac:dyDescent="0.25">
      <c r="A11" t="s">
        <v>99</v>
      </c>
      <c r="B11" t="s">
        <v>119</v>
      </c>
      <c r="C11">
        <v>2011</v>
      </c>
      <c r="D11" t="s">
        <v>105</v>
      </c>
      <c r="E11">
        <v>1</v>
      </c>
      <c r="F11" s="6">
        <f>Table26[[#This Row],[Other Carbs wt%]]+Table26[[#This Row],[Starch wt%]]+Table26[[#This Row],[Cellulose wt%]]+Table26[[#This Row],[Hemicellulose wt%]]+Table26[[#This Row],[Sa wt%]]</f>
        <v>0</v>
      </c>
      <c r="G11" s="6">
        <f>Table26[[#This Row],[Protein wt%]]+Table26[[#This Row],[AA wt%]]</f>
        <v>100</v>
      </c>
      <c r="H11" s="6">
        <f>Table26[[#This Row],[Lipids wt%]]+Table26[[#This Row],[FA wt%]]</f>
        <v>0</v>
      </c>
      <c r="I11" s="6">
        <f>Table26[[#This Row],[Lignin wt%]]+Table26[[#This Row],[Ph wt%]]</f>
        <v>0</v>
      </c>
      <c r="J1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1" s="6">
        <v>0</v>
      </c>
      <c r="L11" s="6">
        <v>0</v>
      </c>
      <c r="M11" s="6">
        <v>0</v>
      </c>
      <c r="N11" s="6">
        <v>0</v>
      </c>
      <c r="O11" s="6">
        <v>100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32.200000000000003</v>
      </c>
      <c r="X11" s="6">
        <v>6.6</v>
      </c>
      <c r="Y11" s="6">
        <v>42.5</v>
      </c>
      <c r="Z11" s="6">
        <v>18.7</v>
      </c>
      <c r="AA11" s="6">
        <v>0</v>
      </c>
      <c r="AC11" s="6">
        <v>19.3</v>
      </c>
      <c r="AD11" s="6">
        <v>7.4999999999999997E-2</v>
      </c>
      <c r="AE11" s="6">
        <v>3</v>
      </c>
      <c r="AF11" s="6">
        <v>27</v>
      </c>
      <c r="AG11" s="6">
        <f>Table26[[#This Row],[Solids (g)]]/(Table26[[#This Row],[Solids (g)]]+Table26[[#This Row],[Water mL]])*100</f>
        <v>10</v>
      </c>
      <c r="AH11" s="6">
        <v>10</v>
      </c>
      <c r="AK11" s="6">
        <v>0.14499999999999999</v>
      </c>
      <c r="AN11" s="6">
        <v>60</v>
      </c>
      <c r="AO11" s="6">
        <f>LN(25/Table26[[#This Row],[Temperature (C)]]/(1-SQRT((Table26[[#This Row],[Temperature (C)]]-5)/Table26[[#This Row],[Temperature (C)]])))/Table26[[#This Row],[b]]</f>
        <v>15.855133644722411</v>
      </c>
      <c r="AP11" s="6">
        <f>IF(Table26[[#This Row],[b]]&lt;&gt;"",Table26[[#This Row],[T-5]], 0)</f>
        <v>15.855133644722411</v>
      </c>
      <c r="AQ11" s="6">
        <f>Table26[[#This Row],[Holding Time (min)]]+Table26[[#This Row],[Heating time]]</f>
        <v>75.855133644722414</v>
      </c>
      <c r="AR11" s="6">
        <v>350</v>
      </c>
      <c r="AT11" t="s">
        <v>389</v>
      </c>
      <c r="AU11" s="6">
        <v>3.8229376257544398</v>
      </c>
      <c r="AV11" s="6">
        <v>8.2494969818913599</v>
      </c>
      <c r="AW11" s="6">
        <v>85.915492957746494</v>
      </c>
      <c r="AX11" s="6">
        <v>2.0120724346077008</v>
      </c>
      <c r="AZ11" s="6">
        <v>35.900000000000006</v>
      </c>
      <c r="BD11" s="6">
        <v>69.7</v>
      </c>
      <c r="BE11" s="6">
        <v>7.5</v>
      </c>
      <c r="BF11" s="6">
        <v>15.2</v>
      </c>
      <c r="BG11" s="6">
        <v>7.6</v>
      </c>
      <c r="BI11" s="6">
        <v>33.299999999999997</v>
      </c>
      <c r="BK11" s="6">
        <v>13.4</v>
      </c>
      <c r="BL11" s="6" t="s">
        <v>391</v>
      </c>
      <c r="CQ11" s="6">
        <v>0</v>
      </c>
    </row>
    <row r="12" spans="1:95" x14ac:dyDescent="0.25">
      <c r="A12" t="s">
        <v>99</v>
      </c>
      <c r="B12" t="s">
        <v>119</v>
      </c>
      <c r="C12">
        <v>2011</v>
      </c>
      <c r="D12" t="s">
        <v>106</v>
      </c>
      <c r="E12">
        <v>1</v>
      </c>
      <c r="F12" s="6">
        <f>Table26[[#This Row],[Other Carbs wt%]]+Table26[[#This Row],[Starch wt%]]+Table26[[#This Row],[Cellulose wt%]]+Table26[[#This Row],[Hemicellulose wt%]]+Table26[[#This Row],[Sa wt%]]</f>
        <v>0</v>
      </c>
      <c r="G12" s="6">
        <f>Table26[[#This Row],[Protein wt%]]+Table26[[#This Row],[AA wt%]]</f>
        <v>100</v>
      </c>
      <c r="H12" s="6">
        <f>Table26[[#This Row],[Lipids wt%]]+Table26[[#This Row],[FA wt%]]</f>
        <v>0</v>
      </c>
      <c r="I12" s="6">
        <f>Table26[[#This Row],[Lignin wt%]]+Table26[[#This Row],[Ph wt%]]</f>
        <v>0</v>
      </c>
      <c r="J1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2" s="6">
        <v>0</v>
      </c>
      <c r="L12" s="6">
        <v>0</v>
      </c>
      <c r="M12" s="6">
        <v>0</v>
      </c>
      <c r="N12" s="6">
        <v>0</v>
      </c>
      <c r="O12" s="6">
        <v>100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40.5</v>
      </c>
      <c r="X12" s="6">
        <v>6.7</v>
      </c>
      <c r="Y12" s="6">
        <v>33.700000000000003</v>
      </c>
      <c r="Z12" s="6">
        <v>19.100000000000001</v>
      </c>
      <c r="AA12" s="6">
        <v>0</v>
      </c>
      <c r="AC12" s="6">
        <v>22.3</v>
      </c>
      <c r="AD12" s="6">
        <v>7.4999999999999997E-2</v>
      </c>
      <c r="AE12" s="6">
        <v>3</v>
      </c>
      <c r="AF12" s="6">
        <v>27</v>
      </c>
      <c r="AG12" s="6">
        <f>Table26[[#This Row],[Solids (g)]]/(Table26[[#This Row],[Solids (g)]]+Table26[[#This Row],[Water mL]])*100</f>
        <v>10</v>
      </c>
      <c r="AH12" s="6">
        <v>10</v>
      </c>
      <c r="AK12" s="6">
        <v>0.14499999999999999</v>
      </c>
      <c r="AN12" s="6">
        <v>60</v>
      </c>
      <c r="AO12" s="6">
        <f>LN(25/Table26[[#This Row],[Temperature (C)]]/(1-SQRT((Table26[[#This Row],[Temperature (C)]]-5)/Table26[[#This Row],[Temperature (C)]])))/Table26[[#This Row],[b]]</f>
        <v>15.855133644722411</v>
      </c>
      <c r="AP12" s="6">
        <f>IF(Table26[[#This Row],[b]]&lt;&gt;"",Table26[[#This Row],[T-5]], 0)</f>
        <v>15.855133644722411</v>
      </c>
      <c r="AQ12" s="6">
        <f>Table26[[#This Row],[Holding Time (min)]]+Table26[[#This Row],[Heating time]]</f>
        <v>75.855133644722414</v>
      </c>
      <c r="AR12" s="6">
        <v>350</v>
      </c>
      <c r="AT12" t="s">
        <v>389</v>
      </c>
      <c r="AU12" s="6">
        <v>18.10865191146879</v>
      </c>
      <c r="AV12" s="6">
        <v>7.2434607645875104</v>
      </c>
      <c r="AW12" s="6">
        <v>69.818913480885399</v>
      </c>
      <c r="AX12" s="6">
        <v>4.8289738430583</v>
      </c>
      <c r="AZ12" s="6">
        <v>32.299999999999997</v>
      </c>
      <c r="BD12" s="6">
        <v>70.599999999999994</v>
      </c>
      <c r="BE12" s="6">
        <v>7.9</v>
      </c>
      <c r="BF12" s="6">
        <v>9.6</v>
      </c>
      <c r="BG12" s="6">
        <v>11.9</v>
      </c>
      <c r="BI12" s="6">
        <v>34.200000000000003</v>
      </c>
      <c r="BK12" s="6">
        <v>10.7</v>
      </c>
      <c r="BL12" s="6" t="s">
        <v>391</v>
      </c>
      <c r="CQ12" s="6">
        <v>0</v>
      </c>
    </row>
    <row r="13" spans="1:95" x14ac:dyDescent="0.25">
      <c r="A13" t="s">
        <v>99</v>
      </c>
      <c r="B13" t="s">
        <v>119</v>
      </c>
      <c r="C13">
        <v>2011</v>
      </c>
      <c r="D13" t="s">
        <v>107</v>
      </c>
      <c r="E13">
        <v>1</v>
      </c>
      <c r="F13" s="6">
        <f>Table26[[#This Row],[Other Carbs wt%]]+Table26[[#This Row],[Starch wt%]]+Table26[[#This Row],[Cellulose wt%]]+Table26[[#This Row],[Hemicellulose wt%]]+Table26[[#This Row],[Sa wt%]]</f>
        <v>100</v>
      </c>
      <c r="G13" s="6">
        <f>Table26[[#This Row],[Protein wt%]]+Table26[[#This Row],[AA wt%]]</f>
        <v>0</v>
      </c>
      <c r="H13" s="6">
        <f>Table26[[#This Row],[Lipids wt%]]+Table26[[#This Row],[FA wt%]]</f>
        <v>0</v>
      </c>
      <c r="I13" s="6">
        <f>Table26[[#This Row],[Lignin wt%]]+Table26[[#This Row],[Ph wt%]]</f>
        <v>0</v>
      </c>
      <c r="J1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13" s="6">
        <v>100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34.4</v>
      </c>
      <c r="X13" s="6">
        <v>5.9</v>
      </c>
      <c r="Y13" s="6">
        <v>59.8</v>
      </c>
      <c r="Z13" s="6">
        <v>0</v>
      </c>
      <c r="AA13" s="6">
        <v>0</v>
      </c>
      <c r="AC13" s="6">
        <v>19.2</v>
      </c>
      <c r="AD13" s="6">
        <v>7.4999999999999997E-2</v>
      </c>
      <c r="AE13" s="6">
        <v>3</v>
      </c>
      <c r="AF13" s="6">
        <v>27</v>
      </c>
      <c r="AG13" s="6">
        <f>Table26[[#This Row],[Solids (g)]]/(Table26[[#This Row],[Solids (g)]]+Table26[[#This Row],[Water mL]])*100</f>
        <v>10</v>
      </c>
      <c r="AH13" s="6">
        <v>10</v>
      </c>
      <c r="AK13" s="6">
        <v>0.14499999999999999</v>
      </c>
      <c r="AN13" s="6">
        <v>60</v>
      </c>
      <c r="AO13" s="6">
        <f>LN(25/Table26[[#This Row],[Temperature (C)]]/(1-SQRT((Table26[[#This Row],[Temperature (C)]]-5)/Table26[[#This Row],[Temperature (C)]])))/Table26[[#This Row],[b]]</f>
        <v>15.855133644722411</v>
      </c>
      <c r="AP13" s="6">
        <f>IF(Table26[[#This Row],[b]]&lt;&gt;"",Table26[[#This Row],[T-5]], 0)</f>
        <v>15.855133644722411</v>
      </c>
      <c r="AQ13" s="6">
        <f>Table26[[#This Row],[Holding Time (min)]]+Table26[[#This Row],[Heating time]]</f>
        <v>75.855133644722414</v>
      </c>
      <c r="AR13" s="6">
        <v>350</v>
      </c>
      <c r="AT13" t="s">
        <v>389</v>
      </c>
      <c r="AU13" s="6">
        <v>21.529175050301721</v>
      </c>
      <c r="AV13" s="6">
        <v>5.2313883299798798</v>
      </c>
      <c r="AW13" s="6">
        <v>61.971830985915503</v>
      </c>
      <c r="AX13" s="6">
        <v>11.267605633802898</v>
      </c>
      <c r="AZ13" s="6">
        <v>34.099999999999994</v>
      </c>
      <c r="BD13" s="6">
        <v>74.099999999999994</v>
      </c>
      <c r="BE13" s="6">
        <v>6.9</v>
      </c>
      <c r="BF13" s="6">
        <v>18.8</v>
      </c>
      <c r="BG13" s="6">
        <v>0.3</v>
      </c>
      <c r="BI13" s="6">
        <v>34.1</v>
      </c>
      <c r="BK13" s="6">
        <v>9.1</v>
      </c>
      <c r="BL13" s="6">
        <v>7.9893475366178439</v>
      </c>
      <c r="CQ13" s="6">
        <v>0</v>
      </c>
    </row>
    <row r="14" spans="1:95" x14ac:dyDescent="0.25">
      <c r="A14" s="1" t="s">
        <v>99</v>
      </c>
      <c r="B14" t="s">
        <v>119</v>
      </c>
      <c r="C14">
        <v>2011</v>
      </c>
      <c r="D14" t="s">
        <v>109</v>
      </c>
      <c r="E14">
        <v>1</v>
      </c>
      <c r="F14" s="6">
        <f>Table26[[#This Row],[Other Carbs wt%]]+Table26[[#This Row],[Starch wt%]]+Table26[[#This Row],[Cellulose wt%]]+Table26[[#This Row],[Hemicellulose wt%]]+Table26[[#This Row],[Sa wt%]]</f>
        <v>0</v>
      </c>
      <c r="G14" s="6">
        <f>Table26[[#This Row],[Protein wt%]]+Table26[[#This Row],[AA wt%]]</f>
        <v>0</v>
      </c>
      <c r="H14" s="6">
        <f>Table26[[#This Row],[Lipids wt%]]+Table26[[#This Row],[FA wt%]]</f>
        <v>100</v>
      </c>
      <c r="I14" s="6">
        <f>Table26[[#This Row],[Lignin wt%]]+Table26[[#This Row],[Ph wt%]]</f>
        <v>0</v>
      </c>
      <c r="J1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100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63.2</v>
      </c>
      <c r="X14" s="6">
        <v>9.5</v>
      </c>
      <c r="Y14" s="6">
        <v>27.3</v>
      </c>
      <c r="Z14" s="6">
        <v>0.1</v>
      </c>
      <c r="AA14" s="6">
        <v>0</v>
      </c>
      <c r="AC14" s="6">
        <v>33.6</v>
      </c>
      <c r="AD14" s="6">
        <v>7.4999999999999997E-2</v>
      </c>
      <c r="AE14" s="6">
        <v>3</v>
      </c>
      <c r="AF14" s="6">
        <v>27</v>
      </c>
      <c r="AG14" s="6">
        <f>Table26[[#This Row],[Solids (g)]]/(Table26[[#This Row],[Solids (g)]]+Table26[[#This Row],[Water mL]])*100</f>
        <v>10</v>
      </c>
      <c r="AH14" s="6">
        <v>10</v>
      </c>
      <c r="AK14" s="6">
        <v>0.14499999999999999</v>
      </c>
      <c r="AN14" s="6">
        <v>60</v>
      </c>
      <c r="AO14" s="6">
        <f>LN(25/Table26[[#This Row],[Temperature (C)]]/(1-SQRT((Table26[[#This Row],[Temperature (C)]]-5)/Table26[[#This Row],[Temperature (C)]])))/Table26[[#This Row],[b]]</f>
        <v>15.855133644722411</v>
      </c>
      <c r="AP14" s="6">
        <f>IF(Table26[[#This Row],[b]]&lt;&gt;"",Table26[[#This Row],[T-5]], 0)</f>
        <v>15.855133644722411</v>
      </c>
      <c r="AQ14" s="6">
        <f>Table26[[#This Row],[Holding Time (min)]]+Table26[[#This Row],[Heating time]]</f>
        <v>75.855133644722414</v>
      </c>
      <c r="AR14" s="6">
        <v>350</v>
      </c>
      <c r="AT14" t="s">
        <v>389</v>
      </c>
      <c r="AU14" s="6">
        <v>5.0301810865191072</v>
      </c>
      <c r="AV14" s="6">
        <v>78.873239436619698</v>
      </c>
      <c r="AW14" s="6">
        <v>11.871227364185202</v>
      </c>
      <c r="AX14" s="6">
        <v>4.2253521126759921</v>
      </c>
      <c r="AZ14" s="6">
        <v>44.499999999999993</v>
      </c>
      <c r="BD14" s="6">
        <v>68.7</v>
      </c>
      <c r="BE14" s="6">
        <v>10.6</v>
      </c>
      <c r="BF14" s="6">
        <v>20.6</v>
      </c>
      <c r="BG14" s="6">
        <v>0.1</v>
      </c>
      <c r="BI14" s="6">
        <v>36.9</v>
      </c>
      <c r="BK14" s="6">
        <v>86.7</v>
      </c>
      <c r="BL14" s="6" t="s">
        <v>391</v>
      </c>
      <c r="CQ14" s="6">
        <v>0</v>
      </c>
    </row>
    <row r="15" spans="1:95" x14ac:dyDescent="0.25">
      <c r="A15" t="s">
        <v>141</v>
      </c>
      <c r="B15" t="s">
        <v>142</v>
      </c>
      <c r="C15">
        <v>2016</v>
      </c>
      <c r="D15" t="s">
        <v>139</v>
      </c>
      <c r="E15">
        <v>1</v>
      </c>
      <c r="F15" s="6">
        <f>Table26[[#This Row],[Other Carbs wt%]]+Table26[[#This Row],[Starch wt%]]+Table26[[#This Row],[Cellulose wt%]]+Table26[[#This Row],[Hemicellulose wt%]]+Table26[[#This Row],[Sa wt%]]</f>
        <v>0</v>
      </c>
      <c r="G15" s="6">
        <f>Table26[[#This Row],[Protein wt%]]+Table26[[#This Row],[AA wt%]]</f>
        <v>0</v>
      </c>
      <c r="H15" s="6">
        <f>Table26[[#This Row],[Lipids wt%]]+Table26[[#This Row],[FA wt%]]</f>
        <v>100</v>
      </c>
      <c r="I15" s="6">
        <f>Table26[[#This Row],[Lignin wt%]]+Table26[[#This Row],[Ph wt%]]</f>
        <v>0</v>
      </c>
      <c r="J1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100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0.53</v>
      </c>
      <c r="W15" s="6">
        <v>77.45</v>
      </c>
      <c r="X15" s="6">
        <v>13.37</v>
      </c>
      <c r="Y15" s="6">
        <f>100-Table26[[#This Row],[C%]]-Table26[[#This Row],[H%]]-Table26[[#This Row],[N%]]-Table26[[#This Row],[S%]]</f>
        <v>9.1799999999999979</v>
      </c>
      <c r="Z15" s="6">
        <v>0</v>
      </c>
      <c r="AC15" s="6">
        <v>39.369999999999997</v>
      </c>
      <c r="AD15" s="6">
        <v>0.05</v>
      </c>
      <c r="AE15" s="6">
        <v>4</v>
      </c>
      <c r="AF15" s="6">
        <v>20</v>
      </c>
      <c r="AG15" s="6">
        <f>Table26[[#This Row],[Solids (g)]]/(Table26[[#This Row],[Solids (g)]]+Table26[[#This Row],[Water mL]])*100</f>
        <v>16.666666666666664</v>
      </c>
      <c r="AK15" s="6">
        <v>8.8400000000000006E-2</v>
      </c>
      <c r="AO15" s="6">
        <f>LN(25/Table26[[#This Row],[Temperature (C)]]/(1-SQRT((Table26[[#This Row],[Temperature (C)]]-5)/Table26[[#This Row],[Temperature (C)]])))/Table26[[#This Row],[b]]</f>
        <v>25.999911095755447</v>
      </c>
      <c r="AP15" s="6">
        <f>IF(Table26[[#This Row],[b]]&lt;&gt;"",Table26[[#This Row],[T-5]], 0)</f>
        <v>25.999911095755447</v>
      </c>
      <c r="AQ15" s="6">
        <v>26</v>
      </c>
      <c r="AR15" s="6">
        <v>300</v>
      </c>
      <c r="AT15" t="s">
        <v>389</v>
      </c>
      <c r="AU15" s="6">
        <v>2.5974025974026702</v>
      </c>
      <c r="AV15" s="6">
        <v>96.428571428571331</v>
      </c>
      <c r="AW15" s="6">
        <v>3.246753246753002</v>
      </c>
      <c r="AZ15" s="6">
        <v>40.800000000000004</v>
      </c>
      <c r="BL15" s="6" t="s">
        <v>391</v>
      </c>
      <c r="CQ15" s="6">
        <v>0</v>
      </c>
    </row>
    <row r="16" spans="1:95" x14ac:dyDescent="0.25">
      <c r="A16" t="s">
        <v>141</v>
      </c>
      <c r="B16" t="s">
        <v>142</v>
      </c>
      <c r="C16">
        <v>2016</v>
      </c>
      <c r="D16" t="s">
        <v>140</v>
      </c>
      <c r="E16">
        <v>1</v>
      </c>
      <c r="F16" s="6">
        <f>Table26[[#This Row],[Other Carbs wt%]]+Table26[[#This Row],[Starch wt%]]+Table26[[#This Row],[Cellulose wt%]]+Table26[[#This Row],[Hemicellulose wt%]]+Table26[[#This Row],[Sa wt%]]</f>
        <v>88</v>
      </c>
      <c r="G16" s="6">
        <f>Table26[[#This Row],[Protein wt%]]+Table26[[#This Row],[AA wt%]]</f>
        <v>0.2</v>
      </c>
      <c r="H16" s="6">
        <f>Table26[[#This Row],[Lipids wt%]]+Table26[[#This Row],[FA wt%]]</f>
        <v>0.1</v>
      </c>
      <c r="I16" s="6">
        <f>Table26[[#This Row],[Lignin wt%]]+Table26[[#This Row],[Ph wt%]]</f>
        <v>0</v>
      </c>
      <c r="J1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88</v>
      </c>
      <c r="K16" s="6">
        <v>88</v>
      </c>
      <c r="L16" s="6">
        <v>0</v>
      </c>
      <c r="M16" s="6">
        <v>0</v>
      </c>
      <c r="N16" s="6">
        <v>0</v>
      </c>
      <c r="O16" s="6">
        <v>0.2</v>
      </c>
      <c r="P16" s="6">
        <v>0.1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44.77</v>
      </c>
      <c r="X16" s="6">
        <v>8.02</v>
      </c>
      <c r="Y16" s="6">
        <f>100-Table26[[#This Row],[C%]]-Table26[[#This Row],[H%]]-Table26[[#This Row],[N%]]-Table26[[#This Row],[S%]]</f>
        <v>47.209999999999994</v>
      </c>
      <c r="Z16" s="6">
        <v>0</v>
      </c>
      <c r="AC16" s="6">
        <v>15.09</v>
      </c>
      <c r="AD16" s="6">
        <v>0.05</v>
      </c>
      <c r="AE16" s="6">
        <v>4</v>
      </c>
      <c r="AF16" s="6">
        <v>20</v>
      </c>
      <c r="AG16" s="6">
        <f>Table26[[#This Row],[Solids (g)]]/(Table26[[#This Row],[Solids (g)]]+Table26[[#This Row],[Water mL]])*100</f>
        <v>16.666666666666664</v>
      </c>
      <c r="AK16" s="6">
        <v>7.5359998744753423E-2</v>
      </c>
      <c r="AO16" s="6">
        <f>LN(25/Table26[[#This Row],[Temperature (C)]]/(1-SQRT((Table26[[#This Row],[Temperature (C)]]-5)/Table26[[#This Row],[Temperature (C)]])))/Table26[[#This Row],[b]]</f>
        <v>30.499932375760082</v>
      </c>
      <c r="AP16" s="6">
        <f>IF(Table26[[#This Row],[b]]&lt;&gt;"",Table26[[#This Row],[T-5]], 0)</f>
        <v>30.499932375760082</v>
      </c>
      <c r="AQ16" s="6">
        <v>30.5</v>
      </c>
      <c r="AR16" s="6">
        <v>306</v>
      </c>
      <c r="AT16" t="s">
        <v>389</v>
      </c>
      <c r="AU16" s="6">
        <v>44.805194805194802</v>
      </c>
      <c r="AV16" s="6">
        <v>3.246753246753201</v>
      </c>
      <c r="AW16" s="6">
        <v>3.8961038961038952</v>
      </c>
      <c r="AX16" s="6">
        <v>11.363636363636402</v>
      </c>
      <c r="AY16" s="6">
        <f>100-SUM(Table26[[#This Row],[Solids wt%]:[Gas wt%]])</f>
        <v>36.6883116883117</v>
      </c>
      <c r="AZ16" s="6" t="s">
        <v>391</v>
      </c>
      <c r="BL16" s="6" t="s">
        <v>391</v>
      </c>
      <c r="CQ16" s="6">
        <v>0</v>
      </c>
    </row>
    <row r="17" spans="1:95" x14ac:dyDescent="0.25">
      <c r="A17" t="s">
        <v>141</v>
      </c>
      <c r="B17" t="s">
        <v>142</v>
      </c>
      <c r="C17">
        <v>2016</v>
      </c>
      <c r="D17" t="s">
        <v>140</v>
      </c>
      <c r="E17">
        <v>1</v>
      </c>
      <c r="F17" s="6">
        <f>Table26[[#This Row],[Other Carbs wt%]]+Table26[[#This Row],[Starch wt%]]+Table26[[#This Row],[Cellulose wt%]]+Table26[[#This Row],[Hemicellulose wt%]]+Table26[[#This Row],[Sa wt%]]</f>
        <v>88</v>
      </c>
      <c r="G17" s="6">
        <f>Table26[[#This Row],[Protein wt%]]+Table26[[#This Row],[AA wt%]]</f>
        <v>0.2</v>
      </c>
      <c r="H17" s="6">
        <f>Table26[[#This Row],[Lipids wt%]]+Table26[[#This Row],[FA wt%]]</f>
        <v>0.1</v>
      </c>
      <c r="I17" s="6">
        <f>Table26[[#This Row],[Lignin wt%]]+Table26[[#This Row],[Ph wt%]]</f>
        <v>0</v>
      </c>
      <c r="J1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88</v>
      </c>
      <c r="K17" s="6">
        <v>88</v>
      </c>
      <c r="L17" s="6">
        <v>0</v>
      </c>
      <c r="M17" s="6">
        <v>0</v>
      </c>
      <c r="N17" s="6">
        <v>0</v>
      </c>
      <c r="O17" s="6">
        <v>0.2</v>
      </c>
      <c r="P17" s="6">
        <v>0.1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44.77</v>
      </c>
      <c r="X17" s="6">
        <v>8.02</v>
      </c>
      <c r="Y17" s="6">
        <f>100-Table26[[#This Row],[C%]]-Table26[[#This Row],[H%]]-Table26[[#This Row],[N%]]-Table26[[#This Row],[S%]]</f>
        <v>47.209999999999994</v>
      </c>
      <c r="Z17" s="6">
        <v>0</v>
      </c>
      <c r="AC17" s="6">
        <v>15.09</v>
      </c>
      <c r="AD17" s="6">
        <v>0.05</v>
      </c>
      <c r="AE17" s="6">
        <v>4</v>
      </c>
      <c r="AF17" s="6">
        <v>20</v>
      </c>
      <c r="AG17" s="6">
        <f>Table26[[#This Row],[Solids (g)]]/(Table26[[#This Row],[Solids (g)]]+Table26[[#This Row],[Water mL]])*100</f>
        <v>16.666666666666664</v>
      </c>
      <c r="AK17" s="6">
        <v>5.4086422470475008E-2</v>
      </c>
      <c r="AO17" s="6">
        <f>LN(25/Table26[[#This Row],[Temperature (C)]]/(1-SQRT((Table26[[#This Row],[Temperature (C)]]-5)/Table26[[#This Row],[Temperature (C)]])))/Table26[[#This Row],[b]]</f>
        <v>42.500135868985438</v>
      </c>
      <c r="AP17" s="6">
        <f>IF(Table26[[#This Row],[b]]&lt;&gt;"",Table26[[#This Row],[T-5]], 0)</f>
        <v>42.500135868985438</v>
      </c>
      <c r="AQ17" s="6">
        <v>42.5</v>
      </c>
      <c r="AR17" s="6">
        <v>322</v>
      </c>
      <c r="AT17" t="s">
        <v>389</v>
      </c>
      <c r="AU17" s="6">
        <v>46.103896103896098</v>
      </c>
      <c r="AV17" s="6">
        <v>3.246753246753201</v>
      </c>
      <c r="AW17" s="6">
        <v>3.5714285714285978</v>
      </c>
      <c r="AX17" s="6">
        <v>12.012987012987004</v>
      </c>
      <c r="AY17" s="6">
        <f>100-SUM(Table26[[#This Row],[Solids wt%]:[Gas wt%]])</f>
        <v>35.064935064935099</v>
      </c>
      <c r="AZ17" s="6" t="s">
        <v>391</v>
      </c>
      <c r="BL17" s="6" t="s">
        <v>391</v>
      </c>
      <c r="CQ17" s="6">
        <v>0</v>
      </c>
    </row>
    <row r="18" spans="1:95" x14ac:dyDescent="0.25">
      <c r="A18" t="s">
        <v>141</v>
      </c>
      <c r="B18" t="s">
        <v>142</v>
      </c>
      <c r="C18">
        <v>2016</v>
      </c>
      <c r="D18" t="s">
        <v>140</v>
      </c>
      <c r="E18">
        <v>1</v>
      </c>
      <c r="F18" s="6">
        <f>Table26[[#This Row],[Other Carbs wt%]]+Table26[[#This Row],[Starch wt%]]+Table26[[#This Row],[Cellulose wt%]]+Table26[[#This Row],[Hemicellulose wt%]]+Table26[[#This Row],[Sa wt%]]</f>
        <v>88</v>
      </c>
      <c r="G18" s="6">
        <f>Table26[[#This Row],[Protein wt%]]+Table26[[#This Row],[AA wt%]]</f>
        <v>0.2</v>
      </c>
      <c r="H18" s="6">
        <f>Table26[[#This Row],[Lipids wt%]]+Table26[[#This Row],[FA wt%]]</f>
        <v>0.1</v>
      </c>
      <c r="I18" s="6">
        <f>Table26[[#This Row],[Lignin wt%]]+Table26[[#This Row],[Ph wt%]]</f>
        <v>0</v>
      </c>
      <c r="J1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88</v>
      </c>
      <c r="K18" s="6">
        <v>88</v>
      </c>
      <c r="L18" s="6">
        <v>0</v>
      </c>
      <c r="M18" s="6">
        <v>0</v>
      </c>
      <c r="N18" s="6">
        <v>0</v>
      </c>
      <c r="O18" s="6">
        <v>0.2</v>
      </c>
      <c r="P18" s="6">
        <v>0.1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44.77</v>
      </c>
      <c r="X18" s="6">
        <v>8.02</v>
      </c>
      <c r="Y18" s="6">
        <f>100-Table26[[#This Row],[C%]]-Table26[[#This Row],[H%]]-Table26[[#This Row],[N%]]-Table26[[#This Row],[S%]]</f>
        <v>47.209999999999994</v>
      </c>
      <c r="Z18" s="6">
        <v>0</v>
      </c>
      <c r="AC18" s="6">
        <v>15.09</v>
      </c>
      <c r="AD18" s="6">
        <v>0.05</v>
      </c>
      <c r="AE18" s="6">
        <v>4</v>
      </c>
      <c r="AF18" s="6">
        <v>20</v>
      </c>
      <c r="AG18" s="6">
        <f>Table26[[#This Row],[Solids (g)]]/(Table26[[#This Row],[Solids (g)]]+Table26[[#This Row],[Water mL]])*100</f>
        <v>16.666666666666664</v>
      </c>
      <c r="AK18" s="6">
        <v>4.1052014018780156E-2</v>
      </c>
      <c r="AO18" s="6">
        <f>LN(25/Table26[[#This Row],[Temperature (C)]]/(1-SQRT((Table26[[#This Row],[Temperature (C)]]-5)/Table26[[#This Row],[Temperature (C)]])))/Table26[[#This Row],[b]]</f>
        <v>55.999400649182988</v>
      </c>
      <c r="AP18" s="6">
        <f>IF(Table26[[#This Row],[b]]&lt;&gt;"",Table26[[#This Row],[T-5]], 0)</f>
        <v>55.999400649182988</v>
      </c>
      <c r="AQ18" s="6">
        <v>56</v>
      </c>
      <c r="AR18" s="6">
        <v>340</v>
      </c>
      <c r="AT18" t="s">
        <v>389</v>
      </c>
      <c r="AU18" s="6">
        <v>41.558441558441501</v>
      </c>
      <c r="AV18" s="6">
        <v>4.5454545454545965</v>
      </c>
      <c r="AW18" s="6">
        <v>3.246753246753201</v>
      </c>
      <c r="AX18" s="6">
        <v>14.285714285714299</v>
      </c>
      <c r="AY18" s="6">
        <f>100-SUM(Table26[[#This Row],[Solids wt%]:[Gas wt%]])</f>
        <v>36.363636363636402</v>
      </c>
      <c r="AZ18" s="6" t="s">
        <v>391</v>
      </c>
      <c r="BL18" s="6">
        <v>13.447230642050151</v>
      </c>
      <c r="CQ18" s="6">
        <v>0</v>
      </c>
    </row>
    <row r="19" spans="1:95" x14ac:dyDescent="0.25">
      <c r="A19" t="s">
        <v>141</v>
      </c>
      <c r="B19" t="s">
        <v>142</v>
      </c>
      <c r="C19">
        <v>2016</v>
      </c>
      <c r="D19" t="s">
        <v>140</v>
      </c>
      <c r="E19">
        <v>1</v>
      </c>
      <c r="F19" s="6">
        <f>Table26[[#This Row],[Other Carbs wt%]]+Table26[[#This Row],[Starch wt%]]+Table26[[#This Row],[Cellulose wt%]]+Table26[[#This Row],[Hemicellulose wt%]]+Table26[[#This Row],[Sa wt%]]</f>
        <v>88</v>
      </c>
      <c r="G19" s="6">
        <f>Table26[[#This Row],[Protein wt%]]+Table26[[#This Row],[AA wt%]]</f>
        <v>0.2</v>
      </c>
      <c r="H19" s="6">
        <f>Table26[[#This Row],[Lipids wt%]]+Table26[[#This Row],[FA wt%]]</f>
        <v>0.1</v>
      </c>
      <c r="I19" s="6">
        <f>Table26[[#This Row],[Lignin wt%]]+Table26[[#This Row],[Ph wt%]]</f>
        <v>0</v>
      </c>
      <c r="J1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88</v>
      </c>
      <c r="K19" s="6">
        <v>88</v>
      </c>
      <c r="L19" s="6">
        <v>0</v>
      </c>
      <c r="M19" s="6">
        <v>0</v>
      </c>
      <c r="N19" s="6">
        <v>0</v>
      </c>
      <c r="O19" s="6">
        <v>0.2</v>
      </c>
      <c r="P19" s="6">
        <v>0.1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44.77</v>
      </c>
      <c r="X19" s="6">
        <v>8.02</v>
      </c>
      <c r="Y19" s="6">
        <f>100-Table26[[#This Row],[C%]]-Table26[[#This Row],[H%]]-Table26[[#This Row],[N%]]-Table26[[#This Row],[S%]]</f>
        <v>47.209999999999994</v>
      </c>
      <c r="Z19" s="6">
        <v>0</v>
      </c>
      <c r="AC19" s="6">
        <v>15.09</v>
      </c>
      <c r="AD19" s="6">
        <v>0.05</v>
      </c>
      <c r="AE19" s="6">
        <v>4</v>
      </c>
      <c r="AF19" s="6">
        <v>20</v>
      </c>
      <c r="AG19" s="6">
        <f>Table26[[#This Row],[Solids (g)]]/(Table26[[#This Row],[Solids (g)]]+Table26[[#This Row],[Water mL]])*100</f>
        <v>16.666666666666664</v>
      </c>
      <c r="AK19" s="6">
        <v>3.2381676599318371E-2</v>
      </c>
      <c r="AO19" s="6">
        <f>LN(25/Table26[[#This Row],[Temperature (C)]]/(1-SQRT((Table26[[#This Row],[Temperature (C)]]-5)/Table26[[#This Row],[Temperature (C)]])))/Table26[[#This Row],[b]]</f>
        <v>70.999864333891651</v>
      </c>
      <c r="AP19" s="6">
        <f>IF(Table26[[#This Row],[b]]&lt;&gt;"",Table26[[#This Row],[T-5]], 0)</f>
        <v>70.999864333891651</v>
      </c>
      <c r="AQ19" s="6">
        <v>71</v>
      </c>
      <c r="AR19" s="6">
        <v>360</v>
      </c>
      <c r="AT19" t="s">
        <v>389</v>
      </c>
      <c r="AU19" s="6">
        <v>41.558441558441501</v>
      </c>
      <c r="AV19" s="6">
        <v>3.8961038961039023</v>
      </c>
      <c r="AW19" s="6">
        <v>3.2467532467532934</v>
      </c>
      <c r="AX19" s="6">
        <v>14.285714285714306</v>
      </c>
      <c r="AY19" s="6">
        <f>100-SUM(Table26[[#This Row],[Solids wt%]:[Gas wt%]])</f>
        <v>37.012987012986997</v>
      </c>
      <c r="AZ19" s="6" t="s">
        <v>391</v>
      </c>
      <c r="BL19" s="6" t="s">
        <v>391</v>
      </c>
      <c r="CQ19" s="6">
        <v>0</v>
      </c>
    </row>
    <row r="20" spans="1:95" x14ac:dyDescent="0.25">
      <c r="A20" t="s">
        <v>141</v>
      </c>
      <c r="B20" t="s">
        <v>142</v>
      </c>
      <c r="C20">
        <v>2016</v>
      </c>
      <c r="D20" t="s">
        <v>138</v>
      </c>
      <c r="E20">
        <v>1</v>
      </c>
      <c r="F20" s="6">
        <f>Table26[[#This Row],[Other Carbs wt%]]+Table26[[#This Row],[Starch wt%]]+Table26[[#This Row],[Cellulose wt%]]+Table26[[#This Row],[Hemicellulose wt%]]+Table26[[#This Row],[Sa wt%]]</f>
        <v>0</v>
      </c>
      <c r="G20" s="6">
        <f>Table26[[#This Row],[Protein wt%]]+Table26[[#This Row],[AA wt%]]</f>
        <v>91</v>
      </c>
      <c r="H20" s="6">
        <f>Table26[[#This Row],[Lipids wt%]]+Table26[[#This Row],[FA wt%]]</f>
        <v>3.3</v>
      </c>
      <c r="I20" s="6">
        <f>Table26[[#This Row],[Lignin wt%]]+Table26[[#This Row],[Ph wt%]]</f>
        <v>0</v>
      </c>
      <c r="J2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0" s="6">
        <v>0</v>
      </c>
      <c r="L20" s="6">
        <v>0</v>
      </c>
      <c r="M20" s="6">
        <v>0</v>
      </c>
      <c r="N20" s="6">
        <v>0</v>
      </c>
      <c r="O20" s="6">
        <v>91</v>
      </c>
      <c r="P20" s="6">
        <v>3.3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4.5</v>
      </c>
      <c r="W20" s="6">
        <v>53.28</v>
      </c>
      <c r="X20" s="6">
        <v>8.32</v>
      </c>
      <c r="Y20" s="6">
        <f>100-Table26[[#This Row],[C%]]-Table26[[#This Row],[H%]]-Table26[[#This Row],[N%]]-Table26[[#This Row],[S%]]</f>
        <v>23.38</v>
      </c>
      <c r="Z20" s="6">
        <v>15.02</v>
      </c>
      <c r="AC20" s="6">
        <v>21.1</v>
      </c>
      <c r="AD20" s="6">
        <v>0.05</v>
      </c>
      <c r="AE20" s="6">
        <v>4</v>
      </c>
      <c r="AF20" s="6">
        <v>20</v>
      </c>
      <c r="AG20" s="6">
        <f>Table26[[#This Row],[Solids (g)]]/(Table26[[#This Row],[Solids (g)]]+Table26[[#This Row],[Water mL]])*100</f>
        <v>16.666666666666664</v>
      </c>
      <c r="AK20" s="6">
        <v>8.8400000000000006E-2</v>
      </c>
      <c r="AO20" s="6">
        <f>LN(25/Table26[[#This Row],[Temperature (C)]]/(1-SQRT((Table26[[#This Row],[Temperature (C)]]-5)/Table26[[#This Row],[Temperature (C)]])))/Table26[[#This Row],[b]]</f>
        <v>25.999911095755447</v>
      </c>
      <c r="AP20" s="6">
        <f>IF(Table26[[#This Row],[b]]&lt;&gt;"",Table26[[#This Row],[T-5]], 0)</f>
        <v>25.999911095755447</v>
      </c>
      <c r="AQ20" s="6">
        <v>26</v>
      </c>
      <c r="AR20" s="6">
        <v>300</v>
      </c>
      <c r="AT20" t="s">
        <v>389</v>
      </c>
      <c r="AU20" s="6">
        <v>9.4155844155844406</v>
      </c>
      <c r="AV20" s="6">
        <v>16.233766233766158</v>
      </c>
      <c r="AW20" s="6">
        <v>61.6883116883117</v>
      </c>
      <c r="AX20" s="6">
        <v>12.012987012987011</v>
      </c>
      <c r="AY20" s="6">
        <f>100-SUM(Table26[[#This Row],[Solids wt%]:[Gas wt%]])</f>
        <v>0.6493506493506942</v>
      </c>
      <c r="AZ20" s="6" t="s">
        <v>391</v>
      </c>
      <c r="BL20" s="6" t="s">
        <v>391</v>
      </c>
      <c r="CQ20" s="6">
        <v>0</v>
      </c>
    </row>
    <row r="21" spans="1:95" x14ac:dyDescent="0.25">
      <c r="A21" t="s">
        <v>141</v>
      </c>
      <c r="B21" t="s">
        <v>142</v>
      </c>
      <c r="C21">
        <v>2016</v>
      </c>
      <c r="D21" t="s">
        <v>138</v>
      </c>
      <c r="E21">
        <v>1</v>
      </c>
      <c r="F21" s="6">
        <f>Table26[[#This Row],[Other Carbs wt%]]+Table26[[#This Row],[Starch wt%]]+Table26[[#This Row],[Cellulose wt%]]+Table26[[#This Row],[Hemicellulose wt%]]+Table26[[#This Row],[Sa wt%]]</f>
        <v>0</v>
      </c>
      <c r="G21" s="6">
        <f>Table26[[#This Row],[Protein wt%]]+Table26[[#This Row],[AA wt%]]</f>
        <v>91</v>
      </c>
      <c r="H21" s="6">
        <f>Table26[[#This Row],[Lipids wt%]]+Table26[[#This Row],[FA wt%]]</f>
        <v>3.3</v>
      </c>
      <c r="I21" s="6">
        <f>Table26[[#This Row],[Lignin wt%]]+Table26[[#This Row],[Ph wt%]]</f>
        <v>0</v>
      </c>
      <c r="J2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1" s="6">
        <v>0</v>
      </c>
      <c r="L21" s="6">
        <v>0</v>
      </c>
      <c r="M21" s="6">
        <v>0</v>
      </c>
      <c r="N21" s="6">
        <v>0</v>
      </c>
      <c r="O21" s="6">
        <v>91</v>
      </c>
      <c r="P21" s="6">
        <v>3.3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4.5</v>
      </c>
      <c r="W21" s="6">
        <v>53.28</v>
      </c>
      <c r="X21" s="6">
        <v>8.32</v>
      </c>
      <c r="Y21" s="6">
        <f>100-Table26[[#This Row],[C%]]-Table26[[#This Row],[H%]]-Table26[[#This Row],[N%]]-Table26[[#This Row],[S%]]</f>
        <v>23.38</v>
      </c>
      <c r="Z21" s="6">
        <v>15.02</v>
      </c>
      <c r="AC21" s="6">
        <v>21.1</v>
      </c>
      <c r="AD21" s="6">
        <v>0.05</v>
      </c>
      <c r="AE21" s="6">
        <v>4</v>
      </c>
      <c r="AF21" s="6">
        <v>20</v>
      </c>
      <c r="AG21" s="6">
        <f>Table26[[#This Row],[Solids (g)]]/(Table26[[#This Row],[Solids (g)]]+Table26[[#This Row],[Water mL]])*100</f>
        <v>16.666666666666664</v>
      </c>
      <c r="AK21" s="6">
        <v>5.6064755128982062E-2</v>
      </c>
      <c r="AO21" s="6">
        <f>LN(25/Table26[[#This Row],[Temperature (C)]]/(1-SQRT((Table26[[#This Row],[Temperature (C)]]-5)/Table26[[#This Row],[Temperature (C)]])))/Table26[[#This Row],[b]]</f>
        <v>41.000014158263561</v>
      </c>
      <c r="AP21" s="6">
        <f>IF(Table26[[#This Row],[b]]&lt;&gt;"",Table26[[#This Row],[T-5]], 0)</f>
        <v>41.000014158263561</v>
      </c>
      <c r="AQ21" s="6">
        <v>41</v>
      </c>
      <c r="AR21" s="6">
        <v>320</v>
      </c>
      <c r="AT21" t="s">
        <v>389</v>
      </c>
      <c r="AU21" s="6">
        <v>4.2207792207792503</v>
      </c>
      <c r="AV21" s="6">
        <v>24.350649350649352</v>
      </c>
      <c r="AW21" s="6">
        <v>50.974025974025906</v>
      </c>
      <c r="AX21" s="6">
        <v>4.870129870129901</v>
      </c>
      <c r="AY21" s="6">
        <f>100-SUM(Table26[[#This Row],[Solids wt%]:[Gas wt%]])</f>
        <v>15.584415584415595</v>
      </c>
      <c r="AZ21" s="6" t="s">
        <v>391</v>
      </c>
      <c r="BL21" s="6" t="s">
        <v>391</v>
      </c>
      <c r="CQ21" s="6">
        <v>0</v>
      </c>
    </row>
    <row r="22" spans="1:95" x14ac:dyDescent="0.25">
      <c r="A22" t="s">
        <v>141</v>
      </c>
      <c r="B22" t="s">
        <v>142</v>
      </c>
      <c r="C22">
        <v>2016</v>
      </c>
      <c r="D22" t="s">
        <v>138</v>
      </c>
      <c r="E22">
        <v>1</v>
      </c>
      <c r="F22" s="6">
        <f>Table26[[#This Row],[Other Carbs wt%]]+Table26[[#This Row],[Starch wt%]]+Table26[[#This Row],[Cellulose wt%]]+Table26[[#This Row],[Hemicellulose wt%]]+Table26[[#This Row],[Sa wt%]]</f>
        <v>0</v>
      </c>
      <c r="G22" s="6">
        <f>Table26[[#This Row],[Protein wt%]]+Table26[[#This Row],[AA wt%]]</f>
        <v>91</v>
      </c>
      <c r="H22" s="6">
        <f>Table26[[#This Row],[Lipids wt%]]+Table26[[#This Row],[FA wt%]]</f>
        <v>3.3</v>
      </c>
      <c r="I22" s="6">
        <f>Table26[[#This Row],[Lignin wt%]]+Table26[[#This Row],[Ph wt%]]</f>
        <v>0</v>
      </c>
      <c r="J2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2" s="6">
        <v>0</v>
      </c>
      <c r="L22" s="6">
        <v>0</v>
      </c>
      <c r="M22" s="6">
        <v>0</v>
      </c>
      <c r="N22" s="6">
        <v>0</v>
      </c>
      <c r="O22" s="6">
        <v>91</v>
      </c>
      <c r="P22" s="6">
        <v>3.3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4.5</v>
      </c>
      <c r="W22" s="6">
        <v>53.28</v>
      </c>
      <c r="X22" s="6">
        <v>8.32</v>
      </c>
      <c r="Y22" s="6">
        <f>100-Table26[[#This Row],[C%]]-Table26[[#This Row],[H%]]-Table26[[#This Row],[N%]]-Table26[[#This Row],[S%]]</f>
        <v>23.38</v>
      </c>
      <c r="Z22" s="6">
        <v>15.02</v>
      </c>
      <c r="AC22" s="6">
        <v>21.1</v>
      </c>
      <c r="AD22" s="6">
        <v>0.05</v>
      </c>
      <c r="AE22" s="6">
        <v>4</v>
      </c>
      <c r="AF22" s="6">
        <v>20</v>
      </c>
      <c r="AG22" s="6">
        <f>Table26[[#This Row],[Solids (g)]]/(Table26[[#This Row],[Solids (g)]]+Table26[[#This Row],[Water mL]])*100</f>
        <v>16.666666666666664</v>
      </c>
      <c r="AK22" s="6">
        <v>4.1052014018780156E-2</v>
      </c>
      <c r="AO22" s="6">
        <f>LN(25/Table26[[#This Row],[Temperature (C)]]/(1-SQRT((Table26[[#This Row],[Temperature (C)]]-5)/Table26[[#This Row],[Temperature (C)]])))/Table26[[#This Row],[b]]</f>
        <v>55.999400649182988</v>
      </c>
      <c r="AP22" s="6">
        <f>IF(Table26[[#This Row],[b]]&lt;&gt;"",Table26[[#This Row],[T-5]], 0)</f>
        <v>55.999400649182988</v>
      </c>
      <c r="AQ22" s="6">
        <v>56</v>
      </c>
      <c r="AR22" s="6">
        <v>340</v>
      </c>
      <c r="AT22" t="s">
        <v>389</v>
      </c>
      <c r="AU22" s="6">
        <v>4.5454545454545601</v>
      </c>
      <c r="AV22" s="6">
        <v>21.428571428571438</v>
      </c>
      <c r="AW22" s="6">
        <v>41.233766233766197</v>
      </c>
      <c r="AX22" s="6">
        <v>6.8181818181817988</v>
      </c>
      <c r="AY22" s="6">
        <f>100-SUM(Table26[[#This Row],[Solids wt%]:[Gas wt%]])</f>
        <v>25.974025974026006</v>
      </c>
      <c r="AZ22" s="6" t="s">
        <v>391</v>
      </c>
      <c r="BL22" s="6" t="s">
        <v>391</v>
      </c>
      <c r="CQ22" s="6">
        <v>0</v>
      </c>
    </row>
    <row r="23" spans="1:95" x14ac:dyDescent="0.25">
      <c r="A23" t="s">
        <v>141</v>
      </c>
      <c r="B23" t="s">
        <v>142</v>
      </c>
      <c r="C23">
        <v>2016</v>
      </c>
      <c r="D23" t="s">
        <v>138</v>
      </c>
      <c r="E23">
        <v>1</v>
      </c>
      <c r="F23" s="6">
        <f>Table26[[#This Row],[Other Carbs wt%]]+Table26[[#This Row],[Starch wt%]]+Table26[[#This Row],[Cellulose wt%]]+Table26[[#This Row],[Hemicellulose wt%]]+Table26[[#This Row],[Sa wt%]]</f>
        <v>0</v>
      </c>
      <c r="G23" s="6">
        <f>Table26[[#This Row],[Protein wt%]]+Table26[[#This Row],[AA wt%]]</f>
        <v>91</v>
      </c>
      <c r="H23" s="6">
        <f>Table26[[#This Row],[Lipids wt%]]+Table26[[#This Row],[FA wt%]]</f>
        <v>3.3</v>
      </c>
      <c r="I23" s="6">
        <f>Table26[[#This Row],[Lignin wt%]]+Table26[[#This Row],[Ph wt%]]</f>
        <v>0</v>
      </c>
      <c r="J2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3" s="6">
        <v>0</v>
      </c>
      <c r="L23" s="6">
        <v>0</v>
      </c>
      <c r="M23" s="6">
        <v>0</v>
      </c>
      <c r="N23" s="6">
        <v>0</v>
      </c>
      <c r="O23" s="6">
        <v>91</v>
      </c>
      <c r="P23" s="6">
        <v>3.3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4.5</v>
      </c>
      <c r="W23" s="6">
        <v>53.28</v>
      </c>
      <c r="X23" s="6">
        <v>8.32</v>
      </c>
      <c r="Y23" s="6">
        <f>100-Table26[[#This Row],[C%]]-Table26[[#This Row],[H%]]-Table26[[#This Row],[N%]]-Table26[[#This Row],[S%]]</f>
        <v>23.38</v>
      </c>
      <c r="Z23" s="6">
        <v>15.02</v>
      </c>
      <c r="AC23" s="6">
        <v>21.1</v>
      </c>
      <c r="AD23" s="6">
        <v>0.05</v>
      </c>
      <c r="AE23" s="6">
        <v>4</v>
      </c>
      <c r="AF23" s="6">
        <v>20</v>
      </c>
      <c r="AG23" s="6">
        <f>Table26[[#This Row],[Solids (g)]]/(Table26[[#This Row],[Solids (g)]]+Table26[[#This Row],[Water mL]])*100</f>
        <v>16.666666666666664</v>
      </c>
      <c r="AK23" s="6">
        <v>3.2381676599318371E-2</v>
      </c>
      <c r="AO23" s="6">
        <f>LN(25/Table26[[#This Row],[Temperature (C)]]/(1-SQRT((Table26[[#This Row],[Temperature (C)]]-5)/Table26[[#This Row],[Temperature (C)]])))/Table26[[#This Row],[b]]</f>
        <v>70.999864333891651</v>
      </c>
      <c r="AP23" s="6">
        <f>IF(Table26[[#This Row],[b]]&lt;&gt;"",Table26[[#This Row],[T-5]], 0)</f>
        <v>70.999864333891651</v>
      </c>
      <c r="AQ23" s="6">
        <v>71</v>
      </c>
      <c r="AR23" s="6">
        <v>360</v>
      </c>
      <c r="AT23" t="s">
        <v>389</v>
      </c>
      <c r="AV23" s="6">
        <v>28.896103896103856</v>
      </c>
      <c r="AW23" s="6">
        <v>35.389610389610411</v>
      </c>
      <c r="AX23" s="6">
        <v>5.5194805194804957</v>
      </c>
      <c r="AY23" s="6">
        <f>100-SUM(Table26[[#This Row],[Solids wt%]:[Gas wt%]])</f>
        <v>30.194805194805241</v>
      </c>
      <c r="AZ23" s="6" t="s">
        <v>391</v>
      </c>
      <c r="BL23" s="6" t="s">
        <v>391</v>
      </c>
      <c r="CQ23" s="6">
        <v>0</v>
      </c>
    </row>
    <row r="24" spans="1:95" x14ac:dyDescent="0.25">
      <c r="A24" s="1" t="s">
        <v>168</v>
      </c>
      <c r="B24" t="s">
        <v>169</v>
      </c>
      <c r="C24">
        <v>2022</v>
      </c>
      <c r="D24" t="s">
        <v>167</v>
      </c>
      <c r="E24">
        <v>0</v>
      </c>
      <c r="F24" s="6">
        <f>Table26[[#This Row],[Other Carbs wt%]]+Table26[[#This Row],[Starch wt%]]+Table26[[#This Row],[Cellulose wt%]]+Table26[[#This Row],[Hemicellulose wt%]]+Table26[[#This Row],[Sa wt%]]</f>
        <v>40.31</v>
      </c>
      <c r="G24" s="6">
        <f>Table26[[#This Row],[Protein wt%]]+Table26[[#This Row],[AA wt%]]</f>
        <v>0</v>
      </c>
      <c r="H24" s="6">
        <f>Table26[[#This Row],[Lipids wt%]]+Table26[[#This Row],[FA wt%]]</f>
        <v>0</v>
      </c>
      <c r="I24" s="6">
        <f>Table26[[#This Row],[Lignin wt%]]+Table26[[#This Row],[Ph wt%]]</f>
        <v>21.2</v>
      </c>
      <c r="J2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40.31</v>
      </c>
      <c r="K24" s="6">
        <v>0</v>
      </c>
      <c r="L24" s="6">
        <v>0</v>
      </c>
      <c r="M24" s="6">
        <v>18.64</v>
      </c>
      <c r="N24" s="6">
        <v>21.67</v>
      </c>
      <c r="O24" s="6">
        <v>0</v>
      </c>
      <c r="P24" s="6">
        <v>0</v>
      </c>
      <c r="Q24" s="6">
        <v>21.2</v>
      </c>
      <c r="R24" s="6">
        <v>0</v>
      </c>
      <c r="S24" s="6">
        <v>0</v>
      </c>
      <c r="T24" s="6">
        <v>0</v>
      </c>
      <c r="U24" s="6">
        <v>0</v>
      </c>
      <c r="V24" s="6">
        <v>6.4</v>
      </c>
      <c r="W24" s="6">
        <v>48.34</v>
      </c>
      <c r="X24" s="6">
        <v>5.86</v>
      </c>
      <c r="Y24" s="6">
        <v>34.520000000000003</v>
      </c>
      <c r="Z24" s="6">
        <v>2.02</v>
      </c>
      <c r="AA24" s="6">
        <v>0.24</v>
      </c>
      <c r="AC24" s="6">
        <v>19.579999999999998</v>
      </c>
      <c r="AD24" s="6">
        <v>0.5</v>
      </c>
      <c r="AF24" s="6">
        <v>150</v>
      </c>
      <c r="AG24" s="6">
        <v>20</v>
      </c>
      <c r="AH24" s="6">
        <v>5</v>
      </c>
      <c r="AK24" s="6">
        <v>5.8999999999999997E-2</v>
      </c>
      <c r="AM24" s="6">
        <v>30</v>
      </c>
      <c r="AN24" s="6">
        <v>30</v>
      </c>
      <c r="AO24" s="6">
        <f>LN(25/Table26[[#This Row],[Temperature (C)]]/(1-SQRT((Table26[[#This Row],[Temperature (C)]]-5)/Table26[[#This Row],[Temperature (C)]])))/Table26[[#This Row],[b]]</f>
        <v>38.973649864224456</v>
      </c>
      <c r="AP24" s="6">
        <f>IF(Table26[[#This Row],[b]]&lt;&gt;"",Table26[[#This Row],[T-5]], 0)</f>
        <v>38.973649864224456</v>
      </c>
      <c r="AQ24" s="6">
        <f>Table26[[#This Row],[Holding Time (min)]]+Table26[[#This Row],[Heating time]]</f>
        <v>68.973649864224456</v>
      </c>
      <c r="AR24" s="6">
        <v>400</v>
      </c>
      <c r="AT24" t="s">
        <v>389</v>
      </c>
      <c r="AU24" s="6">
        <v>15.595238095238001</v>
      </c>
      <c r="AV24" s="6">
        <v>25.119047619047599</v>
      </c>
      <c r="AZ24" s="6">
        <v>9.1497821799112611</v>
      </c>
      <c r="BD24" s="6">
        <v>68.209999999999994</v>
      </c>
      <c r="BE24" s="6">
        <v>7.08</v>
      </c>
      <c r="BF24" s="6">
        <v>21.13</v>
      </c>
      <c r="BG24" s="6">
        <v>3.41</v>
      </c>
      <c r="BH24" s="6">
        <v>0.18</v>
      </c>
      <c r="BI24" s="6">
        <v>29.38</v>
      </c>
      <c r="BL24" s="6" t="s">
        <v>391</v>
      </c>
      <c r="CQ24" s="6">
        <v>0</v>
      </c>
    </row>
    <row r="25" spans="1:95" x14ac:dyDescent="0.25">
      <c r="A25" t="s">
        <v>168</v>
      </c>
      <c r="B25" t="s">
        <v>169</v>
      </c>
      <c r="C25">
        <v>2022</v>
      </c>
      <c r="D25" t="s">
        <v>167</v>
      </c>
      <c r="E25">
        <v>0</v>
      </c>
      <c r="F25" s="6">
        <f>Table26[[#This Row],[Other Carbs wt%]]+Table26[[#This Row],[Starch wt%]]+Table26[[#This Row],[Cellulose wt%]]+Table26[[#This Row],[Hemicellulose wt%]]+Table26[[#This Row],[Sa wt%]]</f>
        <v>40.31</v>
      </c>
      <c r="G25" s="6">
        <f>Table26[[#This Row],[Protein wt%]]+Table26[[#This Row],[AA wt%]]</f>
        <v>0</v>
      </c>
      <c r="H25" s="6">
        <f>Table26[[#This Row],[Lipids wt%]]+Table26[[#This Row],[FA wt%]]</f>
        <v>0</v>
      </c>
      <c r="I25" s="6">
        <f>Table26[[#This Row],[Lignin wt%]]+Table26[[#This Row],[Ph wt%]]</f>
        <v>21.2</v>
      </c>
      <c r="J2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40.31</v>
      </c>
      <c r="K25" s="6">
        <v>0</v>
      </c>
      <c r="L25" s="6">
        <v>0</v>
      </c>
      <c r="M25" s="6">
        <v>18.64</v>
      </c>
      <c r="N25" s="6">
        <v>21.67</v>
      </c>
      <c r="O25" s="6">
        <v>0</v>
      </c>
      <c r="P25" s="6">
        <v>0</v>
      </c>
      <c r="Q25" s="6">
        <v>21.2</v>
      </c>
      <c r="R25" s="6">
        <v>0</v>
      </c>
      <c r="S25" s="6">
        <v>0</v>
      </c>
      <c r="T25" s="6">
        <v>0</v>
      </c>
      <c r="U25" s="6">
        <v>0</v>
      </c>
      <c r="V25" s="6">
        <v>6.4</v>
      </c>
      <c r="W25" s="6">
        <v>48.34</v>
      </c>
      <c r="X25" s="6">
        <v>5.86</v>
      </c>
      <c r="Y25" s="6">
        <v>34.520000000000003</v>
      </c>
      <c r="Z25" s="6">
        <v>2.02</v>
      </c>
      <c r="AA25" s="6">
        <v>0.24</v>
      </c>
      <c r="AC25" s="6">
        <v>19.579999999999998</v>
      </c>
      <c r="AD25" s="6">
        <v>0.5</v>
      </c>
      <c r="AF25" s="6">
        <v>150</v>
      </c>
      <c r="AG25" s="6">
        <v>20</v>
      </c>
      <c r="AH25" s="6">
        <v>5</v>
      </c>
      <c r="AK25" s="6">
        <v>5.8999999999999997E-2</v>
      </c>
      <c r="AM25" s="6">
        <v>30</v>
      </c>
      <c r="AN25" s="6">
        <v>60</v>
      </c>
      <c r="AO25" s="6">
        <f>LN(25/Table26[[#This Row],[Temperature (C)]]/(1-SQRT((Table26[[#This Row],[Temperature (C)]]-5)/Table26[[#This Row],[Temperature (C)]])))/Table26[[#This Row],[b]]</f>
        <v>38.973649864224456</v>
      </c>
      <c r="AP25" s="6">
        <f>IF(Table26[[#This Row],[b]]&lt;&gt;"",Table26[[#This Row],[T-5]], 0)</f>
        <v>38.973649864224456</v>
      </c>
      <c r="AQ25" s="6">
        <f>Table26[[#This Row],[Holding Time (min)]]+Table26[[#This Row],[Heating time]]</f>
        <v>98.973649864224456</v>
      </c>
      <c r="AR25" s="6">
        <v>400</v>
      </c>
      <c r="AT25" t="s">
        <v>389</v>
      </c>
      <c r="AU25" s="6">
        <v>15.2380952380952</v>
      </c>
      <c r="AV25" s="6">
        <v>24.761904761904699</v>
      </c>
      <c r="AZ25" s="6">
        <v>3.4666666666666601</v>
      </c>
      <c r="BL25" s="6">
        <v>13.428093645484948</v>
      </c>
      <c r="CQ25" s="6">
        <v>0</v>
      </c>
    </row>
    <row r="26" spans="1:95" x14ac:dyDescent="0.25">
      <c r="A26" t="s">
        <v>175</v>
      </c>
      <c r="B26" t="s">
        <v>174</v>
      </c>
      <c r="C26">
        <v>2022</v>
      </c>
      <c r="D26" t="s">
        <v>170</v>
      </c>
      <c r="E26">
        <v>0</v>
      </c>
      <c r="F26" s="6">
        <f>Table26[[#This Row],[Other Carbs wt%]]+Table26[[#This Row],[Starch wt%]]+Table26[[#This Row],[Cellulose wt%]]+Table26[[#This Row],[Hemicellulose wt%]]+Table26[[#This Row],[Sa wt%]]</f>
        <v>42.4</v>
      </c>
      <c r="G26" s="6">
        <f>Table26[[#This Row],[Protein wt%]]+Table26[[#This Row],[AA wt%]]</f>
        <v>25.52</v>
      </c>
      <c r="H26" s="6">
        <f>Table26[[#This Row],[Lipids wt%]]+Table26[[#This Row],[FA wt%]]</f>
        <v>0</v>
      </c>
      <c r="I26" s="6">
        <f>Table26[[#This Row],[Lignin wt%]]+Table26[[#This Row],[Ph wt%]]</f>
        <v>23.05</v>
      </c>
      <c r="J2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42.4</v>
      </c>
      <c r="K26" s="6">
        <v>0</v>
      </c>
      <c r="L26" s="6">
        <v>0</v>
      </c>
      <c r="M26" s="6">
        <v>42.4</v>
      </c>
      <c r="N26" s="6">
        <v>0</v>
      </c>
      <c r="O26" s="6">
        <v>25.52</v>
      </c>
      <c r="P26" s="6">
        <v>0</v>
      </c>
      <c r="Q26" s="6">
        <v>23.05</v>
      </c>
      <c r="R26" s="6">
        <v>0</v>
      </c>
      <c r="S26" s="6">
        <v>0</v>
      </c>
      <c r="T26" s="6">
        <v>0</v>
      </c>
      <c r="U26" s="6">
        <v>0</v>
      </c>
      <c r="V26" s="6">
        <v>21.1</v>
      </c>
      <c r="W26" s="6">
        <v>47.63</v>
      </c>
      <c r="X26" s="6">
        <v>5.96</v>
      </c>
      <c r="Y26" s="6">
        <v>42.37</v>
      </c>
      <c r="Z26" s="6">
        <v>4.04</v>
      </c>
      <c r="AC26" s="6">
        <v>17.059999999999999</v>
      </c>
      <c r="AD26" s="6">
        <v>0.3</v>
      </c>
      <c r="AE26" s="6">
        <v>100</v>
      </c>
      <c r="AG26" s="6">
        <v>10</v>
      </c>
      <c r="AN26" s="6">
        <v>30</v>
      </c>
      <c r="AO26" s="6" t="e">
        <f>LN(25/Table26[[#This Row],[Temperature (C)]]/(1-SQRT((Table26[[#This Row],[Temperature (C)]]-5)/Table26[[#This Row],[Temperature (C)]])))/Table26[[#This Row],[b]]</f>
        <v>#DIV/0!</v>
      </c>
      <c r="AP26" s="6">
        <f>IF(Table26[[#This Row],[b]]&lt;&gt;"",Table26[[#This Row],[T-5]], 0)</f>
        <v>0</v>
      </c>
      <c r="AQ26" s="6">
        <f>Table26[[#This Row],[Holding Time (min)]]+Table26[[#This Row],[Heating time]]</f>
        <v>30</v>
      </c>
      <c r="AR26" s="6">
        <v>300</v>
      </c>
      <c r="AT26" t="s">
        <v>389</v>
      </c>
      <c r="AU26" s="6">
        <v>12.3222748815166</v>
      </c>
      <c r="AV26" s="6">
        <v>10.426540284360099</v>
      </c>
      <c r="AW26" s="6">
        <v>64.454976303317608</v>
      </c>
      <c r="AX26" s="6">
        <v>12.322274881516506</v>
      </c>
      <c r="AY26" s="6">
        <f>100-SUM(Table26[[#This Row],[Solids wt%]:[Gas wt%]])</f>
        <v>0.47393364928919368</v>
      </c>
      <c r="AZ26" s="6">
        <v>4.2285714285714198</v>
      </c>
      <c r="BD26" s="6">
        <v>55.92</v>
      </c>
      <c r="BE26" s="6">
        <v>8.09</v>
      </c>
      <c r="BF26" s="6">
        <v>33.229999999999997</v>
      </c>
      <c r="BG26" s="6">
        <v>2.76</v>
      </c>
      <c r="BI26" s="6">
        <v>24.52</v>
      </c>
      <c r="BL26" s="6">
        <v>13.50253807106599</v>
      </c>
      <c r="BY26" s="6">
        <v>69.849999999999994</v>
      </c>
      <c r="BZ26" s="6">
        <v>5.29</v>
      </c>
      <c r="CA26" s="6">
        <v>21.64</v>
      </c>
      <c r="CB26" s="6">
        <v>3.22</v>
      </c>
      <c r="CD26" s="6">
        <v>27.31</v>
      </c>
      <c r="CH26" s="6">
        <v>4299.2299999999996</v>
      </c>
      <c r="CI26" s="6">
        <v>201.69</v>
      </c>
      <c r="CJ26" s="6">
        <v>529.67999999999995</v>
      </c>
      <c r="CQ26" s="6">
        <v>0</v>
      </c>
    </row>
    <row r="27" spans="1:95" x14ac:dyDescent="0.25">
      <c r="A27" t="s">
        <v>175</v>
      </c>
      <c r="B27" t="s">
        <v>174</v>
      </c>
      <c r="C27">
        <v>2022</v>
      </c>
      <c r="D27" t="s">
        <v>171</v>
      </c>
      <c r="E27">
        <v>1</v>
      </c>
      <c r="F27" s="6">
        <f>Table26[[#This Row],[Other Carbs wt%]]+Table26[[#This Row],[Starch wt%]]+Table26[[#This Row],[Cellulose wt%]]+Table26[[#This Row],[Hemicellulose wt%]]+Table26[[#This Row],[Sa wt%]]</f>
        <v>29.86</v>
      </c>
      <c r="G27" s="6">
        <f>Table26[[#This Row],[Protein wt%]]+Table26[[#This Row],[AA wt%]]</f>
        <v>32.25</v>
      </c>
      <c r="H27" s="6">
        <f>Table26[[#This Row],[Lipids wt%]]+Table26[[#This Row],[FA wt%]]</f>
        <v>0</v>
      </c>
      <c r="I27" s="6">
        <f>Table26[[#This Row],[Lignin wt%]]+Table26[[#This Row],[Ph wt%]]</f>
        <v>21.96</v>
      </c>
      <c r="J2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29.86</v>
      </c>
      <c r="K27" s="6">
        <v>0</v>
      </c>
      <c r="L27" s="6">
        <v>0</v>
      </c>
      <c r="M27" s="6">
        <v>29.86</v>
      </c>
      <c r="N27" s="6">
        <v>0</v>
      </c>
      <c r="O27" s="6">
        <v>32.25</v>
      </c>
      <c r="P27" s="6">
        <v>0</v>
      </c>
      <c r="Q27" s="6">
        <v>21.96</v>
      </c>
      <c r="R27" s="6">
        <v>0</v>
      </c>
      <c r="S27" s="6">
        <v>0</v>
      </c>
      <c r="T27" s="6">
        <v>0</v>
      </c>
      <c r="U27" s="6">
        <v>0</v>
      </c>
      <c r="V27" s="6">
        <v>34.99</v>
      </c>
      <c r="W27" s="6">
        <v>40.33</v>
      </c>
      <c r="X27" s="6">
        <v>5.01</v>
      </c>
      <c r="Y27" s="6">
        <v>49.49</v>
      </c>
      <c r="Z27" s="6">
        <v>5.16</v>
      </c>
      <c r="AC27" s="6">
        <v>11.99</v>
      </c>
      <c r="AD27" s="6">
        <v>0.3</v>
      </c>
      <c r="AE27" s="6">
        <v>100</v>
      </c>
      <c r="AG27" s="6">
        <v>10</v>
      </c>
      <c r="AN27" s="6">
        <v>30</v>
      </c>
      <c r="AO27" s="6" t="e">
        <f>LN(25/Table26[[#This Row],[Temperature (C)]]/(1-SQRT((Table26[[#This Row],[Temperature (C)]]-5)/Table26[[#This Row],[Temperature (C)]])))/Table26[[#This Row],[b]]</f>
        <v>#DIV/0!</v>
      </c>
      <c r="AP27" s="6">
        <f>IF(Table26[[#This Row],[b]]&lt;&gt;"",Table26[[#This Row],[T-5]], 0)</f>
        <v>0</v>
      </c>
      <c r="AQ27" s="6">
        <f>Table26[[#This Row],[Holding Time (min)]]+Table26[[#This Row],[Heating time]]</f>
        <v>30</v>
      </c>
      <c r="AR27" s="6">
        <v>300</v>
      </c>
      <c r="AT27" t="s">
        <v>389</v>
      </c>
      <c r="AU27" s="6">
        <v>5.5555555555555598</v>
      </c>
      <c r="AV27" s="6">
        <v>5.0925925925924398</v>
      </c>
      <c r="AW27" s="6">
        <v>78.240740740740804</v>
      </c>
      <c r="AX27" s="6">
        <v>11.1111111111112</v>
      </c>
      <c r="AZ27" s="6">
        <v>8.1523809523809394</v>
      </c>
      <c r="BD27" s="6">
        <v>62.77</v>
      </c>
      <c r="BE27" s="6">
        <v>8.7899999999999991</v>
      </c>
      <c r="BF27" s="6">
        <v>19.850000000000001</v>
      </c>
      <c r="BG27" s="6">
        <v>8.6</v>
      </c>
      <c r="BI27" s="6">
        <v>30.2</v>
      </c>
      <c r="BL27" s="6">
        <v>13.114478114478114</v>
      </c>
      <c r="BY27" s="6">
        <v>71.459999999999994</v>
      </c>
      <c r="BZ27" s="6">
        <v>6.39</v>
      </c>
      <c r="CA27" s="6">
        <v>16.55</v>
      </c>
      <c r="CB27" s="6">
        <v>5.6</v>
      </c>
      <c r="CD27" s="6">
        <v>30.32</v>
      </c>
      <c r="CH27" s="6">
        <v>19417.8</v>
      </c>
      <c r="CI27" s="6">
        <v>1418.01</v>
      </c>
      <c r="CJ27" s="6">
        <v>769.62</v>
      </c>
      <c r="CQ27" s="6">
        <v>0</v>
      </c>
    </row>
    <row r="28" spans="1:95" x14ac:dyDescent="0.25">
      <c r="A28" t="s">
        <v>175</v>
      </c>
      <c r="B28" t="s">
        <v>174</v>
      </c>
      <c r="C28">
        <v>2022</v>
      </c>
      <c r="D28" t="s">
        <v>172</v>
      </c>
      <c r="E28">
        <v>1</v>
      </c>
      <c r="F28" s="6">
        <f>Table26[[#This Row],[Other Carbs wt%]]+Table26[[#This Row],[Starch wt%]]+Table26[[#This Row],[Cellulose wt%]]+Table26[[#This Row],[Hemicellulose wt%]]+Table26[[#This Row],[Sa wt%]]</f>
        <v>42.97</v>
      </c>
      <c r="G28" s="6">
        <f>Table26[[#This Row],[Protein wt%]]+Table26[[#This Row],[AA wt%]]</f>
        <v>36.380000000000003</v>
      </c>
      <c r="H28" s="6">
        <f>Table26[[#This Row],[Lipids wt%]]+Table26[[#This Row],[FA wt%]]</f>
        <v>0</v>
      </c>
      <c r="I28" s="6">
        <f>Table26[[#This Row],[Lignin wt%]]+Table26[[#This Row],[Ph wt%]]</f>
        <v>19.03</v>
      </c>
      <c r="J2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42.97</v>
      </c>
      <c r="K28" s="6">
        <v>0</v>
      </c>
      <c r="L28" s="6">
        <v>0</v>
      </c>
      <c r="M28" s="6">
        <v>42.97</v>
      </c>
      <c r="N28" s="6">
        <v>0</v>
      </c>
      <c r="O28" s="6">
        <v>36.380000000000003</v>
      </c>
      <c r="P28" s="6">
        <v>0</v>
      </c>
      <c r="Q28" s="6">
        <v>19.03</v>
      </c>
      <c r="R28" s="6">
        <v>0</v>
      </c>
      <c r="S28" s="6">
        <v>0</v>
      </c>
      <c r="T28" s="6">
        <v>0</v>
      </c>
      <c r="U28" s="6">
        <v>0</v>
      </c>
      <c r="V28" s="6">
        <v>8.59</v>
      </c>
      <c r="W28" s="6">
        <v>45.53</v>
      </c>
      <c r="X28" s="6">
        <v>6.6</v>
      </c>
      <c r="Y28" s="6">
        <v>42.05</v>
      </c>
      <c r="Z28" s="6">
        <v>5.82</v>
      </c>
      <c r="AC28" s="6">
        <v>17.309999999999999</v>
      </c>
      <c r="AD28" s="6">
        <v>0.3</v>
      </c>
      <c r="AE28" s="6">
        <v>100</v>
      </c>
      <c r="AG28" s="6">
        <v>10</v>
      </c>
      <c r="AN28" s="6">
        <v>30</v>
      </c>
      <c r="AO28" s="6" t="e">
        <f>LN(25/Table26[[#This Row],[Temperature (C)]]/(1-SQRT((Table26[[#This Row],[Temperature (C)]]-5)/Table26[[#This Row],[Temperature (C)]])))/Table26[[#This Row],[b]]</f>
        <v>#DIV/0!</v>
      </c>
      <c r="AP28" s="6">
        <f>IF(Table26[[#This Row],[b]]&lt;&gt;"",Table26[[#This Row],[T-5]], 0)</f>
        <v>0</v>
      </c>
      <c r="AQ28" s="6">
        <f>Table26[[#This Row],[Holding Time (min)]]+Table26[[#This Row],[Heating time]]</f>
        <v>30</v>
      </c>
      <c r="AR28" s="6">
        <v>300</v>
      </c>
      <c r="AT28" t="s">
        <v>389</v>
      </c>
      <c r="AU28" s="6">
        <v>4.2654028436018994</v>
      </c>
      <c r="AV28" s="6">
        <v>14.691943127962</v>
      </c>
      <c r="AW28" s="6">
        <v>72.985781990521403</v>
      </c>
      <c r="AX28" s="6">
        <v>7.5829383886255073</v>
      </c>
      <c r="AY28" s="6">
        <f>100-SUM(Table26[[#This Row],[Solids wt%]:[Gas wt%]])</f>
        <v>0.47393364928919368</v>
      </c>
      <c r="AZ28" s="6">
        <v>3.2640634722889073</v>
      </c>
      <c r="BD28" s="6">
        <v>62.88</v>
      </c>
      <c r="BE28" s="6">
        <v>7.59</v>
      </c>
      <c r="BF28" s="6">
        <v>23.79</v>
      </c>
      <c r="BG28" s="6">
        <v>5.74</v>
      </c>
      <c r="BI28" s="6">
        <v>27.83</v>
      </c>
      <c r="BL28" s="6">
        <v>11.708683473389355</v>
      </c>
      <c r="BY28" s="6">
        <v>58.59</v>
      </c>
      <c r="BZ28" s="6">
        <v>6.69</v>
      </c>
      <c r="CA28" s="6">
        <v>31.68</v>
      </c>
      <c r="CB28" s="6">
        <v>2.84</v>
      </c>
      <c r="CD28" s="6">
        <v>23.98</v>
      </c>
      <c r="CH28" s="6">
        <v>4700.53</v>
      </c>
      <c r="CI28" s="6">
        <v>722.37</v>
      </c>
      <c r="CJ28" s="6">
        <v>19.149999999999999</v>
      </c>
      <c r="CQ28" s="6">
        <v>0</v>
      </c>
    </row>
    <row r="29" spans="1:95" x14ac:dyDescent="0.25">
      <c r="A29" t="s">
        <v>175</v>
      </c>
      <c r="B29" t="s">
        <v>174</v>
      </c>
      <c r="C29">
        <v>2022</v>
      </c>
      <c r="D29" t="s">
        <v>173</v>
      </c>
      <c r="E29">
        <v>1</v>
      </c>
      <c r="F29" s="6">
        <f>Table26[[#This Row],[Other Carbs wt%]]+Table26[[#This Row],[Starch wt%]]+Table26[[#This Row],[Cellulose wt%]]+Table26[[#This Row],[Hemicellulose wt%]]+Table26[[#This Row],[Sa wt%]]</f>
        <v>29.77</v>
      </c>
      <c r="G29" s="6">
        <f>Table26[[#This Row],[Protein wt%]]+Table26[[#This Row],[AA wt%]]</f>
        <v>36.5</v>
      </c>
      <c r="H29" s="6">
        <f>Table26[[#This Row],[Lipids wt%]]+Table26[[#This Row],[FA wt%]]</f>
        <v>0</v>
      </c>
      <c r="I29" s="6">
        <f>Table26[[#This Row],[Lignin wt%]]+Table26[[#This Row],[Ph wt%]]</f>
        <v>18.41</v>
      </c>
      <c r="J2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29.77</v>
      </c>
      <c r="K29" s="6">
        <v>0</v>
      </c>
      <c r="L29" s="6">
        <v>0</v>
      </c>
      <c r="M29" s="6">
        <v>29.77</v>
      </c>
      <c r="N29" s="6">
        <v>0</v>
      </c>
      <c r="O29" s="6">
        <v>36.5</v>
      </c>
      <c r="P29" s="6">
        <v>0</v>
      </c>
      <c r="Q29" s="6">
        <v>18.41</v>
      </c>
      <c r="R29" s="6">
        <v>0</v>
      </c>
      <c r="S29" s="6">
        <v>0</v>
      </c>
      <c r="T29" s="6">
        <v>0</v>
      </c>
      <c r="U29" s="6">
        <v>0</v>
      </c>
      <c r="V29" s="6">
        <v>29.5</v>
      </c>
      <c r="W29" s="6">
        <v>36.840000000000003</v>
      </c>
      <c r="X29" s="6">
        <v>6.06</v>
      </c>
      <c r="Y29" s="6">
        <v>51.26</v>
      </c>
      <c r="Z29" s="6">
        <v>5.84</v>
      </c>
      <c r="AC29" s="6">
        <v>11.97</v>
      </c>
      <c r="AD29" s="6">
        <v>0.3</v>
      </c>
      <c r="AE29" s="6">
        <v>100</v>
      </c>
      <c r="AG29" s="6">
        <v>10</v>
      </c>
      <c r="AN29" s="6">
        <v>30</v>
      </c>
      <c r="AO29" s="6" t="e">
        <f>LN(25/Table26[[#This Row],[Temperature (C)]]/(1-SQRT((Table26[[#This Row],[Temperature (C)]]-5)/Table26[[#This Row],[Temperature (C)]])))/Table26[[#This Row],[b]]</f>
        <v>#DIV/0!</v>
      </c>
      <c r="AP29" s="6">
        <f>IF(Table26[[#This Row],[b]]&lt;&gt;"",Table26[[#This Row],[T-5]], 0)</f>
        <v>0</v>
      </c>
      <c r="AQ29" s="6">
        <f>Table26[[#This Row],[Holding Time (min)]]+Table26[[#This Row],[Heating time]]</f>
        <v>30</v>
      </c>
      <c r="AR29" s="6">
        <v>300</v>
      </c>
      <c r="AT29" t="s">
        <v>389</v>
      </c>
      <c r="AU29" s="6">
        <v>3.84615384615386</v>
      </c>
      <c r="AV29" s="6">
        <v>2.8846153846153699</v>
      </c>
      <c r="AW29" s="6">
        <v>83.173076923076877</v>
      </c>
      <c r="AX29" s="6">
        <v>10.096153846153797</v>
      </c>
      <c r="AZ29" s="6">
        <v>3.0095238095238099</v>
      </c>
      <c r="BD29" s="6">
        <v>59.37</v>
      </c>
      <c r="BE29" s="6">
        <v>8.24</v>
      </c>
      <c r="BF29" s="6">
        <v>24.53</v>
      </c>
      <c r="BG29" s="6">
        <v>7.88</v>
      </c>
      <c r="BI29" s="6">
        <v>27.43</v>
      </c>
      <c r="BL29" s="6" t="s">
        <v>391</v>
      </c>
      <c r="BY29" s="6">
        <v>43.61</v>
      </c>
      <c r="BZ29" s="6">
        <v>4.9000000000000004</v>
      </c>
      <c r="CA29" s="6">
        <v>48.61</v>
      </c>
      <c r="CB29" s="6">
        <v>2.88</v>
      </c>
      <c r="CD29" s="6">
        <v>13.08</v>
      </c>
      <c r="CH29" s="6">
        <v>3228.17</v>
      </c>
      <c r="CI29" s="6">
        <v>1106.9100000000001</v>
      </c>
      <c r="CJ29" s="6" t="s">
        <v>188</v>
      </c>
      <c r="CQ29" s="6">
        <v>0</v>
      </c>
    </row>
    <row r="30" spans="1:95" x14ac:dyDescent="0.25">
      <c r="A30" t="s">
        <v>175</v>
      </c>
      <c r="B30" t="s">
        <v>174</v>
      </c>
      <c r="C30">
        <v>2022</v>
      </c>
      <c r="D30" t="s">
        <v>177</v>
      </c>
      <c r="E30">
        <v>1</v>
      </c>
      <c r="F30" s="6">
        <f>Table26[[#This Row],[Other Carbs wt%]]+Table26[[#This Row],[Starch wt%]]+Table26[[#This Row],[Cellulose wt%]]+Table26[[#This Row],[Hemicellulose wt%]]+Table26[[#This Row],[Sa wt%]]</f>
        <v>42.685000000000002</v>
      </c>
      <c r="G30" s="6">
        <f>Table26[[#This Row],[Protein wt%]]+Table26[[#This Row],[AA wt%]]</f>
        <v>30.950000000000003</v>
      </c>
      <c r="H30" s="6">
        <f>Table26[[#This Row],[Lipids wt%]]+Table26[[#This Row],[FA wt%]]</f>
        <v>0</v>
      </c>
      <c r="I30" s="6">
        <f>Table26[[#This Row],[Lignin wt%]]+Table26[[#This Row],[Ph wt%]]</f>
        <v>21.04</v>
      </c>
      <c r="J3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42.685000000000002</v>
      </c>
      <c r="K30" s="6">
        <v>0</v>
      </c>
      <c r="L30" s="6">
        <v>0</v>
      </c>
      <c r="M30" s="6">
        <f>0.5*M26+0.5*M28</f>
        <v>42.685000000000002</v>
      </c>
      <c r="N30" s="6">
        <v>0</v>
      </c>
      <c r="O30" s="6">
        <f>0.5*O26+0.5*O28</f>
        <v>30.950000000000003</v>
      </c>
      <c r="P30" s="6">
        <v>0</v>
      </c>
      <c r="Q30" s="6">
        <f t="shared" ref="Q30" si="0">0.5*Q26+0.5*Q28</f>
        <v>21.04</v>
      </c>
      <c r="R30" s="6">
        <v>0</v>
      </c>
      <c r="S30" s="6">
        <v>0</v>
      </c>
      <c r="T30" s="6">
        <v>0</v>
      </c>
      <c r="U30" s="6">
        <v>0</v>
      </c>
      <c r="V30" s="6">
        <f t="shared" ref="V30:Z30" si="1">0.5*V26+0.5*V28</f>
        <v>14.845000000000001</v>
      </c>
      <c r="W30" s="6">
        <f t="shared" si="1"/>
        <v>46.58</v>
      </c>
      <c r="X30" s="6">
        <f t="shared" si="1"/>
        <v>6.2799999999999994</v>
      </c>
      <c r="Y30" s="6">
        <f t="shared" si="1"/>
        <v>42.209999999999994</v>
      </c>
      <c r="Z30" s="6">
        <f t="shared" si="1"/>
        <v>4.93</v>
      </c>
      <c r="AC30" s="6">
        <f>0.5*AC26+0.5*AC28</f>
        <v>17.184999999999999</v>
      </c>
      <c r="AD30" s="6">
        <v>0.3</v>
      </c>
      <c r="AE30" s="6">
        <v>100</v>
      </c>
      <c r="AG30" s="6">
        <v>10</v>
      </c>
      <c r="AN30" s="6">
        <v>30</v>
      </c>
      <c r="AO30" s="6" t="e">
        <f>LN(25/Table26[[#This Row],[Temperature (C)]]/(1-SQRT((Table26[[#This Row],[Temperature (C)]]-5)/Table26[[#This Row],[Temperature (C)]])))/Table26[[#This Row],[b]]</f>
        <v>#DIV/0!</v>
      </c>
      <c r="AP30" s="6">
        <f>IF(Table26[[#This Row],[b]]&lt;&gt;"",Table26[[#This Row],[T-5]], 0)</f>
        <v>0</v>
      </c>
      <c r="AQ30" s="6">
        <f>Table26[[#This Row],[Holding Time (min)]]+Table26[[#This Row],[Heating time]]</f>
        <v>30</v>
      </c>
      <c r="AR30" s="6">
        <v>300</v>
      </c>
      <c r="AT30" t="s">
        <v>389</v>
      </c>
      <c r="AU30" s="6">
        <v>9.4786729857820013</v>
      </c>
      <c r="AV30" s="6">
        <v>15.1658767772511</v>
      </c>
      <c r="AW30" s="6">
        <v>62.559241706161203</v>
      </c>
      <c r="AX30" s="6">
        <v>12.322274881516506</v>
      </c>
      <c r="AY30" s="6">
        <f>100-SUM(Table26[[#This Row],[Solids wt%]:[Gas wt%]])</f>
        <v>0.47393364928919368</v>
      </c>
      <c r="AZ30" s="6">
        <v>11.214197504527297</v>
      </c>
      <c r="BD30" s="6">
        <v>58.54</v>
      </c>
      <c r="BE30" s="6">
        <v>8.91</v>
      </c>
      <c r="BF30" s="6">
        <v>28.62</v>
      </c>
      <c r="BG30" s="6">
        <v>3.93</v>
      </c>
      <c r="BI30" s="6">
        <v>27.39</v>
      </c>
      <c r="BL30" s="6">
        <v>13.333333333333334</v>
      </c>
      <c r="BY30" s="6">
        <v>68.78</v>
      </c>
      <c r="BZ30" s="6">
        <v>5.63</v>
      </c>
      <c r="CA30" s="6">
        <v>21.71</v>
      </c>
      <c r="CB30" s="6">
        <v>3.88</v>
      </c>
      <c r="CD30" s="6">
        <v>27.42</v>
      </c>
      <c r="CH30" s="6">
        <v>5335.02</v>
      </c>
      <c r="CI30" s="6">
        <v>291.32</v>
      </c>
      <c r="CJ30" s="6">
        <v>248.86</v>
      </c>
      <c r="CQ30" s="6">
        <v>0</v>
      </c>
    </row>
    <row r="31" spans="1:95" x14ac:dyDescent="0.25">
      <c r="A31" t="s">
        <v>175</v>
      </c>
      <c r="B31" t="s">
        <v>174</v>
      </c>
      <c r="C31">
        <v>2022</v>
      </c>
      <c r="D31" t="s">
        <v>178</v>
      </c>
      <c r="E31">
        <v>1</v>
      </c>
      <c r="F31" s="6">
        <f>Table26[[#This Row],[Other Carbs wt%]]+Table26[[#This Row],[Starch wt%]]+Table26[[#This Row],[Cellulose wt%]]+Table26[[#This Row],[Hemicellulose wt%]]+Table26[[#This Row],[Sa wt%]]</f>
        <v>42.827500000000001</v>
      </c>
      <c r="G31" s="6">
        <f>Table26[[#This Row],[Protein wt%]]+Table26[[#This Row],[AA wt%]]</f>
        <v>33.665000000000006</v>
      </c>
      <c r="H31" s="6">
        <f>Table26[[#This Row],[Lipids wt%]]+Table26[[#This Row],[FA wt%]]</f>
        <v>0</v>
      </c>
      <c r="I31" s="6">
        <f>Table26[[#This Row],[Lignin wt%]]+Table26[[#This Row],[Ph wt%]]</f>
        <v>20.035</v>
      </c>
      <c r="J3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42.827500000000001</v>
      </c>
      <c r="K31" s="6">
        <v>0</v>
      </c>
      <c r="L31" s="6">
        <v>0</v>
      </c>
      <c r="M31" s="6">
        <f>0.25*M26+0.75*M28</f>
        <v>42.827500000000001</v>
      </c>
      <c r="N31" s="6">
        <v>0</v>
      </c>
      <c r="O31" s="6">
        <f>0.25*O26+0.75*O28</f>
        <v>33.665000000000006</v>
      </c>
      <c r="P31" s="6">
        <v>0</v>
      </c>
      <c r="Q31" s="6">
        <f t="shared" ref="Q31" si="2">0.25*Q26+0.75*Q28</f>
        <v>20.035</v>
      </c>
      <c r="R31" s="6">
        <v>0</v>
      </c>
      <c r="S31" s="6">
        <v>0</v>
      </c>
      <c r="T31" s="6">
        <v>0</v>
      </c>
      <c r="U31" s="6">
        <v>0</v>
      </c>
      <c r="V31" s="6">
        <f t="shared" ref="V31:Z31" si="3">0.25*V26+0.75*V28</f>
        <v>11.717500000000001</v>
      </c>
      <c r="W31" s="6">
        <f t="shared" si="3"/>
        <v>46.055</v>
      </c>
      <c r="X31" s="6">
        <f t="shared" si="3"/>
        <v>6.4399999999999995</v>
      </c>
      <c r="Y31" s="6">
        <f t="shared" si="3"/>
        <v>42.129999999999995</v>
      </c>
      <c r="Z31" s="6">
        <f t="shared" si="3"/>
        <v>5.375</v>
      </c>
      <c r="AC31" s="6">
        <f>0.25*AC26+0.75*AC28</f>
        <v>17.247499999999999</v>
      </c>
      <c r="AD31" s="6">
        <v>0.3</v>
      </c>
      <c r="AE31" s="6">
        <v>100</v>
      </c>
      <c r="AG31" s="6">
        <v>10</v>
      </c>
      <c r="AN31" s="6">
        <v>30</v>
      </c>
      <c r="AO31" s="6" t="e">
        <f>LN(25/Table26[[#This Row],[Temperature (C)]]/(1-SQRT((Table26[[#This Row],[Temperature (C)]]-5)/Table26[[#This Row],[Temperature (C)]])))/Table26[[#This Row],[b]]</f>
        <v>#DIV/0!</v>
      </c>
      <c r="AP31" s="6">
        <f>IF(Table26[[#This Row],[b]]&lt;&gt;"",Table26[[#This Row],[T-5]], 0)</f>
        <v>0</v>
      </c>
      <c r="AQ31" s="6">
        <f>Table26[[#This Row],[Holding Time (min)]]+Table26[[#This Row],[Heating time]]</f>
        <v>30</v>
      </c>
      <c r="AR31" s="6">
        <v>300</v>
      </c>
      <c r="AT31" t="s">
        <v>389</v>
      </c>
      <c r="AU31" s="6">
        <v>3.7914691943127998</v>
      </c>
      <c r="AV31" s="6">
        <v>14.218009478672901</v>
      </c>
      <c r="AW31" s="6">
        <v>69.194312796208607</v>
      </c>
      <c r="AX31" s="6">
        <v>11.848341232227497</v>
      </c>
      <c r="AY31" s="6">
        <f>100-SUM(Table26[[#This Row],[Solids wt%]:[Gas wt%]])</f>
        <v>0.94786729857820262</v>
      </c>
      <c r="AZ31" s="6">
        <v>7.8918571201081962</v>
      </c>
      <c r="BD31" s="6">
        <v>62.87</v>
      </c>
      <c r="BE31" s="6">
        <v>7.82</v>
      </c>
      <c r="BF31" s="6">
        <v>24.99</v>
      </c>
      <c r="BG31" s="6">
        <v>4.32</v>
      </c>
      <c r="BI31" s="6">
        <v>27.95</v>
      </c>
      <c r="BL31" s="6" t="s">
        <v>391</v>
      </c>
      <c r="BY31" s="6">
        <v>66.180000000000007</v>
      </c>
      <c r="BZ31" s="6">
        <v>5.94</v>
      </c>
      <c r="CA31" s="6">
        <v>24.11</v>
      </c>
      <c r="CB31" s="6">
        <v>3.78</v>
      </c>
      <c r="CD31" s="6">
        <v>26.55</v>
      </c>
      <c r="CH31" s="6">
        <v>6056.65</v>
      </c>
      <c r="CI31" s="6">
        <v>421.43</v>
      </c>
      <c r="CJ31" s="6">
        <v>62.94</v>
      </c>
      <c r="CQ31" s="6">
        <v>0</v>
      </c>
    </row>
    <row r="32" spans="1:95" x14ac:dyDescent="0.25">
      <c r="A32" t="s">
        <v>175</v>
      </c>
      <c r="B32" t="s">
        <v>174</v>
      </c>
      <c r="C32">
        <v>2022</v>
      </c>
      <c r="D32" t="s">
        <v>179</v>
      </c>
      <c r="E32">
        <v>1</v>
      </c>
      <c r="F32" s="6">
        <f>Table26[[#This Row],[Other Carbs wt%]]+Table26[[#This Row],[Starch wt%]]+Table26[[#This Row],[Cellulose wt%]]+Table26[[#This Row],[Hemicellulose wt%]]+Table26[[#This Row],[Sa wt%]]</f>
        <v>39.2425</v>
      </c>
      <c r="G32" s="6">
        <f>Table26[[#This Row],[Protein wt%]]+Table26[[#This Row],[AA wt%]]</f>
        <v>28.265000000000001</v>
      </c>
      <c r="H32" s="6">
        <f>Table26[[#This Row],[Lipids wt%]]+Table26[[#This Row],[FA wt%]]</f>
        <v>0</v>
      </c>
      <c r="I32" s="6">
        <f>Table26[[#This Row],[Lignin wt%]]+Table26[[#This Row],[Ph wt%]]</f>
        <v>21.89</v>
      </c>
      <c r="J3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39.2425</v>
      </c>
      <c r="K32" s="6">
        <v>0</v>
      </c>
      <c r="L32" s="6">
        <v>0</v>
      </c>
      <c r="M32" s="6">
        <f>0.75*M26+0.25*M29</f>
        <v>39.2425</v>
      </c>
      <c r="N32" s="6">
        <v>0</v>
      </c>
      <c r="O32" s="6">
        <f>0.75*O26+0.25*O29</f>
        <v>28.265000000000001</v>
      </c>
      <c r="P32" s="6">
        <v>0</v>
      </c>
      <c r="Q32" s="6">
        <f t="shared" ref="Q32" si="4">0.75*Q26+0.25*Q29</f>
        <v>21.89</v>
      </c>
      <c r="R32" s="6">
        <v>0</v>
      </c>
      <c r="S32" s="6">
        <v>0</v>
      </c>
      <c r="T32" s="6">
        <v>0</v>
      </c>
      <c r="U32" s="6">
        <v>0</v>
      </c>
      <c r="V32" s="6">
        <f t="shared" ref="V32:Z32" si="5">0.75*V26+0.25*V29</f>
        <v>23.200000000000003</v>
      </c>
      <c r="W32" s="6">
        <f t="shared" si="5"/>
        <v>44.932500000000005</v>
      </c>
      <c r="X32" s="6">
        <f t="shared" si="5"/>
        <v>5.9849999999999994</v>
      </c>
      <c r="Y32" s="6">
        <f t="shared" si="5"/>
        <v>44.592499999999994</v>
      </c>
      <c r="Z32" s="6">
        <f t="shared" si="5"/>
        <v>4.49</v>
      </c>
      <c r="AC32" s="6">
        <f>0.75*AC26+0.25*AC29</f>
        <v>15.787499999999998</v>
      </c>
      <c r="AD32" s="6">
        <f>0.75*AD26+0.25*AD29</f>
        <v>0.3</v>
      </c>
      <c r="AE32" s="6">
        <v>100</v>
      </c>
      <c r="AG32" s="6">
        <v>10</v>
      </c>
      <c r="AN32" s="6">
        <v>30</v>
      </c>
      <c r="AO32" s="6" t="e">
        <f>LN(25/Table26[[#This Row],[Temperature (C)]]/(1-SQRT((Table26[[#This Row],[Temperature (C)]]-5)/Table26[[#This Row],[Temperature (C)]])))/Table26[[#This Row],[b]]</f>
        <v>#DIV/0!</v>
      </c>
      <c r="AP32" s="6">
        <f>IF(Table26[[#This Row],[b]]&lt;&gt;"",Table26[[#This Row],[T-5]], 0)</f>
        <v>0</v>
      </c>
      <c r="AQ32" s="6">
        <f>Table26[[#This Row],[Holding Time (min)]]+Table26[[#This Row],[Heating time]]</f>
        <v>30</v>
      </c>
      <c r="AR32" s="6">
        <v>300</v>
      </c>
      <c r="AT32" t="s">
        <v>389</v>
      </c>
      <c r="AU32" s="6">
        <v>10.096153846153801</v>
      </c>
      <c r="AV32" s="6">
        <v>9.615384615384599</v>
      </c>
      <c r="AW32" s="6">
        <v>69.71153846153851</v>
      </c>
      <c r="AX32" s="6">
        <v>10.576923076922995</v>
      </c>
      <c r="AZ32" s="6" t="s">
        <v>391</v>
      </c>
      <c r="BD32" s="6">
        <v>62.52</v>
      </c>
      <c r="BE32" s="6">
        <v>7.5</v>
      </c>
      <c r="BF32" s="6">
        <v>25.45</v>
      </c>
      <c r="BG32" s="6">
        <v>4.53</v>
      </c>
      <c r="BI32" s="6">
        <v>27.29</v>
      </c>
      <c r="BL32" s="6">
        <v>12.364130434782609</v>
      </c>
      <c r="BY32" s="6">
        <v>70.28</v>
      </c>
      <c r="BZ32" s="6">
        <v>5.75</v>
      </c>
      <c r="CA32" s="6">
        <v>20.100000000000001</v>
      </c>
      <c r="CB32" s="6">
        <v>3.88</v>
      </c>
      <c r="CD32" s="6">
        <v>28.38</v>
      </c>
      <c r="CH32" s="6">
        <v>7188.6</v>
      </c>
      <c r="CI32" s="6">
        <v>517.57000000000005</v>
      </c>
      <c r="CJ32" s="6">
        <v>432.27</v>
      </c>
      <c r="CQ32" s="6">
        <v>0</v>
      </c>
    </row>
    <row r="33" spans="1:95" x14ac:dyDescent="0.25">
      <c r="A33" t="s">
        <v>175</v>
      </c>
      <c r="B33" t="s">
        <v>174</v>
      </c>
      <c r="C33">
        <v>2022</v>
      </c>
      <c r="D33" t="s">
        <v>180</v>
      </c>
      <c r="E33">
        <v>1</v>
      </c>
      <c r="F33" s="6">
        <f>Table26[[#This Row],[Other Carbs wt%]]+Table26[[#This Row],[Starch wt%]]+Table26[[#This Row],[Cellulose wt%]]+Table26[[#This Row],[Hemicellulose wt%]]+Table26[[#This Row],[Sa wt%]]</f>
        <v>36.085000000000001</v>
      </c>
      <c r="G33" s="6">
        <f>Table26[[#This Row],[Protein wt%]]+Table26[[#This Row],[AA wt%]]</f>
        <v>31.009999999999998</v>
      </c>
      <c r="H33" s="6">
        <f>Table26[[#This Row],[Lipids wt%]]+Table26[[#This Row],[FA wt%]]</f>
        <v>0</v>
      </c>
      <c r="I33" s="6">
        <f>Table26[[#This Row],[Lignin wt%]]+Table26[[#This Row],[Ph wt%]]</f>
        <v>20.73</v>
      </c>
      <c r="J3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36.085000000000001</v>
      </c>
      <c r="K33" s="6">
        <v>0</v>
      </c>
      <c r="L33" s="6">
        <v>0</v>
      </c>
      <c r="M33" s="6">
        <f>0.5*M26+0.5*M29</f>
        <v>36.085000000000001</v>
      </c>
      <c r="N33" s="6">
        <v>0</v>
      </c>
      <c r="O33" s="6">
        <f>0.5*O26+0.5*O29</f>
        <v>31.009999999999998</v>
      </c>
      <c r="P33" s="6">
        <v>0</v>
      </c>
      <c r="Q33" s="6">
        <f t="shared" ref="Q33" si="6">0.5*Q26+0.5*Q29</f>
        <v>20.73</v>
      </c>
      <c r="R33" s="6">
        <v>0</v>
      </c>
      <c r="S33" s="6">
        <v>0</v>
      </c>
      <c r="T33" s="6">
        <v>0</v>
      </c>
      <c r="U33" s="6">
        <v>0</v>
      </c>
      <c r="V33" s="6">
        <f t="shared" ref="V33:Z33" si="7">0.5*V26+0.5*V29</f>
        <v>25.3</v>
      </c>
      <c r="W33" s="6">
        <f t="shared" si="7"/>
        <v>42.234999999999999</v>
      </c>
      <c r="X33" s="6">
        <f t="shared" si="7"/>
        <v>6.01</v>
      </c>
      <c r="Y33" s="6">
        <f t="shared" si="7"/>
        <v>46.814999999999998</v>
      </c>
      <c r="Z33" s="6">
        <f t="shared" si="7"/>
        <v>4.9399999999999995</v>
      </c>
      <c r="AC33" s="6">
        <f>0.5*AC26+0.5*AC29</f>
        <v>14.515000000000001</v>
      </c>
      <c r="AD33" s="6">
        <v>0.3</v>
      </c>
      <c r="AE33" s="6">
        <v>100</v>
      </c>
      <c r="AG33" s="6">
        <v>10</v>
      </c>
      <c r="AN33" s="6">
        <v>30</v>
      </c>
      <c r="AO33" s="6" t="e">
        <f>LN(25/Table26[[#This Row],[Temperature (C)]]/(1-SQRT((Table26[[#This Row],[Temperature (C)]]-5)/Table26[[#This Row],[Temperature (C)]])))/Table26[[#This Row],[b]]</f>
        <v>#DIV/0!</v>
      </c>
      <c r="AP33" s="6">
        <f>IF(Table26[[#This Row],[b]]&lt;&gt;"",Table26[[#This Row],[T-5]], 0)</f>
        <v>0</v>
      </c>
      <c r="AQ33" s="6">
        <f>Table26[[#This Row],[Holding Time (min)]]+Table26[[#This Row],[Heating time]]</f>
        <v>30</v>
      </c>
      <c r="AR33" s="6">
        <v>300</v>
      </c>
      <c r="AT33" t="s">
        <v>389</v>
      </c>
      <c r="AU33" s="6">
        <v>10.096153846153801</v>
      </c>
      <c r="AV33" s="6">
        <v>9.134615384615401</v>
      </c>
      <c r="AW33" s="6">
        <v>69.711538461538396</v>
      </c>
      <c r="AX33" s="6">
        <v>10.576923076923109</v>
      </c>
      <c r="AY33" s="6">
        <f>100-SUM(Table26[[#This Row],[Solids wt%]:[Gas wt%]])</f>
        <v>0.48076923076929745</v>
      </c>
      <c r="AZ33" s="6">
        <v>46.3</v>
      </c>
      <c r="BD33" s="6">
        <v>62.98</v>
      </c>
      <c r="BE33" s="6">
        <v>7.79</v>
      </c>
      <c r="BF33" s="6">
        <v>25.28</v>
      </c>
      <c r="BG33" s="6">
        <v>3.96</v>
      </c>
      <c r="BI33" s="6">
        <v>27.75</v>
      </c>
      <c r="BL33" s="6">
        <v>9.0655509065550905</v>
      </c>
      <c r="BY33" s="6">
        <v>69.650000000000006</v>
      </c>
      <c r="BZ33" s="6">
        <v>6.05</v>
      </c>
      <c r="CA33" s="6">
        <v>20.5</v>
      </c>
      <c r="CB33" s="6">
        <v>3.8</v>
      </c>
      <c r="CD33" s="6">
        <v>28.52</v>
      </c>
      <c r="CH33" s="6">
        <v>6005.85</v>
      </c>
      <c r="CI33" s="6">
        <v>418.98</v>
      </c>
      <c r="CJ33" s="6">
        <v>422.28</v>
      </c>
      <c r="CQ33" s="6">
        <v>0</v>
      </c>
    </row>
    <row r="34" spans="1:95" x14ac:dyDescent="0.25">
      <c r="A34" t="s">
        <v>175</v>
      </c>
      <c r="B34" t="s">
        <v>174</v>
      </c>
      <c r="C34">
        <v>2022</v>
      </c>
      <c r="D34" t="s">
        <v>181</v>
      </c>
      <c r="E34">
        <v>1</v>
      </c>
      <c r="F34" s="6">
        <f>Table26[[#This Row],[Other Carbs wt%]]+Table26[[#This Row],[Starch wt%]]+Table26[[#This Row],[Cellulose wt%]]+Table26[[#This Row],[Hemicellulose wt%]]+Table26[[#This Row],[Sa wt%]]</f>
        <v>32.927500000000002</v>
      </c>
      <c r="G34" s="6">
        <f>Table26[[#This Row],[Protein wt%]]+Table26[[#This Row],[AA wt%]]</f>
        <v>33.755000000000003</v>
      </c>
      <c r="H34" s="6">
        <f>Table26[[#This Row],[Lipids wt%]]+Table26[[#This Row],[FA wt%]]</f>
        <v>0</v>
      </c>
      <c r="I34" s="6">
        <f>Table26[[#This Row],[Lignin wt%]]+Table26[[#This Row],[Ph wt%]]</f>
        <v>19.57</v>
      </c>
      <c r="J3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32.927500000000002</v>
      </c>
      <c r="K34" s="6">
        <v>0</v>
      </c>
      <c r="L34" s="6">
        <v>0</v>
      </c>
      <c r="M34" s="6">
        <f>0.25*M26+0.75*M29</f>
        <v>32.927500000000002</v>
      </c>
      <c r="N34" s="6">
        <v>0</v>
      </c>
      <c r="O34" s="6">
        <f>0.25*O26+0.75*O29</f>
        <v>33.755000000000003</v>
      </c>
      <c r="P34" s="6">
        <v>0</v>
      </c>
      <c r="Q34" s="6">
        <f t="shared" ref="Q34" si="8">0.25*Q26+0.75*Q29</f>
        <v>19.57</v>
      </c>
      <c r="R34" s="6">
        <v>0</v>
      </c>
      <c r="S34" s="6">
        <v>0</v>
      </c>
      <c r="T34" s="6">
        <v>0</v>
      </c>
      <c r="U34" s="6">
        <v>0</v>
      </c>
      <c r="V34" s="6">
        <f t="shared" ref="V34:Z34" si="9">0.25*V26+0.75*V29</f>
        <v>27.4</v>
      </c>
      <c r="W34" s="6">
        <f t="shared" si="9"/>
        <v>39.537500000000001</v>
      </c>
      <c r="X34" s="6">
        <f t="shared" si="9"/>
        <v>6.0350000000000001</v>
      </c>
      <c r="Y34" s="6">
        <f t="shared" si="9"/>
        <v>49.037500000000001</v>
      </c>
      <c r="Z34" s="6">
        <f t="shared" si="9"/>
        <v>5.39</v>
      </c>
      <c r="AC34" s="6">
        <f>0.25*AC26+0.75*AC29</f>
        <v>13.2425</v>
      </c>
      <c r="AD34" s="6">
        <v>0.3</v>
      </c>
      <c r="AE34" s="6">
        <v>100</v>
      </c>
      <c r="AG34" s="6">
        <v>10</v>
      </c>
      <c r="AN34" s="6">
        <v>30</v>
      </c>
      <c r="AO34" s="6" t="e">
        <f>LN(25/Table26[[#This Row],[Temperature (C)]]/(1-SQRT((Table26[[#This Row],[Temperature (C)]]-5)/Table26[[#This Row],[Temperature (C)]])))/Table26[[#This Row],[b]]</f>
        <v>#DIV/0!</v>
      </c>
      <c r="AP34" s="6">
        <f>IF(Table26[[#This Row],[b]]&lt;&gt;"",Table26[[#This Row],[T-5]], 0)</f>
        <v>0</v>
      </c>
      <c r="AQ34" s="6">
        <f>Table26[[#This Row],[Holding Time (min)]]+Table26[[#This Row],[Heating time]]</f>
        <v>30</v>
      </c>
      <c r="AR34" s="6">
        <v>300</v>
      </c>
      <c r="AT34" t="s">
        <v>389</v>
      </c>
      <c r="AU34" s="6">
        <v>7.6923076923076801</v>
      </c>
      <c r="AV34" s="6">
        <v>2.8846153846153202</v>
      </c>
      <c r="AW34" s="6">
        <v>76.442307692307708</v>
      </c>
      <c r="AX34" s="6">
        <v>12.980769230769198</v>
      </c>
      <c r="AZ34" s="6">
        <v>51.2</v>
      </c>
      <c r="BD34" s="6">
        <v>59.31</v>
      </c>
      <c r="BE34" s="6">
        <v>8.58</v>
      </c>
      <c r="BF34" s="6">
        <v>28.58</v>
      </c>
      <c r="BG34" s="6">
        <v>3.53</v>
      </c>
      <c r="BI34" s="6">
        <v>27.18</v>
      </c>
      <c r="BL34" s="6">
        <v>9.3150684931506849</v>
      </c>
      <c r="BY34" s="6">
        <v>67.819999999999993</v>
      </c>
      <c r="BZ34" s="6">
        <v>5.75</v>
      </c>
      <c r="CA34" s="6">
        <v>22.52</v>
      </c>
      <c r="CB34" s="6">
        <v>3.91</v>
      </c>
      <c r="CD34" s="6">
        <v>27.12</v>
      </c>
      <c r="CH34" s="6">
        <v>4617.5</v>
      </c>
      <c r="CI34" s="6">
        <v>484.13</v>
      </c>
      <c r="CJ34" s="6">
        <v>146.4</v>
      </c>
      <c r="CQ34" s="6">
        <v>0</v>
      </c>
    </row>
    <row r="35" spans="1:95" x14ac:dyDescent="0.25">
      <c r="A35" t="s">
        <v>175</v>
      </c>
      <c r="B35" t="s">
        <v>174</v>
      </c>
      <c r="C35">
        <v>2022</v>
      </c>
      <c r="D35" t="s">
        <v>182</v>
      </c>
      <c r="E35">
        <v>1</v>
      </c>
      <c r="F35" s="6">
        <f>Table26[[#This Row],[Other Carbs wt%]]+Table26[[#This Row],[Starch wt%]]+Table26[[#This Row],[Cellulose wt%]]+Table26[[#This Row],[Hemicellulose wt%]]+Table26[[#This Row],[Sa wt%]]</f>
        <v>33.137500000000003</v>
      </c>
      <c r="G35" s="6">
        <f>Table26[[#This Row],[Protein wt%]]+Table26[[#This Row],[AA wt%]]</f>
        <v>33.282499999999999</v>
      </c>
      <c r="H35" s="6">
        <f>Table26[[#This Row],[Lipids wt%]]+Table26[[#This Row],[FA wt%]]</f>
        <v>0</v>
      </c>
      <c r="I35" s="6">
        <f>Table26[[#This Row],[Lignin wt%]]+Table26[[#This Row],[Ph wt%]]</f>
        <v>21.227499999999999</v>
      </c>
      <c r="J3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33.137500000000003</v>
      </c>
      <c r="K35" s="6">
        <v>0</v>
      </c>
      <c r="L35" s="6">
        <v>0</v>
      </c>
      <c r="M35" s="6">
        <f>0.75*M27+0.25*M28</f>
        <v>33.137500000000003</v>
      </c>
      <c r="N35" s="6">
        <v>0</v>
      </c>
      <c r="O35" s="6">
        <f>0.75*O27+0.25*O28</f>
        <v>33.282499999999999</v>
      </c>
      <c r="P35" s="6">
        <v>0</v>
      </c>
      <c r="Q35" s="6">
        <f t="shared" ref="Q35" si="10">0.75*Q27+0.25*Q28</f>
        <v>21.227499999999999</v>
      </c>
      <c r="R35" s="6">
        <v>0</v>
      </c>
      <c r="S35" s="6">
        <v>0</v>
      </c>
      <c r="T35" s="6">
        <v>0</v>
      </c>
      <c r="U35" s="6">
        <v>0</v>
      </c>
      <c r="V35" s="6">
        <f t="shared" ref="V35:Z35" si="11">0.75*V27+0.25*V28</f>
        <v>28.39</v>
      </c>
      <c r="W35" s="6">
        <f t="shared" si="11"/>
        <v>41.629999999999995</v>
      </c>
      <c r="X35" s="6">
        <f t="shared" si="11"/>
        <v>5.4074999999999998</v>
      </c>
      <c r="Y35" s="6">
        <f t="shared" si="11"/>
        <v>47.629999999999995</v>
      </c>
      <c r="Z35" s="6">
        <f t="shared" si="11"/>
        <v>5.3250000000000002</v>
      </c>
      <c r="AC35" s="6">
        <f>0.75*AC27+0.25*AC28</f>
        <v>13.32</v>
      </c>
      <c r="AD35" s="6">
        <v>0.3</v>
      </c>
      <c r="AE35" s="6">
        <v>100</v>
      </c>
      <c r="AG35" s="6">
        <v>10</v>
      </c>
      <c r="AN35" s="6">
        <v>30</v>
      </c>
      <c r="AO35" s="6" t="e">
        <f>LN(25/Table26[[#This Row],[Temperature (C)]]/(1-SQRT((Table26[[#This Row],[Temperature (C)]]-5)/Table26[[#This Row],[Temperature (C)]])))/Table26[[#This Row],[b]]</f>
        <v>#DIV/0!</v>
      </c>
      <c r="AP35" s="6">
        <f>IF(Table26[[#This Row],[b]]&lt;&gt;"",Table26[[#This Row],[T-5]], 0)</f>
        <v>0</v>
      </c>
      <c r="AQ35" s="6">
        <f>Table26[[#This Row],[Holding Time (min)]]+Table26[[#This Row],[Heating time]]</f>
        <v>30</v>
      </c>
      <c r="AR35" s="6">
        <v>300</v>
      </c>
      <c r="AT35" t="s">
        <v>389</v>
      </c>
      <c r="AU35" s="6">
        <v>8.3333333333333393</v>
      </c>
      <c r="AV35" s="6">
        <v>4.6296296296295605</v>
      </c>
      <c r="AW35" s="6">
        <v>74.07407407407409</v>
      </c>
      <c r="AX35" s="6">
        <v>12.962962962963005</v>
      </c>
      <c r="AZ35" s="6">
        <v>52.1</v>
      </c>
      <c r="BD35" s="6">
        <v>63.21</v>
      </c>
      <c r="BE35" s="6">
        <v>8.5299999999999994</v>
      </c>
      <c r="BF35" s="6">
        <v>21.54</v>
      </c>
      <c r="BG35" s="6">
        <v>6.72</v>
      </c>
      <c r="BI35" s="6">
        <v>29.69</v>
      </c>
      <c r="BL35" s="6">
        <v>8.8075880758807603</v>
      </c>
      <c r="BY35" s="6">
        <v>73.16</v>
      </c>
      <c r="BZ35" s="6">
        <v>6.39</v>
      </c>
      <c r="CA35" s="6">
        <v>15.09</v>
      </c>
      <c r="CB35" s="6">
        <v>5.36</v>
      </c>
      <c r="CD35" s="6">
        <v>31.15</v>
      </c>
      <c r="CH35" s="6">
        <v>37050.5</v>
      </c>
      <c r="CI35" s="6">
        <v>684.57</v>
      </c>
      <c r="CJ35" s="6">
        <v>814.2</v>
      </c>
      <c r="CQ35" s="6">
        <v>0</v>
      </c>
    </row>
    <row r="36" spans="1:95" x14ac:dyDescent="0.25">
      <c r="A36" t="s">
        <v>175</v>
      </c>
      <c r="B36" t="s">
        <v>174</v>
      </c>
      <c r="C36">
        <v>2022</v>
      </c>
      <c r="D36" t="s">
        <v>183</v>
      </c>
      <c r="E36">
        <v>1</v>
      </c>
      <c r="F36" s="6">
        <f>Table26[[#This Row],[Other Carbs wt%]]+Table26[[#This Row],[Starch wt%]]+Table26[[#This Row],[Cellulose wt%]]+Table26[[#This Row],[Hemicellulose wt%]]+Table26[[#This Row],[Sa wt%]]</f>
        <v>36.414999999999999</v>
      </c>
      <c r="G36" s="6">
        <f>Table26[[#This Row],[Protein wt%]]+Table26[[#This Row],[AA wt%]]</f>
        <v>34.314999999999998</v>
      </c>
      <c r="H36" s="6">
        <f>Table26[[#This Row],[Lipids wt%]]+Table26[[#This Row],[FA wt%]]</f>
        <v>0</v>
      </c>
      <c r="I36" s="6">
        <f>Table26[[#This Row],[Lignin wt%]]+Table26[[#This Row],[Ph wt%]]</f>
        <v>20.495000000000001</v>
      </c>
      <c r="J3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36.414999999999999</v>
      </c>
      <c r="K36" s="6">
        <v>0</v>
      </c>
      <c r="L36" s="6">
        <v>0</v>
      </c>
      <c r="M36" s="6">
        <f>0.5*M27+0.5*M28</f>
        <v>36.414999999999999</v>
      </c>
      <c r="N36" s="6">
        <v>0</v>
      </c>
      <c r="O36" s="6">
        <f>0.5*O27+0.5*O28</f>
        <v>34.314999999999998</v>
      </c>
      <c r="P36" s="6">
        <v>0</v>
      </c>
      <c r="Q36" s="6">
        <f t="shared" ref="Q36" si="12">0.5*Q27+0.5*Q28</f>
        <v>20.495000000000001</v>
      </c>
      <c r="R36" s="6">
        <v>0</v>
      </c>
      <c r="S36" s="6">
        <v>0</v>
      </c>
      <c r="T36" s="6">
        <v>0</v>
      </c>
      <c r="U36" s="6">
        <v>0</v>
      </c>
      <c r="V36" s="6">
        <f t="shared" ref="V36:Z36" si="13">0.5*V27+0.5*V28</f>
        <v>21.79</v>
      </c>
      <c r="W36" s="6">
        <f t="shared" si="13"/>
        <v>42.93</v>
      </c>
      <c r="X36" s="6">
        <f t="shared" si="13"/>
        <v>5.8049999999999997</v>
      </c>
      <c r="Y36" s="6">
        <f t="shared" si="13"/>
        <v>45.769999999999996</v>
      </c>
      <c r="Z36" s="6">
        <f t="shared" si="13"/>
        <v>5.49</v>
      </c>
      <c r="AC36" s="6">
        <f>0.5*AC27+0.5*AC28</f>
        <v>14.649999999999999</v>
      </c>
      <c r="AD36" s="6">
        <v>0.3</v>
      </c>
      <c r="AE36" s="6">
        <v>100</v>
      </c>
      <c r="AG36" s="6">
        <v>10</v>
      </c>
      <c r="AN36" s="6">
        <v>30</v>
      </c>
      <c r="AO36" s="6" t="e">
        <f>LN(25/Table26[[#This Row],[Temperature (C)]]/(1-SQRT((Table26[[#This Row],[Temperature (C)]]-5)/Table26[[#This Row],[Temperature (C)]])))/Table26[[#This Row],[b]]</f>
        <v>#DIV/0!</v>
      </c>
      <c r="AP36" s="6">
        <f>IF(Table26[[#This Row],[b]]&lt;&gt;"",Table26[[#This Row],[T-5]], 0)</f>
        <v>0</v>
      </c>
      <c r="AQ36" s="6">
        <f>Table26[[#This Row],[Holding Time (min)]]+Table26[[#This Row],[Heating time]]</f>
        <v>30</v>
      </c>
      <c r="AR36" s="6">
        <v>300</v>
      </c>
      <c r="AT36" t="s">
        <v>389</v>
      </c>
      <c r="AU36" s="6">
        <v>10.1851851851851</v>
      </c>
      <c r="AV36" s="6">
        <v>3.7037037037037006</v>
      </c>
      <c r="AW36" s="6">
        <v>77.7777777777778</v>
      </c>
      <c r="AX36" s="6">
        <v>8.3333333333333997</v>
      </c>
      <c r="AZ36" s="6">
        <v>52.8</v>
      </c>
      <c r="BD36" s="6">
        <v>58.07</v>
      </c>
      <c r="BE36" s="6">
        <v>8.6199999999999992</v>
      </c>
      <c r="BF36" s="6">
        <v>25.54</v>
      </c>
      <c r="BG36" s="6">
        <v>7.77</v>
      </c>
      <c r="BI36" s="6">
        <v>27.36</v>
      </c>
      <c r="BL36" s="6">
        <v>9.785522788203755</v>
      </c>
      <c r="BY36" s="6">
        <v>67.34</v>
      </c>
      <c r="BZ36" s="6">
        <v>6.73</v>
      </c>
      <c r="CA36" s="6">
        <v>21.22</v>
      </c>
      <c r="CB36" s="6">
        <v>4.72</v>
      </c>
      <c r="CD36" s="6">
        <v>28.57</v>
      </c>
      <c r="CH36" s="6">
        <v>33663.300000000003</v>
      </c>
      <c r="CI36" s="6">
        <v>484.13</v>
      </c>
      <c r="CJ36" s="6">
        <v>659.67</v>
      </c>
      <c r="CQ36" s="6">
        <v>0</v>
      </c>
    </row>
    <row r="37" spans="1:95" x14ac:dyDescent="0.25">
      <c r="A37" t="s">
        <v>175</v>
      </c>
      <c r="B37" t="s">
        <v>174</v>
      </c>
      <c r="C37">
        <v>2022</v>
      </c>
      <c r="D37" t="s">
        <v>184</v>
      </c>
      <c r="E37">
        <v>1</v>
      </c>
      <c r="F37" s="6">
        <f>Table26[[#This Row],[Other Carbs wt%]]+Table26[[#This Row],[Starch wt%]]+Table26[[#This Row],[Cellulose wt%]]+Table26[[#This Row],[Hemicellulose wt%]]+Table26[[#This Row],[Sa wt%]]</f>
        <v>39.692499999999995</v>
      </c>
      <c r="G37" s="6">
        <f>Table26[[#This Row],[Protein wt%]]+Table26[[#This Row],[AA wt%]]</f>
        <v>35.347500000000004</v>
      </c>
      <c r="H37" s="6">
        <f>Table26[[#This Row],[Lipids wt%]]+Table26[[#This Row],[FA wt%]]</f>
        <v>0</v>
      </c>
      <c r="I37" s="6">
        <f>Table26[[#This Row],[Lignin wt%]]+Table26[[#This Row],[Ph wt%]]</f>
        <v>19.762500000000003</v>
      </c>
      <c r="J3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39.692499999999995</v>
      </c>
      <c r="K37" s="6">
        <v>0</v>
      </c>
      <c r="L37" s="6">
        <v>0</v>
      </c>
      <c r="M37" s="6">
        <f>0.25*M27+0.75*M28</f>
        <v>39.692499999999995</v>
      </c>
      <c r="N37" s="6">
        <v>0</v>
      </c>
      <c r="O37" s="6">
        <f>0.25*O27+0.75*O28</f>
        <v>35.347500000000004</v>
      </c>
      <c r="P37" s="6">
        <v>0</v>
      </c>
      <c r="Q37" s="6">
        <f t="shared" ref="Q37" si="14">0.25*Q27+0.75*Q28</f>
        <v>19.762500000000003</v>
      </c>
      <c r="R37" s="6">
        <v>0</v>
      </c>
      <c r="S37" s="6">
        <v>0</v>
      </c>
      <c r="T37" s="6">
        <v>0</v>
      </c>
      <c r="U37" s="6">
        <v>0</v>
      </c>
      <c r="V37" s="6">
        <f t="shared" ref="V37:Z37" si="15">0.25*V27+0.75*V28</f>
        <v>15.190000000000001</v>
      </c>
      <c r="W37" s="6">
        <f t="shared" si="15"/>
        <v>44.230000000000004</v>
      </c>
      <c r="X37" s="6">
        <f t="shared" si="15"/>
        <v>6.2024999999999988</v>
      </c>
      <c r="Y37" s="6">
        <f t="shared" si="15"/>
        <v>43.91</v>
      </c>
      <c r="Z37" s="6">
        <f t="shared" si="15"/>
        <v>5.6550000000000002</v>
      </c>
      <c r="AC37" s="6">
        <f>0.25*AC27+0.75*AC28</f>
        <v>15.979999999999999</v>
      </c>
      <c r="AD37" s="6">
        <v>0.3</v>
      </c>
      <c r="AE37" s="6">
        <v>100</v>
      </c>
      <c r="AG37" s="6">
        <v>10</v>
      </c>
      <c r="AN37" s="6">
        <v>30</v>
      </c>
      <c r="AO37" s="6" t="e">
        <f>LN(25/Table26[[#This Row],[Temperature (C)]]/(1-SQRT((Table26[[#This Row],[Temperature (C)]]-5)/Table26[[#This Row],[Temperature (C)]])))/Table26[[#This Row],[b]]</f>
        <v>#DIV/0!</v>
      </c>
      <c r="AP37" s="6">
        <f>IF(Table26[[#This Row],[b]]&lt;&gt;"",Table26[[#This Row],[T-5]], 0)</f>
        <v>0</v>
      </c>
      <c r="AQ37" s="6">
        <f>Table26[[#This Row],[Holding Time (min)]]+Table26[[#This Row],[Heating time]]</f>
        <v>30</v>
      </c>
      <c r="AR37" s="6">
        <v>300</v>
      </c>
      <c r="AT37" t="s">
        <v>389</v>
      </c>
      <c r="AU37" s="6">
        <v>12.499999999999901</v>
      </c>
      <c r="AV37" s="6">
        <v>3.2407407407407991</v>
      </c>
      <c r="AW37" s="6">
        <v>75</v>
      </c>
      <c r="AX37" s="6">
        <v>9.259259259259295</v>
      </c>
      <c r="AZ37" s="6">
        <v>44.400000000000006</v>
      </c>
      <c r="BD37" s="6">
        <v>62.4</v>
      </c>
      <c r="BE37" s="6">
        <v>7.71</v>
      </c>
      <c r="BF37" s="6">
        <v>24.31</v>
      </c>
      <c r="BG37" s="6">
        <v>5.59</v>
      </c>
      <c r="BI37" s="6">
        <v>27.75</v>
      </c>
      <c r="BL37" s="6">
        <v>8.3561643835616426</v>
      </c>
      <c r="BY37" s="6">
        <v>67.680000000000007</v>
      </c>
      <c r="BZ37" s="6">
        <v>6.21</v>
      </c>
      <c r="CA37" s="6">
        <v>21.7</v>
      </c>
      <c r="CB37" s="6">
        <v>4.42</v>
      </c>
      <c r="CD37" s="6">
        <v>27.86</v>
      </c>
      <c r="CH37" s="6">
        <v>21389.91</v>
      </c>
      <c r="CI37" s="6">
        <v>306.88</v>
      </c>
      <c r="CJ37" s="6">
        <v>450.16</v>
      </c>
      <c r="CQ37" s="6">
        <v>0</v>
      </c>
    </row>
    <row r="38" spans="1:95" x14ac:dyDescent="0.25">
      <c r="A38" t="s">
        <v>175</v>
      </c>
      <c r="B38" t="s">
        <v>174</v>
      </c>
      <c r="C38">
        <v>2022</v>
      </c>
      <c r="D38" t="s">
        <v>185</v>
      </c>
      <c r="E38">
        <v>1</v>
      </c>
      <c r="F38" s="6">
        <f>Table26[[#This Row],[Other Carbs wt%]]+Table26[[#This Row],[Starch wt%]]+Table26[[#This Row],[Cellulose wt%]]+Table26[[#This Row],[Hemicellulose wt%]]+Table26[[#This Row],[Sa wt%]]</f>
        <v>29.837499999999999</v>
      </c>
      <c r="G38" s="6">
        <f>Table26[[#This Row],[Protein wt%]]+Table26[[#This Row],[AA wt%]]</f>
        <v>33.3125</v>
      </c>
      <c r="H38" s="6">
        <f>Table26[[#This Row],[Lipids wt%]]+Table26[[#This Row],[FA wt%]]</f>
        <v>0</v>
      </c>
      <c r="I38" s="6">
        <f>Table26[[#This Row],[Lignin wt%]]+Table26[[#This Row],[Ph wt%]]</f>
        <v>21.072499999999998</v>
      </c>
      <c r="J3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29.837499999999999</v>
      </c>
      <c r="K38" s="6">
        <v>0</v>
      </c>
      <c r="L38" s="6">
        <v>0</v>
      </c>
      <c r="M38" s="6">
        <f>0.75*M27+0.25*M29</f>
        <v>29.837499999999999</v>
      </c>
      <c r="N38" s="6">
        <v>0</v>
      </c>
      <c r="O38" s="6">
        <f>0.75*O27+0.25*O29</f>
        <v>33.3125</v>
      </c>
      <c r="P38" s="6">
        <v>0</v>
      </c>
      <c r="Q38" s="6">
        <f t="shared" ref="Q38" si="16">0.75*Q27+0.25*Q29</f>
        <v>21.072499999999998</v>
      </c>
      <c r="R38" s="6">
        <v>0</v>
      </c>
      <c r="S38" s="6">
        <v>0</v>
      </c>
      <c r="T38" s="6">
        <v>0</v>
      </c>
      <c r="U38" s="6">
        <v>0</v>
      </c>
      <c r="V38" s="6">
        <f t="shared" ref="V38:Z38" si="17">0.75*V27+0.25*V29</f>
        <v>33.6175</v>
      </c>
      <c r="W38" s="6">
        <f t="shared" si="17"/>
        <v>39.457499999999996</v>
      </c>
      <c r="X38" s="6">
        <f t="shared" si="17"/>
        <v>5.2725</v>
      </c>
      <c r="Y38" s="6">
        <f t="shared" si="17"/>
        <v>49.932499999999997</v>
      </c>
      <c r="Z38" s="6">
        <f t="shared" si="17"/>
        <v>5.33</v>
      </c>
      <c r="AC38" s="6">
        <f>0.75*AC27+0.25*AC29</f>
        <v>11.984999999999999</v>
      </c>
      <c r="AD38" s="6">
        <v>0.3</v>
      </c>
      <c r="AE38" s="6">
        <v>100</v>
      </c>
      <c r="AG38" s="6">
        <v>10</v>
      </c>
      <c r="AN38" s="6">
        <v>30</v>
      </c>
      <c r="AO38" s="6" t="e">
        <f>LN(25/Table26[[#This Row],[Temperature (C)]]/(1-SQRT((Table26[[#This Row],[Temperature (C)]]-5)/Table26[[#This Row],[Temperature (C)]])))/Table26[[#This Row],[b]]</f>
        <v>#DIV/0!</v>
      </c>
      <c r="AP38" s="6">
        <f>IF(Table26[[#This Row],[b]]&lt;&gt;"",Table26[[#This Row],[T-5]], 0)</f>
        <v>0</v>
      </c>
      <c r="AQ38" s="6">
        <f>Table26[[#This Row],[Holding Time (min)]]+Table26[[#This Row],[Heating time]]</f>
        <v>30</v>
      </c>
      <c r="AR38" s="6">
        <v>300</v>
      </c>
      <c r="AT38" t="s">
        <v>389</v>
      </c>
      <c r="AU38" s="6">
        <v>6.04651162790696</v>
      </c>
      <c r="AV38" s="6">
        <v>3.7209302325581595</v>
      </c>
      <c r="AW38" s="6">
        <v>80.930232558139494</v>
      </c>
      <c r="AX38" s="6">
        <v>9.3023255813952943</v>
      </c>
      <c r="AZ38" s="6">
        <v>42.8</v>
      </c>
      <c r="BD38" s="6">
        <v>63.61</v>
      </c>
      <c r="BE38" s="6">
        <v>8.6999999999999993</v>
      </c>
      <c r="BF38" s="6">
        <v>20.149999999999999</v>
      </c>
      <c r="BG38" s="6">
        <v>7.54</v>
      </c>
      <c r="BI38" s="6">
        <v>30.3</v>
      </c>
      <c r="BL38" s="6">
        <v>9.0909090909090917</v>
      </c>
      <c r="BY38" s="6">
        <v>71.44</v>
      </c>
      <c r="BZ38" s="6">
        <v>7.23</v>
      </c>
      <c r="CA38" s="6">
        <v>15.9</v>
      </c>
      <c r="CB38" s="6">
        <v>5.43</v>
      </c>
      <c r="CD38" s="6">
        <v>31.62</v>
      </c>
      <c r="CH38" s="6">
        <v>18195.95</v>
      </c>
      <c r="CI38" s="6">
        <v>1196.58</v>
      </c>
      <c r="CJ38" s="6">
        <v>1005.97</v>
      </c>
      <c r="CQ38" s="6">
        <v>0</v>
      </c>
    </row>
    <row r="39" spans="1:95" x14ac:dyDescent="0.25">
      <c r="A39" t="s">
        <v>175</v>
      </c>
      <c r="B39" t="s">
        <v>174</v>
      </c>
      <c r="C39">
        <v>2022</v>
      </c>
      <c r="D39" t="s">
        <v>186</v>
      </c>
      <c r="E39">
        <v>1</v>
      </c>
      <c r="F39" s="6">
        <f>Table26[[#This Row],[Other Carbs wt%]]+Table26[[#This Row],[Starch wt%]]+Table26[[#This Row],[Cellulose wt%]]+Table26[[#This Row],[Hemicellulose wt%]]+Table26[[#This Row],[Sa wt%]]</f>
        <v>29.814999999999998</v>
      </c>
      <c r="G39" s="6">
        <f>Table26[[#This Row],[Protein wt%]]+Table26[[#This Row],[AA wt%]]</f>
        <v>34.375</v>
      </c>
      <c r="H39" s="6">
        <f>Table26[[#This Row],[Lipids wt%]]+Table26[[#This Row],[FA wt%]]</f>
        <v>0</v>
      </c>
      <c r="I39" s="6">
        <f>Table26[[#This Row],[Lignin wt%]]+Table26[[#This Row],[Ph wt%]]</f>
        <v>20.185000000000002</v>
      </c>
      <c r="J3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29.814999999999998</v>
      </c>
      <c r="K39" s="6">
        <v>0</v>
      </c>
      <c r="L39" s="6">
        <v>0</v>
      </c>
      <c r="M39" s="6">
        <f>0.5*M27+0.5*M29</f>
        <v>29.814999999999998</v>
      </c>
      <c r="N39" s="6">
        <v>0</v>
      </c>
      <c r="O39" s="6">
        <f>0.5*O27+0.5*O29</f>
        <v>34.375</v>
      </c>
      <c r="P39" s="6">
        <v>0</v>
      </c>
      <c r="Q39" s="6">
        <f t="shared" ref="Q39" si="18">0.5*Q27+0.5*Q29</f>
        <v>20.185000000000002</v>
      </c>
      <c r="R39" s="6">
        <v>0</v>
      </c>
      <c r="S39" s="6">
        <v>0</v>
      </c>
      <c r="T39" s="6">
        <v>0</v>
      </c>
      <c r="U39" s="6">
        <v>0</v>
      </c>
      <c r="V39" s="6">
        <f t="shared" ref="V39:Z39" si="19">0.5*V27+0.5*V29</f>
        <v>32.245000000000005</v>
      </c>
      <c r="W39" s="6">
        <f t="shared" si="19"/>
        <v>38.585000000000001</v>
      </c>
      <c r="X39" s="6">
        <f t="shared" si="19"/>
        <v>5.5350000000000001</v>
      </c>
      <c r="Y39" s="6">
        <f t="shared" si="19"/>
        <v>50.375</v>
      </c>
      <c r="Z39" s="6">
        <f t="shared" si="19"/>
        <v>5.5</v>
      </c>
      <c r="AC39" s="6">
        <f>0.5*AC27+0.5*AC29</f>
        <v>11.98</v>
      </c>
      <c r="AD39" s="6">
        <v>0.3</v>
      </c>
      <c r="AE39" s="6">
        <v>100</v>
      </c>
      <c r="AG39" s="6">
        <v>10</v>
      </c>
      <c r="AN39" s="6">
        <v>30</v>
      </c>
      <c r="AO39" s="6" t="e">
        <f>LN(25/Table26[[#This Row],[Temperature (C)]]/(1-SQRT((Table26[[#This Row],[Temperature (C)]]-5)/Table26[[#This Row],[Temperature (C)]])))/Table26[[#This Row],[b]]</f>
        <v>#DIV/0!</v>
      </c>
      <c r="AP39" s="6">
        <f>IF(Table26[[#This Row],[b]]&lt;&gt;"",Table26[[#This Row],[T-5]], 0)</f>
        <v>0</v>
      </c>
      <c r="AQ39" s="6">
        <f>Table26[[#This Row],[Holding Time (min)]]+Table26[[#This Row],[Heating time]]</f>
        <v>30</v>
      </c>
      <c r="AR39" s="6">
        <v>300</v>
      </c>
      <c r="AT39" t="s">
        <v>389</v>
      </c>
      <c r="AU39" s="6">
        <v>5.1162790697674598</v>
      </c>
      <c r="AV39" s="6">
        <v>3.2558139534883104</v>
      </c>
      <c r="AW39" s="6">
        <v>83.255813953488328</v>
      </c>
      <c r="AX39" s="6">
        <v>7.9069767441860961</v>
      </c>
      <c r="AY39" s="6">
        <f>100-SUM(Table26[[#This Row],[Solids wt%]:[Gas wt%]])</f>
        <v>0.4651162790698038</v>
      </c>
      <c r="AZ39" s="6">
        <v>49.5</v>
      </c>
      <c r="BD39" s="6">
        <v>60.4</v>
      </c>
      <c r="BE39" s="6">
        <v>9.2799999999999994</v>
      </c>
      <c r="BF39" s="6">
        <v>22.5</v>
      </c>
      <c r="BG39" s="6">
        <v>7.81</v>
      </c>
      <c r="BI39" s="6">
        <v>29.63</v>
      </c>
      <c r="BL39" s="6">
        <v>8.3791208791208778</v>
      </c>
      <c r="BY39" s="6">
        <v>71.239999999999995</v>
      </c>
      <c r="BZ39" s="6">
        <v>6.54</v>
      </c>
      <c r="CA39" s="6">
        <v>16.940000000000001</v>
      </c>
      <c r="CB39" s="6">
        <v>5.28</v>
      </c>
      <c r="CD39" s="6">
        <v>30.39</v>
      </c>
      <c r="CH39" s="6">
        <v>16739.560000000001</v>
      </c>
      <c r="CI39" s="6">
        <v>897.93</v>
      </c>
      <c r="CJ39" s="6">
        <v>801.11</v>
      </c>
      <c r="CQ39" s="6">
        <v>0</v>
      </c>
    </row>
    <row r="40" spans="1:95" x14ac:dyDescent="0.25">
      <c r="A40" t="s">
        <v>175</v>
      </c>
      <c r="B40" t="s">
        <v>174</v>
      </c>
      <c r="C40">
        <v>2022</v>
      </c>
      <c r="D40" t="s">
        <v>187</v>
      </c>
      <c r="E40">
        <v>1</v>
      </c>
      <c r="F40" s="6">
        <f>Table26[[#This Row],[Other Carbs wt%]]+Table26[[#This Row],[Starch wt%]]+Table26[[#This Row],[Cellulose wt%]]+Table26[[#This Row],[Hemicellulose wt%]]+Table26[[#This Row],[Sa wt%]]</f>
        <v>29.7925</v>
      </c>
      <c r="G40" s="6">
        <f>Table26[[#This Row],[Protein wt%]]+Table26[[#This Row],[AA wt%]]</f>
        <v>35.4375</v>
      </c>
      <c r="H40" s="6">
        <f>Table26[[#This Row],[Lipids wt%]]+Table26[[#This Row],[FA wt%]]</f>
        <v>0</v>
      </c>
      <c r="I40" s="6">
        <f>Table26[[#This Row],[Lignin wt%]]+Table26[[#This Row],[Ph wt%]]</f>
        <v>19.297499999999999</v>
      </c>
      <c r="J4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29.7925</v>
      </c>
      <c r="K40" s="6">
        <v>0</v>
      </c>
      <c r="L40" s="6">
        <v>0</v>
      </c>
      <c r="M40" s="6">
        <f>0.25*M27+0.75*M29</f>
        <v>29.7925</v>
      </c>
      <c r="N40" s="6">
        <v>0</v>
      </c>
      <c r="O40" s="6">
        <f>0.25*O27+0.75*O29</f>
        <v>35.4375</v>
      </c>
      <c r="P40" s="6">
        <v>0</v>
      </c>
      <c r="Q40" s="6">
        <f t="shared" ref="Q40" si="20">0.25*Q27+0.75*Q29</f>
        <v>19.297499999999999</v>
      </c>
      <c r="R40" s="6">
        <v>0</v>
      </c>
      <c r="S40" s="6">
        <v>0</v>
      </c>
      <c r="T40" s="6">
        <v>0</v>
      </c>
      <c r="U40" s="6">
        <v>0</v>
      </c>
      <c r="V40" s="6">
        <f t="shared" ref="V40:Z40" si="21">0.25*V27+0.75*V29</f>
        <v>30.872500000000002</v>
      </c>
      <c r="W40" s="6">
        <f t="shared" si="21"/>
        <v>37.712500000000006</v>
      </c>
      <c r="X40" s="6">
        <f t="shared" si="21"/>
        <v>5.7974999999999994</v>
      </c>
      <c r="Y40" s="6">
        <f t="shared" si="21"/>
        <v>50.817500000000003</v>
      </c>
      <c r="Z40" s="6">
        <f t="shared" si="21"/>
        <v>5.67</v>
      </c>
      <c r="AC40" s="6">
        <f>0.25*AC27+0.75*AC29</f>
        <v>11.975000000000001</v>
      </c>
      <c r="AD40" s="6">
        <v>0.3</v>
      </c>
      <c r="AE40" s="6">
        <v>100</v>
      </c>
      <c r="AG40" s="6">
        <v>10</v>
      </c>
      <c r="AN40" s="6">
        <v>30</v>
      </c>
      <c r="AO40" s="6" t="e">
        <f>LN(25/Table26[[#This Row],[Temperature (C)]]/(1-SQRT((Table26[[#This Row],[Temperature (C)]]-5)/Table26[[#This Row],[Temperature (C)]])))/Table26[[#This Row],[b]]</f>
        <v>#DIV/0!</v>
      </c>
      <c r="AP40" s="6">
        <f>IF(Table26[[#This Row],[b]]&lt;&gt;"",Table26[[#This Row],[T-5]], 0)</f>
        <v>0</v>
      </c>
      <c r="AQ40" s="6">
        <f>Table26[[#This Row],[Holding Time (min)]]+Table26[[#This Row],[Heating time]]</f>
        <v>30</v>
      </c>
      <c r="AR40" s="6">
        <v>300</v>
      </c>
      <c r="AT40" t="s">
        <v>389</v>
      </c>
      <c r="AU40" s="6">
        <v>4.1860465116279499</v>
      </c>
      <c r="AV40" s="6">
        <v>2.3255813953488103</v>
      </c>
      <c r="AW40" s="6">
        <v>85.116279069767344</v>
      </c>
      <c r="AX40" s="6">
        <v>7.9069767441860961</v>
      </c>
      <c r="AY40" s="6">
        <f>100-SUM(Table26[[#This Row],[Solids wt%]:[Gas wt%]])</f>
        <v>0.4651162790698038</v>
      </c>
      <c r="AZ40" s="6">
        <v>57.5</v>
      </c>
      <c r="BD40" s="6">
        <v>62.49</v>
      </c>
      <c r="BE40" s="6">
        <v>8.4499999999999993</v>
      </c>
      <c r="BF40" s="6">
        <v>21.66</v>
      </c>
      <c r="BG40" s="6">
        <v>7.4</v>
      </c>
      <c r="BI40" s="6">
        <v>29.3</v>
      </c>
      <c r="BL40" s="6">
        <v>8.9163237311385455</v>
      </c>
      <c r="BY40" s="6">
        <v>70.430000000000007</v>
      </c>
      <c r="BZ40" s="6">
        <v>7.15</v>
      </c>
      <c r="CA40" s="6">
        <v>17.260000000000002</v>
      </c>
      <c r="CB40" s="6">
        <v>5.16</v>
      </c>
      <c r="CD40" s="6">
        <v>30.92</v>
      </c>
      <c r="CH40" s="6">
        <v>12317.88</v>
      </c>
      <c r="CI40" s="6">
        <v>679.98</v>
      </c>
      <c r="CJ40" s="6">
        <v>518.83000000000004</v>
      </c>
      <c r="CQ40" s="6">
        <v>0</v>
      </c>
    </row>
    <row r="41" spans="1:95" ht="15" customHeight="1" x14ac:dyDescent="0.25">
      <c r="A41" t="s">
        <v>195</v>
      </c>
      <c r="B41" t="s">
        <v>165</v>
      </c>
      <c r="C41">
        <v>2020</v>
      </c>
      <c r="D41" t="s">
        <v>193</v>
      </c>
      <c r="E41">
        <v>0</v>
      </c>
      <c r="F41" s="6">
        <f>Table26[[#This Row],[Other Carbs wt%]]+Table26[[#This Row],[Starch wt%]]+Table26[[#This Row],[Cellulose wt%]]+Table26[[#This Row],[Hemicellulose wt%]]+Table26[[#This Row],[Sa wt%]]</f>
        <v>56.33</v>
      </c>
      <c r="G41" s="6">
        <f>Table26[[#This Row],[Protein wt%]]+Table26[[#This Row],[AA wt%]]</f>
        <v>0</v>
      </c>
      <c r="H41" s="6">
        <f>Table26[[#This Row],[Lipids wt%]]+Table26[[#This Row],[FA wt%]]</f>
        <v>0</v>
      </c>
      <c r="I41" s="6">
        <f>Table26[[#This Row],[Lignin wt%]]+Table26[[#This Row],[Ph wt%]]</f>
        <v>16.760000000000002</v>
      </c>
      <c r="J4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56.33</v>
      </c>
      <c r="K41" s="6">
        <v>0</v>
      </c>
      <c r="L41" s="6">
        <v>0</v>
      </c>
      <c r="M41" s="6">
        <v>30.81</v>
      </c>
      <c r="N41" s="6">
        <v>25.52</v>
      </c>
      <c r="O41" s="6">
        <v>0</v>
      </c>
      <c r="P41" s="6">
        <v>0</v>
      </c>
      <c r="Q41" s="6">
        <v>16.760000000000002</v>
      </c>
      <c r="R41" s="6">
        <v>0</v>
      </c>
      <c r="S41" s="6">
        <v>0</v>
      </c>
      <c r="T41" s="6">
        <v>0</v>
      </c>
      <c r="U41" s="6">
        <v>0</v>
      </c>
      <c r="V41" s="6">
        <v>7</v>
      </c>
      <c r="W41" s="6">
        <v>44.57</v>
      </c>
      <c r="X41" s="6">
        <v>5.53</v>
      </c>
      <c r="Y41" s="6">
        <v>33.700000000000003</v>
      </c>
      <c r="Z41" s="6">
        <v>0.93</v>
      </c>
      <c r="AA41" s="6">
        <v>0.1</v>
      </c>
      <c r="AC41" s="6">
        <v>16.96</v>
      </c>
      <c r="AD41" s="6">
        <v>1</v>
      </c>
      <c r="AE41" s="6">
        <v>150</v>
      </c>
      <c r="AF41" s="6">
        <v>400</v>
      </c>
      <c r="AG41" s="6">
        <f>Table26[[#This Row],[Solids (g)]]/(Table26[[#This Row],[Solids (g)]]+Table26[[#This Row],[Water mL]])*100</f>
        <v>27.27272727272727</v>
      </c>
      <c r="AN41" s="6">
        <v>60</v>
      </c>
      <c r="AO41" s="6" t="e">
        <f>LN(25/Table26[[#This Row],[Temperature (C)]]/(1-SQRT((Table26[[#This Row],[Temperature (C)]]-5)/Table26[[#This Row],[Temperature (C)]])))/Table26[[#This Row],[b]]</f>
        <v>#DIV/0!</v>
      </c>
      <c r="AP41" s="6">
        <f>IF(Table26[[#This Row],[b]]&lt;&gt;"",Table26[[#This Row],[T-5]], 0)</f>
        <v>0</v>
      </c>
      <c r="AQ41" s="6">
        <f>Table26[[#This Row],[Holding Time (min)]]</f>
        <v>60</v>
      </c>
      <c r="AR41" s="6">
        <v>320</v>
      </c>
      <c r="AT41" t="s">
        <v>389</v>
      </c>
      <c r="AU41" s="6">
        <v>35.5</v>
      </c>
      <c r="AV41" s="6">
        <v>7.9</v>
      </c>
      <c r="AW41" s="6">
        <v>40</v>
      </c>
      <c r="AX41" s="6">
        <v>16.5</v>
      </c>
      <c r="AZ41" s="6">
        <v>32.4</v>
      </c>
      <c r="BD41" s="6">
        <v>72.430000000000007</v>
      </c>
      <c r="BE41" s="6">
        <v>7.81</v>
      </c>
      <c r="BF41" s="6">
        <v>13.29</v>
      </c>
      <c r="BG41" s="6">
        <v>0.99</v>
      </c>
      <c r="BH41" s="6">
        <v>0.28000000000000003</v>
      </c>
      <c r="BI41" s="6">
        <v>33.24</v>
      </c>
      <c r="BL41" s="6" t="s">
        <v>391</v>
      </c>
      <c r="CQ41" s="6">
        <v>0</v>
      </c>
    </row>
    <row r="42" spans="1:95" x14ac:dyDescent="0.25">
      <c r="A42" t="s">
        <v>195</v>
      </c>
      <c r="B42" t="s">
        <v>165</v>
      </c>
      <c r="C42">
        <v>2020</v>
      </c>
      <c r="D42" t="s">
        <v>198</v>
      </c>
      <c r="E42">
        <v>0</v>
      </c>
      <c r="F42" s="6">
        <f>Table26[[#This Row],[Other Carbs wt%]]+Table26[[#This Row],[Starch wt%]]+Table26[[#This Row],[Cellulose wt%]]+Table26[[#This Row],[Hemicellulose wt%]]+Table26[[#This Row],[Sa wt%]]</f>
        <v>77.42</v>
      </c>
      <c r="G42" s="6">
        <f>Table26[[#This Row],[Protein wt%]]+Table26[[#This Row],[AA wt%]]</f>
        <v>0</v>
      </c>
      <c r="H42" s="6">
        <f>Table26[[#This Row],[Lipids wt%]]+Table26[[#This Row],[FA wt%]]</f>
        <v>0</v>
      </c>
      <c r="I42" s="6">
        <f>Table26[[#This Row],[Lignin wt%]]+Table26[[#This Row],[Ph wt%]]</f>
        <v>10.17</v>
      </c>
      <c r="J4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77.42</v>
      </c>
      <c r="K42" s="6">
        <v>0</v>
      </c>
      <c r="L42" s="6">
        <v>0</v>
      </c>
      <c r="M42" s="6">
        <v>46.33</v>
      </c>
      <c r="N42" s="6">
        <v>31.09</v>
      </c>
      <c r="O42" s="6">
        <v>0</v>
      </c>
      <c r="P42" s="6">
        <v>0</v>
      </c>
      <c r="Q42" s="6">
        <v>10.17</v>
      </c>
      <c r="R42" s="6">
        <v>0</v>
      </c>
      <c r="S42" s="6">
        <v>0</v>
      </c>
      <c r="T42" s="6">
        <v>0</v>
      </c>
      <c r="U42" s="6">
        <v>0</v>
      </c>
      <c r="V42" s="6">
        <v>15.1</v>
      </c>
      <c r="W42" s="6">
        <v>41.34</v>
      </c>
      <c r="X42" s="6">
        <v>5.33</v>
      </c>
      <c r="Y42" s="6">
        <v>34.29</v>
      </c>
      <c r="Z42" s="6">
        <v>1.1200000000000001</v>
      </c>
      <c r="AA42" s="6">
        <v>0.14000000000000001</v>
      </c>
      <c r="AC42" s="6">
        <v>15.48</v>
      </c>
      <c r="AD42" s="6">
        <v>1</v>
      </c>
      <c r="AE42" s="6">
        <v>150</v>
      </c>
      <c r="AF42" s="6">
        <v>400</v>
      </c>
      <c r="AG42" s="6">
        <f>Table26[[#This Row],[Solids (g)]]/(Table26[[#This Row],[Solids (g)]]+Table26[[#This Row],[Water mL]])*100</f>
        <v>27.27272727272727</v>
      </c>
      <c r="AN42" s="6">
        <v>60</v>
      </c>
      <c r="AO42" s="6" t="e">
        <f>LN(25/Table26[[#This Row],[Temperature (C)]]/(1-SQRT((Table26[[#This Row],[Temperature (C)]]-5)/Table26[[#This Row],[Temperature (C)]])))/Table26[[#This Row],[b]]</f>
        <v>#DIV/0!</v>
      </c>
      <c r="AP42" s="6">
        <f>IF(Table26[[#This Row],[b]]&lt;&gt;"",Table26[[#This Row],[T-5]], 0)</f>
        <v>0</v>
      </c>
      <c r="AQ42" s="6">
        <f>Table26[[#This Row],[Holding Time (min)]]</f>
        <v>60</v>
      </c>
      <c r="AR42" s="6">
        <v>320</v>
      </c>
      <c r="AT42" t="s">
        <v>389</v>
      </c>
      <c r="AU42" s="6">
        <v>31.2</v>
      </c>
      <c r="AV42" s="6">
        <v>15.1</v>
      </c>
      <c r="AW42" s="6">
        <v>34</v>
      </c>
      <c r="AX42" s="6">
        <v>19.7</v>
      </c>
      <c r="AZ42" s="6">
        <v>4.8289738430583995</v>
      </c>
      <c r="BD42" s="6">
        <v>72.680000000000007</v>
      </c>
      <c r="BE42" s="6">
        <v>7.96</v>
      </c>
      <c r="BF42" s="6">
        <v>12.4</v>
      </c>
      <c r="BG42" s="6">
        <v>1.69</v>
      </c>
      <c r="BH42" s="6">
        <v>0.33</v>
      </c>
      <c r="BI42" s="6">
        <v>33.700000000000003</v>
      </c>
      <c r="BL42" s="6">
        <v>11.78082191780822</v>
      </c>
      <c r="CQ42" s="6">
        <v>0</v>
      </c>
    </row>
    <row r="43" spans="1:95" x14ac:dyDescent="0.25">
      <c r="A43" t="s">
        <v>195</v>
      </c>
      <c r="B43" t="s">
        <v>165</v>
      </c>
      <c r="C43">
        <v>2020</v>
      </c>
      <c r="D43" t="s">
        <v>197</v>
      </c>
      <c r="E43">
        <v>0</v>
      </c>
      <c r="F43" s="6">
        <f>Table26[[#This Row],[Other Carbs wt%]]+Table26[[#This Row],[Starch wt%]]+Table26[[#This Row],[Cellulose wt%]]+Table26[[#This Row],[Hemicellulose wt%]]+Table26[[#This Row],[Sa wt%]]</f>
        <v>64.44</v>
      </c>
      <c r="G43" s="6">
        <f>Table26[[#This Row],[Protein wt%]]+Table26[[#This Row],[AA wt%]]</f>
        <v>0</v>
      </c>
      <c r="H43" s="6">
        <f>Table26[[#This Row],[Lipids wt%]]+Table26[[#This Row],[FA wt%]]</f>
        <v>0</v>
      </c>
      <c r="I43" s="6">
        <f>Table26[[#This Row],[Lignin wt%]]+Table26[[#This Row],[Ph wt%]]</f>
        <v>18.93</v>
      </c>
      <c r="J4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64.44</v>
      </c>
      <c r="K43" s="6">
        <v>0</v>
      </c>
      <c r="L43" s="6">
        <v>0</v>
      </c>
      <c r="M43" s="6">
        <v>42.39</v>
      </c>
      <c r="N43" s="6">
        <v>22.05</v>
      </c>
      <c r="O43" s="6">
        <v>0</v>
      </c>
      <c r="P43" s="6">
        <v>0</v>
      </c>
      <c r="Q43" s="6">
        <v>18.93</v>
      </c>
      <c r="R43" s="6">
        <v>0</v>
      </c>
      <c r="S43" s="6">
        <v>0</v>
      </c>
      <c r="T43" s="6">
        <v>0</v>
      </c>
      <c r="U43" s="6">
        <v>0</v>
      </c>
      <c r="V43" s="6">
        <v>4.43</v>
      </c>
      <c r="W43" s="6">
        <v>45.99</v>
      </c>
      <c r="X43" s="6">
        <v>6.07</v>
      </c>
      <c r="Y43" s="6">
        <v>39</v>
      </c>
      <c r="Z43" s="6">
        <v>1.38</v>
      </c>
      <c r="AA43" s="6">
        <v>0.11</v>
      </c>
      <c r="AC43" s="6">
        <v>17.260000000000002</v>
      </c>
      <c r="AD43" s="6">
        <v>1</v>
      </c>
      <c r="AE43" s="6">
        <v>150</v>
      </c>
      <c r="AF43" s="6">
        <v>400</v>
      </c>
      <c r="AG43" s="6">
        <f>Table26[[#This Row],[Solids (g)]]/(Table26[[#This Row],[Solids (g)]]+Table26[[#This Row],[Water mL]])*100</f>
        <v>27.27272727272727</v>
      </c>
      <c r="AN43" s="6">
        <v>60</v>
      </c>
      <c r="AO43" s="6" t="e">
        <f>LN(25/Table26[[#This Row],[Temperature (C)]]/(1-SQRT((Table26[[#This Row],[Temperature (C)]]-5)/Table26[[#This Row],[Temperature (C)]])))/Table26[[#This Row],[b]]</f>
        <v>#DIV/0!</v>
      </c>
      <c r="AP43" s="6">
        <f>IF(Table26[[#This Row],[b]]&lt;&gt;"",Table26[[#This Row],[T-5]], 0)</f>
        <v>0</v>
      </c>
      <c r="AQ43" s="6">
        <f>Table26[[#This Row],[Holding Time (min)]]</f>
        <v>60</v>
      </c>
      <c r="AR43" s="6">
        <v>320</v>
      </c>
      <c r="AT43" t="s">
        <v>389</v>
      </c>
      <c r="AU43" s="6">
        <v>24.5</v>
      </c>
      <c r="AV43" s="6">
        <v>15.8</v>
      </c>
      <c r="AW43" s="6">
        <v>36.799999999999997</v>
      </c>
      <c r="AX43" s="6">
        <v>22.9</v>
      </c>
      <c r="AZ43" s="6">
        <v>2.0120724346077008</v>
      </c>
      <c r="BD43" s="6">
        <v>72.28</v>
      </c>
      <c r="BE43" s="6">
        <v>8.09</v>
      </c>
      <c r="BF43" s="6">
        <v>12.26</v>
      </c>
      <c r="BG43" s="6">
        <v>2.0699999999999998</v>
      </c>
      <c r="BH43" s="6">
        <v>0.24</v>
      </c>
      <c r="BI43" s="6">
        <v>33.78</v>
      </c>
      <c r="BL43" s="6">
        <v>10.760401721664275</v>
      </c>
      <c r="CQ43" s="6">
        <v>0</v>
      </c>
    </row>
    <row r="44" spans="1:95" x14ac:dyDescent="0.25">
      <c r="A44" t="s">
        <v>208</v>
      </c>
      <c r="B44" t="s">
        <v>209</v>
      </c>
      <c r="C44">
        <v>2022</v>
      </c>
      <c r="D44" t="s">
        <v>210</v>
      </c>
      <c r="E44">
        <v>0</v>
      </c>
      <c r="F44" s="6">
        <f>Table26[[#This Row],[Other Carbs wt%]]+Table26[[#This Row],[Starch wt%]]+Table26[[#This Row],[Cellulose wt%]]+Table26[[#This Row],[Hemicellulose wt%]]+Table26[[#This Row],[Sa wt%]]</f>
        <v>53</v>
      </c>
      <c r="G44" s="6">
        <f>Table26[[#This Row],[Protein wt%]]+Table26[[#This Row],[AA wt%]]</f>
        <v>0</v>
      </c>
      <c r="H44" s="6">
        <f>Table26[[#This Row],[Lipids wt%]]+Table26[[#This Row],[FA wt%]]</f>
        <v>0</v>
      </c>
      <c r="I44" s="6">
        <f>Table26[[#This Row],[Lignin wt%]]+Table26[[#This Row],[Ph wt%]]</f>
        <v>19.100000000000001</v>
      </c>
      <c r="J4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53</v>
      </c>
      <c r="K44" s="6">
        <v>0</v>
      </c>
      <c r="L44" s="6">
        <v>0</v>
      </c>
      <c r="M44" s="6">
        <v>31.4</v>
      </c>
      <c r="N44" s="6">
        <v>21.6</v>
      </c>
      <c r="O44" s="6">
        <v>0</v>
      </c>
      <c r="P44" s="6">
        <v>0</v>
      </c>
      <c r="Q44" s="6">
        <v>19.100000000000001</v>
      </c>
      <c r="R44" s="6">
        <v>0</v>
      </c>
      <c r="S44" s="6">
        <v>0</v>
      </c>
      <c r="T44" s="6">
        <v>0</v>
      </c>
      <c r="U44" s="6">
        <v>0</v>
      </c>
      <c r="V44" s="6">
        <v>17.600000000000001</v>
      </c>
      <c r="W44" s="6">
        <v>36.200000000000003</v>
      </c>
      <c r="X44" s="6">
        <v>5.2</v>
      </c>
      <c r="Y44" s="6">
        <v>40.299999999999997</v>
      </c>
      <c r="Z44" s="6">
        <v>0.7</v>
      </c>
      <c r="AC44" s="6">
        <v>14.2</v>
      </c>
      <c r="AD44" s="6">
        <v>2</v>
      </c>
      <c r="AE44" s="6">
        <v>45</v>
      </c>
      <c r="AF44" s="6">
        <v>450</v>
      </c>
      <c r="AG44" s="6">
        <f>Table26[[#This Row],[Solids (g)]]/(Table26[[#This Row],[Solids (g)]]+Table26[[#This Row],[Water mL]])*100</f>
        <v>9.0909090909090917</v>
      </c>
      <c r="AM44" s="6">
        <v>18</v>
      </c>
      <c r="AN44" s="6">
        <v>30</v>
      </c>
      <c r="AO44" s="6" t="e">
        <f>LN(25/Table26[[#This Row],[Temperature (C)]]/(1-SQRT((Table26[[#This Row],[Temperature (C)]]-5)/Table26[[#This Row],[Temperature (C)]])))/Table26[[#This Row],[b]]</f>
        <v>#DIV/0!</v>
      </c>
      <c r="AP44" s="6">
        <f>IF(Table26[[#This Row],[b]]&lt;&gt;"",Table26[[#This Row],[T-5]], 0)</f>
        <v>0</v>
      </c>
      <c r="AQ44" s="6">
        <f>Table26[[#This Row],[Holding Time (min)]]</f>
        <v>30</v>
      </c>
      <c r="AR44" s="6">
        <v>350</v>
      </c>
      <c r="AT44" t="s">
        <v>389</v>
      </c>
      <c r="AU44" s="6">
        <v>28.821362799263301</v>
      </c>
      <c r="AV44" s="6">
        <v>31.123388581952099</v>
      </c>
      <c r="AZ44" s="6">
        <v>4.8289738430583</v>
      </c>
      <c r="BC44" s="6">
        <v>40.147329650091997</v>
      </c>
      <c r="BL44" s="6">
        <v>11.189801699716716</v>
      </c>
      <c r="CQ44" s="6">
        <v>0</v>
      </c>
    </row>
    <row r="45" spans="1:95" x14ac:dyDescent="0.25">
      <c r="A45" t="s">
        <v>208</v>
      </c>
      <c r="B45" t="s">
        <v>209</v>
      </c>
      <c r="C45">
        <v>2022</v>
      </c>
      <c r="D45" t="s">
        <v>212</v>
      </c>
      <c r="E45">
        <v>0</v>
      </c>
      <c r="F45" s="6">
        <f>Table26[[#This Row],[Other Carbs wt%]]+Table26[[#This Row],[Starch wt%]]+Table26[[#This Row],[Cellulose wt%]]+Table26[[#This Row],[Hemicellulose wt%]]+Table26[[#This Row],[Sa wt%]]</f>
        <v>53</v>
      </c>
      <c r="G45" s="6">
        <f>Table26[[#This Row],[Protein wt%]]+Table26[[#This Row],[AA wt%]]</f>
        <v>0</v>
      </c>
      <c r="H45" s="6">
        <f>Table26[[#This Row],[Lipids wt%]]+Table26[[#This Row],[FA wt%]]</f>
        <v>0</v>
      </c>
      <c r="I45" s="6">
        <f>Table26[[#This Row],[Lignin wt%]]+Table26[[#This Row],[Ph wt%]]</f>
        <v>19.100000000000001</v>
      </c>
      <c r="J4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53</v>
      </c>
      <c r="K45" s="6">
        <v>0</v>
      </c>
      <c r="L45" s="6">
        <v>0</v>
      </c>
      <c r="M45" s="6">
        <v>31.4</v>
      </c>
      <c r="N45" s="6">
        <v>21.6</v>
      </c>
      <c r="O45" s="6">
        <v>0</v>
      </c>
      <c r="P45" s="6">
        <v>0</v>
      </c>
      <c r="Q45" s="6">
        <v>19.100000000000001</v>
      </c>
      <c r="R45" s="6">
        <v>0</v>
      </c>
      <c r="S45" s="6">
        <v>0</v>
      </c>
      <c r="T45" s="6">
        <v>0</v>
      </c>
      <c r="U45" s="6">
        <v>0</v>
      </c>
      <c r="V45" s="6">
        <v>17.600000000000001</v>
      </c>
      <c r="W45" s="6">
        <v>36.200000000000003</v>
      </c>
      <c r="X45" s="6">
        <v>5.2</v>
      </c>
      <c r="Y45" s="6">
        <v>40.299999999999997</v>
      </c>
      <c r="Z45" s="6">
        <v>0.7</v>
      </c>
      <c r="AC45" s="6">
        <v>14.2</v>
      </c>
      <c r="AD45" s="6">
        <v>2</v>
      </c>
      <c r="AE45" s="6">
        <v>45</v>
      </c>
      <c r="AF45" s="6">
        <v>450</v>
      </c>
      <c r="AG45" s="6">
        <f>Table26[[#This Row],[Solids (g)]]/(Table26[[#This Row],[Solids (g)]]+Table26[[#This Row],[Water mL]])*100</f>
        <v>9.0909090909090917</v>
      </c>
      <c r="AM45" s="6">
        <v>18</v>
      </c>
      <c r="AN45" s="6">
        <v>30</v>
      </c>
      <c r="AO45" s="6" t="e">
        <f>LN(25/Table26[[#This Row],[Temperature (C)]]/(1-SQRT((Table26[[#This Row],[Temperature (C)]]-5)/Table26[[#This Row],[Temperature (C)]])))/Table26[[#This Row],[b]]</f>
        <v>#DIV/0!</v>
      </c>
      <c r="AP45" s="6">
        <f>IF(Table26[[#This Row],[b]]&lt;&gt;"",Table26[[#This Row],[T-5]], 0)</f>
        <v>0</v>
      </c>
      <c r="AQ45" s="6">
        <f>Table26[[#This Row],[Holding Time (min)]]</f>
        <v>30</v>
      </c>
      <c r="AR45" s="6">
        <v>350</v>
      </c>
      <c r="AT45" t="s">
        <v>389</v>
      </c>
      <c r="AU45" s="6">
        <v>33.425414364640801</v>
      </c>
      <c r="AV45" s="6">
        <v>21.915285451197001</v>
      </c>
      <c r="AZ45" s="6">
        <v>9.657947686116696</v>
      </c>
      <c r="BC45" s="6">
        <v>44.843462246777101</v>
      </c>
      <c r="BL45" s="6">
        <v>11.018131101813109</v>
      </c>
      <c r="CQ45" s="6">
        <v>0</v>
      </c>
    </row>
    <row r="46" spans="1:95" x14ac:dyDescent="0.25">
      <c r="A46" t="s">
        <v>208</v>
      </c>
      <c r="B46" t="s">
        <v>209</v>
      </c>
      <c r="C46">
        <v>2022</v>
      </c>
      <c r="D46" t="s">
        <v>213</v>
      </c>
      <c r="E46">
        <v>0</v>
      </c>
      <c r="F46" s="6">
        <f>Table26[[#This Row],[Other Carbs wt%]]+Table26[[#This Row],[Starch wt%]]+Table26[[#This Row],[Cellulose wt%]]+Table26[[#This Row],[Hemicellulose wt%]]+Table26[[#This Row],[Sa wt%]]</f>
        <v>53</v>
      </c>
      <c r="G46" s="6">
        <f>Table26[[#This Row],[Protein wt%]]+Table26[[#This Row],[AA wt%]]</f>
        <v>0</v>
      </c>
      <c r="H46" s="6">
        <f>Table26[[#This Row],[Lipids wt%]]+Table26[[#This Row],[FA wt%]]</f>
        <v>0</v>
      </c>
      <c r="I46" s="6">
        <f>Table26[[#This Row],[Lignin wt%]]+Table26[[#This Row],[Ph wt%]]</f>
        <v>19.100000000000001</v>
      </c>
      <c r="J4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53</v>
      </c>
      <c r="K46" s="6">
        <v>0</v>
      </c>
      <c r="L46" s="6">
        <v>0</v>
      </c>
      <c r="M46" s="6">
        <v>31.4</v>
      </c>
      <c r="N46" s="6">
        <v>21.6</v>
      </c>
      <c r="O46" s="6">
        <v>0</v>
      </c>
      <c r="P46" s="6">
        <v>0</v>
      </c>
      <c r="Q46" s="6">
        <v>19.100000000000001</v>
      </c>
      <c r="R46" s="6">
        <v>0</v>
      </c>
      <c r="S46" s="6">
        <v>0</v>
      </c>
      <c r="T46" s="6">
        <v>0</v>
      </c>
      <c r="U46" s="6">
        <v>0</v>
      </c>
      <c r="V46" s="6">
        <v>17.600000000000001</v>
      </c>
      <c r="W46" s="6">
        <v>36.200000000000003</v>
      </c>
      <c r="X46" s="6">
        <v>5.2</v>
      </c>
      <c r="Y46" s="6">
        <v>40.299999999999997</v>
      </c>
      <c r="Z46" s="6">
        <v>0.7</v>
      </c>
      <c r="AC46" s="6">
        <v>14.2</v>
      </c>
      <c r="AD46" s="6">
        <v>2</v>
      </c>
      <c r="AE46" s="6">
        <v>45</v>
      </c>
      <c r="AF46" s="6">
        <v>450</v>
      </c>
      <c r="AG46" s="6">
        <f>Table26[[#This Row],[Solids (g)]]/(Table26[[#This Row],[Solids (g)]]+Table26[[#This Row],[Water mL]])*100</f>
        <v>9.0909090909090917</v>
      </c>
      <c r="AM46" s="6">
        <v>18</v>
      </c>
      <c r="AN46" s="6">
        <v>30</v>
      </c>
      <c r="AO46" s="6" t="e">
        <f>LN(25/Table26[[#This Row],[Temperature (C)]]/(1-SQRT((Table26[[#This Row],[Temperature (C)]]-5)/Table26[[#This Row],[Temperature (C)]])))/Table26[[#This Row],[b]]</f>
        <v>#DIV/0!</v>
      </c>
      <c r="AP46" s="6">
        <f>IF(Table26[[#This Row],[b]]&lt;&gt;"",Table26[[#This Row],[T-5]], 0)</f>
        <v>0</v>
      </c>
      <c r="AQ46" s="6">
        <f>Table26[[#This Row],[Holding Time (min)]]</f>
        <v>30</v>
      </c>
      <c r="AR46" s="6">
        <v>350</v>
      </c>
      <c r="AT46" t="s">
        <v>389</v>
      </c>
      <c r="AU46" s="6">
        <v>25.9668508287292</v>
      </c>
      <c r="AV46" s="6">
        <v>34.530386740331402</v>
      </c>
      <c r="AZ46" s="6">
        <v>4.2253521126759921</v>
      </c>
      <c r="BC46" s="6">
        <v>39.686924493554301</v>
      </c>
      <c r="BL46" s="6">
        <v>15.429403202328965</v>
      </c>
      <c r="CQ46" s="6">
        <v>0</v>
      </c>
    </row>
    <row r="47" spans="1:95" x14ac:dyDescent="0.25">
      <c r="A47" t="s">
        <v>215</v>
      </c>
      <c r="B47" t="s">
        <v>216</v>
      </c>
      <c r="C47">
        <v>2020</v>
      </c>
      <c r="D47" t="s">
        <v>217</v>
      </c>
      <c r="E47">
        <v>0</v>
      </c>
      <c r="F47" s="6">
        <f>Table26[[#This Row],[Other Carbs wt%]]+Table26[[#This Row],[Starch wt%]]+Table26[[#This Row],[Cellulose wt%]]+Table26[[#This Row],[Hemicellulose wt%]]+Table26[[#This Row],[Sa wt%]]</f>
        <v>100</v>
      </c>
      <c r="G47" s="6">
        <f>Table26[[#This Row],[Protein wt%]]+Table26[[#This Row],[AA wt%]]</f>
        <v>0</v>
      </c>
      <c r="H47" s="6">
        <f>Table26[[#This Row],[Lipids wt%]]+Table26[[#This Row],[FA wt%]]</f>
        <v>0</v>
      </c>
      <c r="I47" s="6">
        <f>Table26[[#This Row],[Lignin wt%]]+Table26[[#This Row],[Ph wt%]]</f>
        <v>0</v>
      </c>
      <c r="J4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47" s="6">
        <v>0</v>
      </c>
      <c r="L47" s="6">
        <v>100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37</v>
      </c>
      <c r="X47" s="6">
        <v>7.7</v>
      </c>
      <c r="Y47" s="6">
        <v>55.2</v>
      </c>
      <c r="Z47" s="6">
        <v>0.1</v>
      </c>
      <c r="AC47" s="6">
        <v>17</v>
      </c>
      <c r="AD47" s="6">
        <v>4.1000000000000003E-3</v>
      </c>
      <c r="AG47" s="6">
        <v>5</v>
      </c>
      <c r="AO47" s="6" t="e">
        <f>LN(25/Table26[[#This Row],[Temperature (C)]]/(1-SQRT((Table26[[#This Row],[Temperature (C)]]-5)/Table26[[#This Row],[Temperature (C)]])))/Table26[[#This Row],[b]]</f>
        <v>#DIV/0!</v>
      </c>
      <c r="AP47" s="6">
        <f>IF(Table26[[#This Row],[b]]&lt;&gt;"",Table26[[#This Row],[T-5]], 0)</f>
        <v>0</v>
      </c>
      <c r="AQ47" s="6">
        <v>3.2</v>
      </c>
      <c r="AR47" s="6">
        <v>350</v>
      </c>
      <c r="AT47" t="s">
        <v>389</v>
      </c>
      <c r="AU47" s="6">
        <v>7.68627450980392</v>
      </c>
      <c r="AV47" s="6">
        <v>14.087947882736101</v>
      </c>
      <c r="AW47" s="6">
        <v>23.843648208468998</v>
      </c>
      <c r="AY47" s="6">
        <v>54.817275747508297</v>
      </c>
      <c r="AZ47" s="6">
        <v>13.1313131313131</v>
      </c>
      <c r="BD47" s="6">
        <v>54.3</v>
      </c>
      <c r="BE47" s="6">
        <v>7.3</v>
      </c>
      <c r="BF47" s="6">
        <v>38.200000000000003</v>
      </c>
      <c r="BG47" s="6">
        <v>0.2</v>
      </c>
      <c r="BI47" s="6">
        <v>24.5</v>
      </c>
      <c r="BK47" s="6">
        <v>20.3</v>
      </c>
      <c r="BL47" s="6">
        <v>12.126177795985251</v>
      </c>
      <c r="CQ47" s="6">
        <v>0</v>
      </c>
    </row>
    <row r="48" spans="1:95" ht="15" customHeight="1" x14ac:dyDescent="0.25">
      <c r="A48" t="s">
        <v>215</v>
      </c>
      <c r="B48" t="s">
        <v>216</v>
      </c>
      <c r="C48">
        <v>2020</v>
      </c>
      <c r="D48" t="s">
        <v>217</v>
      </c>
      <c r="E48">
        <v>1</v>
      </c>
      <c r="F48" s="6">
        <f>Table26[[#This Row],[Other Carbs wt%]]+Table26[[#This Row],[Starch wt%]]+Table26[[#This Row],[Cellulose wt%]]+Table26[[#This Row],[Hemicellulose wt%]]+Table26[[#This Row],[Sa wt%]]</f>
        <v>100</v>
      </c>
      <c r="G48" s="6">
        <f>Table26[[#This Row],[Protein wt%]]+Table26[[#This Row],[AA wt%]]</f>
        <v>0</v>
      </c>
      <c r="H48" s="6">
        <f>Table26[[#This Row],[Lipids wt%]]+Table26[[#This Row],[FA wt%]]</f>
        <v>0</v>
      </c>
      <c r="I48" s="6">
        <f>Table26[[#This Row],[Lignin wt%]]+Table26[[#This Row],[Ph wt%]]</f>
        <v>0</v>
      </c>
      <c r="J4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48" s="6">
        <v>0</v>
      </c>
      <c r="L48" s="6">
        <v>100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37</v>
      </c>
      <c r="X48" s="6">
        <v>7.7</v>
      </c>
      <c r="Y48" s="6">
        <v>55.2</v>
      </c>
      <c r="Z48" s="6">
        <v>0.1</v>
      </c>
      <c r="AC48" s="6">
        <v>17</v>
      </c>
      <c r="AD48" s="6">
        <v>4.1000000000000003E-3</v>
      </c>
      <c r="AG48" s="6">
        <v>5</v>
      </c>
      <c r="AO48" s="6" t="e">
        <f>LN(25/Table26[[#This Row],[Temperature (C)]]/(1-SQRT((Table26[[#This Row],[Temperature (C)]]-5)/Table26[[#This Row],[Temperature (C)]])))/Table26[[#This Row],[b]]</f>
        <v>#DIV/0!</v>
      </c>
      <c r="AP48" s="6">
        <f>IF(Table26[[#This Row],[b]]&lt;&gt;"",Table26[[#This Row],[T-5]], 0)</f>
        <v>0</v>
      </c>
      <c r="AQ48" s="6">
        <v>5.6</v>
      </c>
      <c r="AR48" s="6">
        <v>350</v>
      </c>
      <c r="AT48" t="s">
        <v>389</v>
      </c>
      <c r="AU48" s="6">
        <v>7.2287581699346299</v>
      </c>
      <c r="AV48" s="6">
        <v>16.286644951140001</v>
      </c>
      <c r="AW48" s="6">
        <v>19.1530944625407</v>
      </c>
      <c r="AY48" s="6">
        <v>57.475083056478397</v>
      </c>
      <c r="AZ48" s="6">
        <v>7.8282828282827897</v>
      </c>
      <c r="BD48" s="6">
        <v>62.2</v>
      </c>
      <c r="BE48" s="6">
        <v>7.4</v>
      </c>
      <c r="BF48" s="6">
        <v>30.4</v>
      </c>
      <c r="BG48" s="6">
        <v>0.1</v>
      </c>
      <c r="BI48" s="6">
        <v>28.2</v>
      </c>
      <c r="BK48" s="6">
        <v>26.9</v>
      </c>
      <c r="BL48" s="6" t="s">
        <v>391</v>
      </c>
      <c r="CQ48" s="6">
        <v>0</v>
      </c>
    </row>
    <row r="49" spans="1:95" x14ac:dyDescent="0.25">
      <c r="A49" t="s">
        <v>215</v>
      </c>
      <c r="B49" t="s">
        <v>216</v>
      </c>
      <c r="C49">
        <v>2020</v>
      </c>
      <c r="D49" t="s">
        <v>217</v>
      </c>
      <c r="E49">
        <v>1</v>
      </c>
      <c r="F49" s="6">
        <f>Table26[[#This Row],[Other Carbs wt%]]+Table26[[#This Row],[Starch wt%]]+Table26[[#This Row],[Cellulose wt%]]+Table26[[#This Row],[Hemicellulose wt%]]+Table26[[#This Row],[Sa wt%]]</f>
        <v>100</v>
      </c>
      <c r="G49" s="6">
        <f>Table26[[#This Row],[Protein wt%]]+Table26[[#This Row],[AA wt%]]</f>
        <v>0</v>
      </c>
      <c r="H49" s="6">
        <f>Table26[[#This Row],[Lipids wt%]]+Table26[[#This Row],[FA wt%]]</f>
        <v>0</v>
      </c>
      <c r="I49" s="6">
        <f>Table26[[#This Row],[Lignin wt%]]+Table26[[#This Row],[Ph wt%]]</f>
        <v>0</v>
      </c>
      <c r="J4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49" s="6">
        <v>0</v>
      </c>
      <c r="L49" s="6">
        <v>100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37</v>
      </c>
      <c r="X49" s="6">
        <v>7.7</v>
      </c>
      <c r="Y49" s="6">
        <v>55.2</v>
      </c>
      <c r="Z49" s="6">
        <v>0.1</v>
      </c>
      <c r="AC49" s="6">
        <v>17</v>
      </c>
      <c r="AD49" s="6">
        <v>4.1000000000000003E-3</v>
      </c>
      <c r="AG49" s="6">
        <v>5</v>
      </c>
      <c r="AO49" s="6" t="e">
        <f>LN(25/Table26[[#This Row],[Temperature (C)]]/(1-SQRT((Table26[[#This Row],[Temperature (C)]]-5)/Table26[[#This Row],[Temperature (C)]])))/Table26[[#This Row],[b]]</f>
        <v>#DIV/0!</v>
      </c>
      <c r="AP49" s="6">
        <f>IF(Table26[[#This Row],[b]]&lt;&gt;"",Table26[[#This Row],[T-5]], 0)</f>
        <v>0</v>
      </c>
      <c r="AQ49" s="6">
        <v>10</v>
      </c>
      <c r="AR49" s="6">
        <v>350</v>
      </c>
      <c r="AT49" t="s">
        <v>389</v>
      </c>
      <c r="AU49" s="6">
        <v>5.1699346405228699</v>
      </c>
      <c r="AV49" s="6">
        <v>17.833876221498301</v>
      </c>
      <c r="AW49" s="6">
        <v>12.605863192182399</v>
      </c>
      <c r="AY49" s="6">
        <v>64.784053156146101</v>
      </c>
      <c r="AZ49" s="6">
        <v>7.9800498753116997</v>
      </c>
      <c r="BD49" s="6">
        <v>63</v>
      </c>
      <c r="BE49" s="6">
        <v>7.6</v>
      </c>
      <c r="BF49" s="6">
        <v>29.3</v>
      </c>
      <c r="BI49" s="6">
        <v>29</v>
      </c>
      <c r="BK49" s="6">
        <v>30.5</v>
      </c>
      <c r="BL49" s="6" t="s">
        <v>391</v>
      </c>
      <c r="CQ49" s="6">
        <v>0</v>
      </c>
    </row>
    <row r="50" spans="1:95" x14ac:dyDescent="0.25">
      <c r="A50" t="s">
        <v>215</v>
      </c>
      <c r="B50" t="s">
        <v>216</v>
      </c>
      <c r="C50">
        <v>2020</v>
      </c>
      <c r="D50" t="s">
        <v>217</v>
      </c>
      <c r="E50">
        <v>1</v>
      </c>
      <c r="F50" s="6">
        <f>Table26[[#This Row],[Other Carbs wt%]]+Table26[[#This Row],[Starch wt%]]+Table26[[#This Row],[Cellulose wt%]]+Table26[[#This Row],[Hemicellulose wt%]]+Table26[[#This Row],[Sa wt%]]</f>
        <v>100</v>
      </c>
      <c r="G50" s="6">
        <f>Table26[[#This Row],[Protein wt%]]+Table26[[#This Row],[AA wt%]]</f>
        <v>0</v>
      </c>
      <c r="H50" s="6">
        <f>Table26[[#This Row],[Lipids wt%]]+Table26[[#This Row],[FA wt%]]</f>
        <v>0</v>
      </c>
      <c r="I50" s="6">
        <f>Table26[[#This Row],[Lignin wt%]]+Table26[[#This Row],[Ph wt%]]</f>
        <v>0</v>
      </c>
      <c r="J5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0" s="6">
        <v>0</v>
      </c>
      <c r="L50" s="6">
        <v>100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37</v>
      </c>
      <c r="X50" s="6">
        <v>7.7</v>
      </c>
      <c r="Y50" s="6">
        <v>55.2</v>
      </c>
      <c r="Z50" s="6">
        <v>0.1</v>
      </c>
      <c r="AC50" s="6">
        <v>17</v>
      </c>
      <c r="AD50" s="6">
        <v>4.1000000000000003E-3</v>
      </c>
      <c r="AG50" s="6">
        <v>5</v>
      </c>
      <c r="AO50" s="6" t="e">
        <f>LN(25/Table26[[#This Row],[Temperature (C)]]/(1-SQRT((Table26[[#This Row],[Temperature (C)]]-5)/Table26[[#This Row],[Temperature (C)]])))/Table26[[#This Row],[b]]</f>
        <v>#DIV/0!</v>
      </c>
      <c r="AP50" s="6">
        <f>IF(Table26[[#This Row],[b]]&lt;&gt;"",Table26[[#This Row],[T-5]], 0)</f>
        <v>0</v>
      </c>
      <c r="AQ50" s="6">
        <v>31.6</v>
      </c>
      <c r="AR50" s="6">
        <v>350</v>
      </c>
      <c r="AT50" t="s">
        <v>389</v>
      </c>
      <c r="AU50" s="6">
        <v>2.8823529411764701</v>
      </c>
      <c r="AV50" s="6">
        <v>20.358306188924999</v>
      </c>
      <c r="AW50" s="6">
        <v>6.4495114006514598</v>
      </c>
      <c r="AY50" s="6">
        <v>70.099667774086299</v>
      </c>
      <c r="AZ50" s="6">
        <v>7.2319201995012401</v>
      </c>
      <c r="BD50" s="6">
        <v>64.900000000000006</v>
      </c>
      <c r="BE50" s="6">
        <v>8</v>
      </c>
      <c r="BF50" s="6">
        <v>27.1</v>
      </c>
      <c r="BG50" s="6">
        <v>0.1</v>
      </c>
      <c r="BI50" s="6">
        <v>30.4</v>
      </c>
      <c r="BK50" s="6">
        <v>36.4</v>
      </c>
      <c r="BL50" s="6" t="s">
        <v>391</v>
      </c>
      <c r="CQ50" s="6">
        <v>0</v>
      </c>
    </row>
    <row r="51" spans="1:95" x14ac:dyDescent="0.25">
      <c r="A51" t="s">
        <v>215</v>
      </c>
      <c r="B51" t="s">
        <v>216</v>
      </c>
      <c r="C51">
        <v>2020</v>
      </c>
      <c r="D51" t="s">
        <v>217</v>
      </c>
      <c r="E51">
        <v>1</v>
      </c>
      <c r="F51" s="6">
        <f>Table26[[#This Row],[Other Carbs wt%]]+Table26[[#This Row],[Starch wt%]]+Table26[[#This Row],[Cellulose wt%]]+Table26[[#This Row],[Hemicellulose wt%]]+Table26[[#This Row],[Sa wt%]]</f>
        <v>100</v>
      </c>
      <c r="G51" s="6">
        <f>Table26[[#This Row],[Protein wt%]]+Table26[[#This Row],[AA wt%]]</f>
        <v>0</v>
      </c>
      <c r="H51" s="6">
        <f>Table26[[#This Row],[Lipids wt%]]+Table26[[#This Row],[FA wt%]]</f>
        <v>0</v>
      </c>
      <c r="I51" s="6">
        <f>Table26[[#This Row],[Lignin wt%]]+Table26[[#This Row],[Ph wt%]]</f>
        <v>0</v>
      </c>
      <c r="J5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1" s="6">
        <v>0</v>
      </c>
      <c r="L51" s="6">
        <v>100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37</v>
      </c>
      <c r="X51" s="6">
        <v>7.7</v>
      </c>
      <c r="Y51" s="6">
        <v>55.2</v>
      </c>
      <c r="Z51" s="6">
        <v>0.1</v>
      </c>
      <c r="AC51" s="6">
        <v>17</v>
      </c>
      <c r="AD51" s="6">
        <v>4.1000000000000003E-3</v>
      </c>
      <c r="AG51" s="6">
        <v>5</v>
      </c>
      <c r="AO51" s="6" t="e">
        <f>LN(25/Table26[[#This Row],[Temperature (C)]]/(1-SQRT((Table26[[#This Row],[Temperature (C)]]-5)/Table26[[#This Row],[Temperature (C)]])))/Table26[[#This Row],[b]]</f>
        <v>#DIV/0!</v>
      </c>
      <c r="AP51" s="6">
        <f>IF(Table26[[#This Row],[b]]&lt;&gt;"",Table26[[#This Row],[T-5]], 0)</f>
        <v>0</v>
      </c>
      <c r="AQ51" s="6">
        <v>1</v>
      </c>
      <c r="AR51" s="6">
        <v>400</v>
      </c>
      <c r="AT51" t="s">
        <v>389</v>
      </c>
      <c r="AU51" s="6">
        <v>4.8571428571428603</v>
      </c>
      <c r="AV51" s="6">
        <v>9.6389891696750905</v>
      </c>
      <c r="AW51" s="6">
        <v>45.581395348837198</v>
      </c>
      <c r="AY51" s="6">
        <f>100-SUM(Table26[[#This Row],[Solids wt%]:[Aquous wt%]])</f>
        <v>39.922472624344849</v>
      </c>
      <c r="AZ51" s="6">
        <v>7.73067331670822</v>
      </c>
      <c r="BL51" s="6" t="s">
        <v>391</v>
      </c>
      <c r="CQ51" s="6">
        <v>0</v>
      </c>
    </row>
    <row r="52" spans="1:95" x14ac:dyDescent="0.25">
      <c r="A52" t="s">
        <v>215</v>
      </c>
      <c r="B52" t="s">
        <v>216</v>
      </c>
      <c r="C52">
        <v>2020</v>
      </c>
      <c r="D52" t="s">
        <v>217</v>
      </c>
      <c r="E52">
        <v>1</v>
      </c>
      <c r="F52" s="6">
        <f>Table26[[#This Row],[Other Carbs wt%]]+Table26[[#This Row],[Starch wt%]]+Table26[[#This Row],[Cellulose wt%]]+Table26[[#This Row],[Hemicellulose wt%]]+Table26[[#This Row],[Sa wt%]]</f>
        <v>100</v>
      </c>
      <c r="G52" s="6">
        <f>Table26[[#This Row],[Protein wt%]]+Table26[[#This Row],[AA wt%]]</f>
        <v>0</v>
      </c>
      <c r="H52" s="6">
        <f>Table26[[#This Row],[Lipids wt%]]+Table26[[#This Row],[FA wt%]]</f>
        <v>0</v>
      </c>
      <c r="I52" s="6">
        <f>Table26[[#This Row],[Lignin wt%]]+Table26[[#This Row],[Ph wt%]]</f>
        <v>0</v>
      </c>
      <c r="J5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2" s="6">
        <v>0</v>
      </c>
      <c r="L52" s="6">
        <v>100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37</v>
      </c>
      <c r="X52" s="6">
        <v>7.7</v>
      </c>
      <c r="Y52" s="6">
        <v>55.2</v>
      </c>
      <c r="Z52" s="6">
        <v>0.1</v>
      </c>
      <c r="AC52" s="6">
        <v>17</v>
      </c>
      <c r="AD52" s="6">
        <v>4.1000000000000003E-3</v>
      </c>
      <c r="AG52" s="6">
        <v>5</v>
      </c>
      <c r="AO52" s="6" t="e">
        <f>LN(25/Table26[[#This Row],[Temperature (C)]]/(1-SQRT((Table26[[#This Row],[Temperature (C)]]-5)/Table26[[#This Row],[Temperature (C)]])))/Table26[[#This Row],[b]]</f>
        <v>#DIV/0!</v>
      </c>
      <c r="AP52" s="6">
        <f>IF(Table26[[#This Row],[b]]&lt;&gt;"",Table26[[#This Row],[T-5]], 0)</f>
        <v>0</v>
      </c>
      <c r="AQ52" s="6">
        <v>3.2</v>
      </c>
      <c r="AR52" s="6">
        <v>400</v>
      </c>
      <c r="AT52" t="s">
        <v>389</v>
      </c>
      <c r="AU52" s="6">
        <v>3.9999999999999898</v>
      </c>
      <c r="AV52" s="6">
        <v>18.086642599277901</v>
      </c>
      <c r="AW52" s="6">
        <v>16.434108527131698</v>
      </c>
      <c r="AY52" s="6">
        <f>100-SUM(Table26[[#This Row],[Solids wt%]:[Aquous wt%]])</f>
        <v>61.479248873590407</v>
      </c>
      <c r="AZ52" s="6">
        <v>8.1047381546134503</v>
      </c>
      <c r="BL52" s="6" t="s">
        <v>391</v>
      </c>
      <c r="CQ52" s="6">
        <v>0</v>
      </c>
    </row>
    <row r="53" spans="1:95" x14ac:dyDescent="0.25">
      <c r="A53" t="s">
        <v>215</v>
      </c>
      <c r="B53" t="s">
        <v>216</v>
      </c>
      <c r="C53">
        <v>2020</v>
      </c>
      <c r="D53" t="s">
        <v>217</v>
      </c>
      <c r="E53">
        <v>1</v>
      </c>
      <c r="F53" s="6">
        <f>Table26[[#This Row],[Other Carbs wt%]]+Table26[[#This Row],[Starch wt%]]+Table26[[#This Row],[Cellulose wt%]]+Table26[[#This Row],[Hemicellulose wt%]]+Table26[[#This Row],[Sa wt%]]</f>
        <v>100</v>
      </c>
      <c r="G53" s="6">
        <f>Table26[[#This Row],[Protein wt%]]+Table26[[#This Row],[AA wt%]]</f>
        <v>0</v>
      </c>
      <c r="H53" s="6">
        <f>Table26[[#This Row],[Lipids wt%]]+Table26[[#This Row],[FA wt%]]</f>
        <v>0</v>
      </c>
      <c r="I53" s="6">
        <f>Table26[[#This Row],[Lignin wt%]]+Table26[[#This Row],[Ph wt%]]</f>
        <v>0</v>
      </c>
      <c r="J5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3" s="6">
        <v>0</v>
      </c>
      <c r="L53" s="6">
        <v>100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37</v>
      </c>
      <c r="X53" s="6">
        <v>7.7</v>
      </c>
      <c r="Y53" s="6">
        <v>55.2</v>
      </c>
      <c r="Z53" s="6">
        <v>0.1</v>
      </c>
      <c r="AC53" s="6">
        <v>17</v>
      </c>
      <c r="AD53" s="6">
        <v>4.1000000000000003E-3</v>
      </c>
      <c r="AG53" s="6">
        <v>5</v>
      </c>
      <c r="AO53" s="6" t="e">
        <f>LN(25/Table26[[#This Row],[Temperature (C)]]/(1-SQRT((Table26[[#This Row],[Temperature (C)]]-5)/Table26[[#This Row],[Temperature (C)]])))/Table26[[#This Row],[b]]</f>
        <v>#DIV/0!</v>
      </c>
      <c r="AP53" s="6">
        <f>IF(Table26[[#This Row],[b]]&lt;&gt;"",Table26[[#This Row],[T-5]], 0)</f>
        <v>0</v>
      </c>
      <c r="AQ53" s="6">
        <v>1</v>
      </c>
      <c r="AR53" s="6">
        <v>450</v>
      </c>
      <c r="AT53" t="s">
        <v>389</v>
      </c>
      <c r="AU53" s="6">
        <v>1.71428571428571</v>
      </c>
      <c r="AV53" s="6">
        <v>22.6353790613718</v>
      </c>
      <c r="AW53" s="6">
        <v>20.155038759689901</v>
      </c>
      <c r="AY53" s="6">
        <f>100-SUM(Table26[[#This Row],[Solids wt%]:[Aquous wt%]])</f>
        <v>55.49529646465259</v>
      </c>
      <c r="AZ53" s="6">
        <v>35.904628330995806</v>
      </c>
      <c r="BL53" s="6">
        <v>11.063829787234042</v>
      </c>
      <c r="CQ53" s="6">
        <v>0</v>
      </c>
    </row>
    <row r="54" spans="1:95" x14ac:dyDescent="0.25">
      <c r="A54" t="s">
        <v>215</v>
      </c>
      <c r="B54" t="s">
        <v>216</v>
      </c>
      <c r="C54">
        <v>2020</v>
      </c>
      <c r="D54" t="s">
        <v>217</v>
      </c>
      <c r="E54">
        <v>1</v>
      </c>
      <c r="F54" s="6">
        <f>Table26[[#This Row],[Other Carbs wt%]]+Table26[[#This Row],[Starch wt%]]+Table26[[#This Row],[Cellulose wt%]]+Table26[[#This Row],[Hemicellulose wt%]]+Table26[[#This Row],[Sa wt%]]</f>
        <v>100</v>
      </c>
      <c r="G54" s="6">
        <f>Table26[[#This Row],[Protein wt%]]+Table26[[#This Row],[AA wt%]]</f>
        <v>0</v>
      </c>
      <c r="H54" s="6">
        <f>Table26[[#This Row],[Lipids wt%]]+Table26[[#This Row],[FA wt%]]</f>
        <v>0</v>
      </c>
      <c r="I54" s="6">
        <f>Table26[[#This Row],[Lignin wt%]]+Table26[[#This Row],[Ph wt%]]</f>
        <v>0</v>
      </c>
      <c r="J5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4" s="6">
        <v>0</v>
      </c>
      <c r="L54" s="6">
        <v>100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37</v>
      </c>
      <c r="X54" s="6">
        <v>7.7</v>
      </c>
      <c r="Y54" s="6">
        <v>55.2</v>
      </c>
      <c r="Z54" s="6">
        <v>0.1</v>
      </c>
      <c r="AC54" s="6">
        <v>17</v>
      </c>
      <c r="AD54" s="6">
        <v>4.1000000000000003E-3</v>
      </c>
      <c r="AG54" s="6">
        <v>5</v>
      </c>
      <c r="AO54" s="6" t="e">
        <f>LN(25/Table26[[#This Row],[Temperature (C)]]/(1-SQRT((Table26[[#This Row],[Temperature (C)]]-5)/Table26[[#This Row],[Temperature (C)]])))/Table26[[#This Row],[b]]</f>
        <v>#DIV/0!</v>
      </c>
      <c r="AP54" s="6">
        <f>IF(Table26[[#This Row],[b]]&lt;&gt;"",Table26[[#This Row],[T-5]], 0)</f>
        <v>0</v>
      </c>
      <c r="AQ54" s="6">
        <v>3.2</v>
      </c>
      <c r="AR54" s="6">
        <v>450</v>
      </c>
      <c r="AT54" t="s">
        <v>389</v>
      </c>
      <c r="AU54" s="6">
        <v>2</v>
      </c>
      <c r="AV54" s="6">
        <v>18.628158844765299</v>
      </c>
      <c r="AW54" s="6">
        <v>3.7209302325581399</v>
      </c>
      <c r="AY54" s="6">
        <f>100-SUM(Table26[[#This Row],[Solids wt%]:[Aquous wt%]])</f>
        <v>75.650910922676559</v>
      </c>
      <c r="AZ54" s="6">
        <v>37.166900420757401</v>
      </c>
      <c r="BL54" s="6">
        <v>10.576923076923078</v>
      </c>
      <c r="CQ54" s="6">
        <v>0</v>
      </c>
    </row>
    <row r="55" spans="1:95" ht="15" customHeight="1" x14ac:dyDescent="0.25">
      <c r="A55" t="s">
        <v>215</v>
      </c>
      <c r="B55" t="s">
        <v>216</v>
      </c>
      <c r="C55">
        <v>2020</v>
      </c>
      <c r="D55" t="s">
        <v>217</v>
      </c>
      <c r="E55">
        <v>1</v>
      </c>
      <c r="F55" s="6">
        <f>Table26[[#This Row],[Other Carbs wt%]]+Table26[[#This Row],[Starch wt%]]+Table26[[#This Row],[Cellulose wt%]]+Table26[[#This Row],[Hemicellulose wt%]]+Table26[[#This Row],[Sa wt%]]</f>
        <v>100</v>
      </c>
      <c r="G55" s="6">
        <f>Table26[[#This Row],[Protein wt%]]+Table26[[#This Row],[AA wt%]]</f>
        <v>0</v>
      </c>
      <c r="H55" s="6">
        <f>Table26[[#This Row],[Lipids wt%]]+Table26[[#This Row],[FA wt%]]</f>
        <v>0</v>
      </c>
      <c r="I55" s="6">
        <f>Table26[[#This Row],[Lignin wt%]]+Table26[[#This Row],[Ph wt%]]</f>
        <v>0</v>
      </c>
      <c r="J5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5" s="6">
        <v>0</v>
      </c>
      <c r="L55" s="6">
        <v>100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37</v>
      </c>
      <c r="X55" s="6">
        <v>7.7</v>
      </c>
      <c r="Y55" s="6">
        <v>55.2</v>
      </c>
      <c r="Z55" s="6">
        <v>0.1</v>
      </c>
      <c r="AC55" s="6">
        <v>17</v>
      </c>
      <c r="AD55" s="6">
        <v>4.1000000000000003E-3</v>
      </c>
      <c r="AG55" s="6">
        <v>5</v>
      </c>
      <c r="AO55" s="6" t="e">
        <f>LN(25/Table26[[#This Row],[Temperature (C)]]/(1-SQRT((Table26[[#This Row],[Temperature (C)]]-5)/Table26[[#This Row],[Temperature (C)]])))/Table26[[#This Row],[b]]</f>
        <v>#DIV/0!</v>
      </c>
      <c r="AP55" s="6">
        <f>IF(Table26[[#This Row],[b]]&lt;&gt;"",Table26[[#This Row],[T-5]], 0)</f>
        <v>0</v>
      </c>
      <c r="AQ55" s="6">
        <v>1</v>
      </c>
      <c r="AR55" s="6">
        <v>500</v>
      </c>
      <c r="AT55" t="s">
        <v>389</v>
      </c>
      <c r="AU55" s="6">
        <v>1.1428571428571399</v>
      </c>
      <c r="AV55" s="6">
        <v>23.5018050541516</v>
      </c>
      <c r="AW55" s="6">
        <v>14.883720930232499</v>
      </c>
      <c r="AY55" s="6">
        <f>100-SUM(Table26[[#This Row],[Solids wt%]:[Aquous wt%]])</f>
        <v>60.471616872758759</v>
      </c>
      <c r="AZ55" s="6">
        <v>39.691444600280597</v>
      </c>
      <c r="BD55" s="6">
        <v>62.8</v>
      </c>
      <c r="BE55" s="6">
        <v>8.3000000000000007</v>
      </c>
      <c r="BF55" s="6">
        <v>28.7</v>
      </c>
      <c r="BG55" s="6">
        <v>0.1</v>
      </c>
      <c r="BI55" s="6">
        <v>30</v>
      </c>
      <c r="BK55" s="6">
        <v>41.1</v>
      </c>
      <c r="BL55" s="6">
        <v>10.604026845637584</v>
      </c>
      <c r="CQ55" s="6">
        <v>0</v>
      </c>
    </row>
    <row r="56" spans="1:95" x14ac:dyDescent="0.25">
      <c r="A56" t="s">
        <v>223</v>
      </c>
      <c r="B56" t="s">
        <v>216</v>
      </c>
      <c r="C56">
        <v>2020</v>
      </c>
      <c r="D56" t="s">
        <v>218</v>
      </c>
      <c r="E56">
        <v>1</v>
      </c>
      <c r="F56" s="6">
        <f>Table26[[#This Row],[Other Carbs wt%]]+Table26[[#This Row],[Starch wt%]]+Table26[[#This Row],[Cellulose wt%]]+Table26[[#This Row],[Hemicellulose wt%]]+Table26[[#This Row],[Sa wt%]]</f>
        <v>100</v>
      </c>
      <c r="G56" s="6">
        <f>Table26[[#This Row],[Protein wt%]]+Table26[[#This Row],[AA wt%]]</f>
        <v>0</v>
      </c>
      <c r="H56" s="6">
        <f>Table26[[#This Row],[Lipids wt%]]+Table26[[#This Row],[FA wt%]]</f>
        <v>0</v>
      </c>
      <c r="I56" s="6">
        <f>Table26[[#This Row],[Lignin wt%]]+Table26[[#This Row],[Ph wt%]]</f>
        <v>0</v>
      </c>
      <c r="J5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6" s="6">
        <v>0</v>
      </c>
      <c r="L56" s="6">
        <v>0</v>
      </c>
      <c r="M56" s="6">
        <v>100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39.4</v>
      </c>
      <c r="X56" s="6">
        <v>8</v>
      </c>
      <c r="Y56" s="6">
        <v>52.5</v>
      </c>
      <c r="Z56" s="6">
        <v>0.1</v>
      </c>
      <c r="AC56" s="6">
        <v>18.600000000000001</v>
      </c>
      <c r="AD56" s="6">
        <v>4.1000000000000003E-3</v>
      </c>
      <c r="AG56" s="6">
        <v>5</v>
      </c>
      <c r="AO56" s="6" t="e">
        <f>LN(25/Table26[[#This Row],[Temperature (C)]]/(1-SQRT((Table26[[#This Row],[Temperature (C)]]-5)/Table26[[#This Row],[Temperature (C)]])))/Table26[[#This Row],[b]]</f>
        <v>#DIV/0!</v>
      </c>
      <c r="AP56" s="6">
        <f>IF(Table26[[#This Row],[b]]&lt;&gt;"",Table26[[#This Row],[T-5]], 0)</f>
        <v>0</v>
      </c>
      <c r="AQ56" s="6">
        <v>3.2</v>
      </c>
      <c r="AR56" s="6">
        <v>350</v>
      </c>
      <c r="AT56" t="s">
        <v>389</v>
      </c>
      <c r="AU56" s="6">
        <v>10.1111111111111</v>
      </c>
      <c r="AV56" s="6">
        <v>11.970684039087899</v>
      </c>
      <c r="AW56" s="6">
        <v>13.9739413680781</v>
      </c>
      <c r="AY56" s="6">
        <v>64.119601328903599</v>
      </c>
      <c r="AZ56" s="6">
        <v>33.800841514726599</v>
      </c>
      <c r="BD56" s="6">
        <v>59.6</v>
      </c>
      <c r="BE56" s="6">
        <v>6.9</v>
      </c>
      <c r="BF56" s="6">
        <v>33.4</v>
      </c>
      <c r="BG56" s="6">
        <v>0.1</v>
      </c>
      <c r="BI56" s="6">
        <v>26.3</v>
      </c>
      <c r="BK56" s="6">
        <v>19</v>
      </c>
      <c r="BL56" s="6">
        <v>10.840108401084011</v>
      </c>
      <c r="CQ56" s="6">
        <v>0</v>
      </c>
    </row>
    <row r="57" spans="1:95" x14ac:dyDescent="0.25">
      <c r="A57" t="s">
        <v>223</v>
      </c>
      <c r="B57" t="s">
        <v>216</v>
      </c>
      <c r="C57">
        <v>2020</v>
      </c>
      <c r="D57" t="s">
        <v>218</v>
      </c>
      <c r="E57">
        <v>1</v>
      </c>
      <c r="F57" s="6">
        <f>Table26[[#This Row],[Other Carbs wt%]]+Table26[[#This Row],[Starch wt%]]+Table26[[#This Row],[Cellulose wt%]]+Table26[[#This Row],[Hemicellulose wt%]]+Table26[[#This Row],[Sa wt%]]</f>
        <v>100</v>
      </c>
      <c r="G57" s="6">
        <f>Table26[[#This Row],[Protein wt%]]+Table26[[#This Row],[AA wt%]]</f>
        <v>0</v>
      </c>
      <c r="H57" s="6">
        <f>Table26[[#This Row],[Lipids wt%]]+Table26[[#This Row],[FA wt%]]</f>
        <v>0</v>
      </c>
      <c r="I57" s="6">
        <f>Table26[[#This Row],[Lignin wt%]]+Table26[[#This Row],[Ph wt%]]</f>
        <v>0</v>
      </c>
      <c r="J5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7" s="6">
        <v>0</v>
      </c>
      <c r="L57" s="6">
        <v>0</v>
      </c>
      <c r="M57" s="6">
        <v>100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39.4</v>
      </c>
      <c r="X57" s="6">
        <v>8</v>
      </c>
      <c r="Y57" s="6">
        <v>52.5</v>
      </c>
      <c r="Z57" s="6">
        <v>0.1</v>
      </c>
      <c r="AC57" s="6">
        <v>18.600000000000001</v>
      </c>
      <c r="AD57" s="6">
        <v>4.1000000000000003E-3</v>
      </c>
      <c r="AG57" s="6">
        <v>5</v>
      </c>
      <c r="AO57" s="6" t="e">
        <f>LN(25/Table26[[#This Row],[Temperature (C)]]/(1-SQRT((Table26[[#This Row],[Temperature (C)]]-5)/Table26[[#This Row],[Temperature (C)]])))/Table26[[#This Row],[b]]</f>
        <v>#DIV/0!</v>
      </c>
      <c r="AP57" s="6">
        <f>IF(Table26[[#This Row],[b]]&lt;&gt;"",Table26[[#This Row],[T-5]], 0)</f>
        <v>0</v>
      </c>
      <c r="AQ57" s="6">
        <v>5.6</v>
      </c>
      <c r="AR57" s="6">
        <v>350</v>
      </c>
      <c r="AT57" t="s">
        <v>389</v>
      </c>
      <c r="AU57" s="6">
        <v>8.37254901960784</v>
      </c>
      <c r="AV57" s="6">
        <v>14.3322475570032</v>
      </c>
      <c r="AW57" s="6">
        <v>19.739413680781698</v>
      </c>
      <c r="AY57" s="6">
        <v>57.807308970099598</v>
      </c>
      <c r="AZ57" s="6">
        <v>27.439024390243901</v>
      </c>
      <c r="BD57" s="6">
        <v>62</v>
      </c>
      <c r="BE57" s="6">
        <v>6.8</v>
      </c>
      <c r="BF57" s="6">
        <v>31.1</v>
      </c>
      <c r="BG57" s="6">
        <v>0.1</v>
      </c>
      <c r="BI57" s="6">
        <v>27.2</v>
      </c>
      <c r="BK57" s="6">
        <v>20.2</v>
      </c>
      <c r="BL57" s="6" t="s">
        <v>391</v>
      </c>
      <c r="CQ57" s="6">
        <v>0</v>
      </c>
    </row>
    <row r="58" spans="1:95" x14ac:dyDescent="0.25">
      <c r="A58" t="s">
        <v>223</v>
      </c>
      <c r="B58" t="s">
        <v>216</v>
      </c>
      <c r="C58">
        <v>2020</v>
      </c>
      <c r="D58" t="s">
        <v>218</v>
      </c>
      <c r="E58">
        <v>1</v>
      </c>
      <c r="F58" s="6">
        <f>Table26[[#This Row],[Other Carbs wt%]]+Table26[[#This Row],[Starch wt%]]+Table26[[#This Row],[Cellulose wt%]]+Table26[[#This Row],[Hemicellulose wt%]]+Table26[[#This Row],[Sa wt%]]</f>
        <v>100</v>
      </c>
      <c r="G58" s="6">
        <f>Table26[[#This Row],[Protein wt%]]+Table26[[#This Row],[AA wt%]]</f>
        <v>0</v>
      </c>
      <c r="H58" s="6">
        <f>Table26[[#This Row],[Lipids wt%]]+Table26[[#This Row],[FA wt%]]</f>
        <v>0</v>
      </c>
      <c r="I58" s="6">
        <f>Table26[[#This Row],[Lignin wt%]]+Table26[[#This Row],[Ph wt%]]</f>
        <v>0</v>
      </c>
      <c r="J5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8" s="6">
        <v>0</v>
      </c>
      <c r="L58" s="6">
        <v>0</v>
      </c>
      <c r="M58" s="6">
        <v>100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39.4</v>
      </c>
      <c r="X58" s="6">
        <v>8</v>
      </c>
      <c r="Y58" s="6">
        <v>52.5</v>
      </c>
      <c r="Z58" s="6">
        <v>0.1</v>
      </c>
      <c r="AC58" s="6">
        <v>18.600000000000001</v>
      </c>
      <c r="AD58" s="6">
        <v>4.1000000000000003E-3</v>
      </c>
      <c r="AG58" s="6">
        <v>5</v>
      </c>
      <c r="AO58" s="6" t="e">
        <f>LN(25/Table26[[#This Row],[Temperature (C)]]/(1-SQRT((Table26[[#This Row],[Temperature (C)]]-5)/Table26[[#This Row],[Temperature (C)]])))/Table26[[#This Row],[b]]</f>
        <v>#DIV/0!</v>
      </c>
      <c r="AP58" s="6">
        <f>IF(Table26[[#This Row],[b]]&lt;&gt;"",Table26[[#This Row],[T-5]], 0)</f>
        <v>0</v>
      </c>
      <c r="AQ58" s="6">
        <v>10</v>
      </c>
      <c r="AR58" s="6">
        <v>350</v>
      </c>
      <c r="AT58" t="s">
        <v>389</v>
      </c>
      <c r="AU58" s="6">
        <v>8.18954248366013</v>
      </c>
      <c r="AV58" s="6">
        <v>16.449511400651399</v>
      </c>
      <c r="AW58" s="6">
        <v>17.4918566775244</v>
      </c>
      <c r="AY58" s="6">
        <v>58.139534883720899</v>
      </c>
      <c r="AZ58" s="6">
        <v>29.498644986449801</v>
      </c>
      <c r="BD58" s="6">
        <v>68.2</v>
      </c>
      <c r="BE58" s="6">
        <v>6.8</v>
      </c>
      <c r="BF58" s="6">
        <v>25</v>
      </c>
      <c r="BI58" s="6">
        <v>30.1</v>
      </c>
      <c r="BK58" s="6">
        <v>25.7</v>
      </c>
      <c r="BL58" s="6" t="s">
        <v>391</v>
      </c>
      <c r="CQ58" s="6">
        <v>0</v>
      </c>
    </row>
    <row r="59" spans="1:95" x14ac:dyDescent="0.25">
      <c r="A59" t="s">
        <v>223</v>
      </c>
      <c r="B59" t="s">
        <v>216</v>
      </c>
      <c r="C59">
        <v>2020</v>
      </c>
      <c r="D59" t="s">
        <v>218</v>
      </c>
      <c r="E59">
        <v>1</v>
      </c>
      <c r="F59" s="6">
        <f>Table26[[#This Row],[Other Carbs wt%]]+Table26[[#This Row],[Starch wt%]]+Table26[[#This Row],[Cellulose wt%]]+Table26[[#This Row],[Hemicellulose wt%]]+Table26[[#This Row],[Sa wt%]]</f>
        <v>100</v>
      </c>
      <c r="G59" s="6">
        <f>Table26[[#This Row],[Protein wt%]]+Table26[[#This Row],[AA wt%]]</f>
        <v>0</v>
      </c>
      <c r="H59" s="6">
        <f>Table26[[#This Row],[Lipids wt%]]+Table26[[#This Row],[FA wt%]]</f>
        <v>0</v>
      </c>
      <c r="I59" s="6">
        <f>Table26[[#This Row],[Lignin wt%]]+Table26[[#This Row],[Ph wt%]]</f>
        <v>0</v>
      </c>
      <c r="J5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9" s="6">
        <v>0</v>
      </c>
      <c r="L59" s="6">
        <v>0</v>
      </c>
      <c r="M59" s="6">
        <v>100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39.4</v>
      </c>
      <c r="X59" s="6">
        <v>8</v>
      </c>
      <c r="Y59" s="6">
        <v>52.5</v>
      </c>
      <c r="Z59" s="6">
        <v>0.1</v>
      </c>
      <c r="AC59" s="6">
        <v>18.600000000000001</v>
      </c>
      <c r="AD59" s="6">
        <v>4.1000000000000003E-3</v>
      </c>
      <c r="AG59" s="6">
        <v>5</v>
      </c>
      <c r="AO59" s="6" t="e">
        <f>LN(25/Table26[[#This Row],[Temperature (C)]]/(1-SQRT((Table26[[#This Row],[Temperature (C)]]-5)/Table26[[#This Row],[Temperature (C)]])))/Table26[[#This Row],[b]]</f>
        <v>#DIV/0!</v>
      </c>
      <c r="AP59" s="6">
        <f>IF(Table26[[#This Row],[b]]&lt;&gt;"",Table26[[#This Row],[T-5]], 0)</f>
        <v>0</v>
      </c>
      <c r="AQ59" s="6">
        <v>31.6</v>
      </c>
      <c r="AR59" s="6">
        <v>350</v>
      </c>
      <c r="AT59" t="s">
        <v>389</v>
      </c>
      <c r="AU59" s="6">
        <v>6.4509803921568603</v>
      </c>
      <c r="AV59" s="6">
        <v>18.4853420195439</v>
      </c>
      <c r="AW59" s="6">
        <v>9.0879478827361506</v>
      </c>
      <c r="AY59" s="6">
        <v>66.112956810631204</v>
      </c>
      <c r="AZ59" s="6">
        <v>25.596205962059599</v>
      </c>
      <c r="BD59" s="6">
        <v>69.8</v>
      </c>
      <c r="BE59" s="6">
        <v>8.6</v>
      </c>
      <c r="BF59" s="6">
        <v>21.4</v>
      </c>
      <c r="BG59" s="6">
        <v>0.1</v>
      </c>
      <c r="BI59" s="6">
        <v>33.799999999999997</v>
      </c>
      <c r="BK59" s="6">
        <v>32.4</v>
      </c>
      <c r="BL59" s="6">
        <v>11.370668316831683</v>
      </c>
      <c r="CQ59" s="6">
        <v>0</v>
      </c>
    </row>
    <row r="60" spans="1:95" x14ac:dyDescent="0.25">
      <c r="A60" t="s">
        <v>223</v>
      </c>
      <c r="B60" t="s">
        <v>216</v>
      </c>
      <c r="C60">
        <v>2020</v>
      </c>
      <c r="D60" t="s">
        <v>218</v>
      </c>
      <c r="E60">
        <v>1</v>
      </c>
      <c r="F60" s="6">
        <f>Table26[[#This Row],[Other Carbs wt%]]+Table26[[#This Row],[Starch wt%]]+Table26[[#This Row],[Cellulose wt%]]+Table26[[#This Row],[Hemicellulose wt%]]+Table26[[#This Row],[Sa wt%]]</f>
        <v>100</v>
      </c>
      <c r="G60" s="6">
        <f>Table26[[#This Row],[Protein wt%]]+Table26[[#This Row],[AA wt%]]</f>
        <v>0</v>
      </c>
      <c r="H60" s="6">
        <f>Table26[[#This Row],[Lipids wt%]]+Table26[[#This Row],[FA wt%]]</f>
        <v>0</v>
      </c>
      <c r="I60" s="6">
        <f>Table26[[#This Row],[Lignin wt%]]+Table26[[#This Row],[Ph wt%]]</f>
        <v>0</v>
      </c>
      <c r="J6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60" s="6">
        <v>0</v>
      </c>
      <c r="L60" s="6">
        <v>0</v>
      </c>
      <c r="M60" s="6">
        <v>100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39.4</v>
      </c>
      <c r="X60" s="6">
        <v>8</v>
      </c>
      <c r="Y60" s="6">
        <v>52.5</v>
      </c>
      <c r="Z60" s="6">
        <v>0.1</v>
      </c>
      <c r="AC60" s="6">
        <v>18.600000000000001</v>
      </c>
      <c r="AD60" s="6">
        <v>4.1000000000000003E-3</v>
      </c>
      <c r="AG60" s="6">
        <v>5</v>
      </c>
      <c r="AO60" s="6" t="e">
        <f>LN(25/Table26[[#This Row],[Temperature (C)]]/(1-SQRT((Table26[[#This Row],[Temperature (C)]]-5)/Table26[[#This Row],[Temperature (C)]])))/Table26[[#This Row],[b]]</f>
        <v>#DIV/0!</v>
      </c>
      <c r="AP60" s="6">
        <f>IF(Table26[[#This Row],[b]]&lt;&gt;"",Table26[[#This Row],[T-5]], 0)</f>
        <v>0</v>
      </c>
      <c r="AQ60" s="6">
        <v>1</v>
      </c>
      <c r="AR60" s="6">
        <v>400</v>
      </c>
      <c r="AT60" t="s">
        <v>389</v>
      </c>
      <c r="AU60" s="6">
        <v>4</v>
      </c>
      <c r="AV60" s="6">
        <v>5.8483754512635304</v>
      </c>
      <c r="AW60" s="6">
        <v>61.705426356589101</v>
      </c>
      <c r="AY60" s="6">
        <f>100-SUM(Table26[[#This Row],[Solids wt%]:[Aquous wt%]])</f>
        <v>28.446198192147364</v>
      </c>
      <c r="AZ60" s="6">
        <v>33.943089430894297</v>
      </c>
      <c r="BL60" s="6" t="s">
        <v>391</v>
      </c>
      <c r="CQ60" s="6">
        <v>0</v>
      </c>
    </row>
    <row r="61" spans="1:95" x14ac:dyDescent="0.25">
      <c r="A61" t="s">
        <v>223</v>
      </c>
      <c r="B61" t="s">
        <v>216</v>
      </c>
      <c r="C61">
        <v>2020</v>
      </c>
      <c r="D61" t="s">
        <v>218</v>
      </c>
      <c r="E61">
        <v>1</v>
      </c>
      <c r="F61" s="6">
        <f>Table26[[#This Row],[Other Carbs wt%]]+Table26[[#This Row],[Starch wt%]]+Table26[[#This Row],[Cellulose wt%]]+Table26[[#This Row],[Hemicellulose wt%]]+Table26[[#This Row],[Sa wt%]]</f>
        <v>100</v>
      </c>
      <c r="G61" s="6">
        <f>Table26[[#This Row],[Protein wt%]]+Table26[[#This Row],[AA wt%]]</f>
        <v>0</v>
      </c>
      <c r="H61" s="6">
        <f>Table26[[#This Row],[Lipids wt%]]+Table26[[#This Row],[FA wt%]]</f>
        <v>0</v>
      </c>
      <c r="I61" s="6">
        <f>Table26[[#This Row],[Lignin wt%]]+Table26[[#This Row],[Ph wt%]]</f>
        <v>0</v>
      </c>
      <c r="J6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61" s="6">
        <v>0</v>
      </c>
      <c r="L61" s="6">
        <v>0</v>
      </c>
      <c r="M61" s="6">
        <v>100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39.4</v>
      </c>
      <c r="X61" s="6">
        <v>8</v>
      </c>
      <c r="Y61" s="6">
        <v>52.5</v>
      </c>
      <c r="Z61" s="6">
        <v>0.1</v>
      </c>
      <c r="AC61" s="6">
        <v>18.600000000000001</v>
      </c>
      <c r="AD61" s="6">
        <v>4.1000000000000003E-3</v>
      </c>
      <c r="AG61" s="6">
        <v>5</v>
      </c>
      <c r="AO61" s="6" t="e">
        <f>LN(25/Table26[[#This Row],[Temperature (C)]]/(1-SQRT((Table26[[#This Row],[Temperature (C)]]-5)/Table26[[#This Row],[Temperature (C)]])))/Table26[[#This Row],[b]]</f>
        <v>#DIV/0!</v>
      </c>
      <c r="AP61" s="6">
        <f>IF(Table26[[#This Row],[b]]&lt;&gt;"",Table26[[#This Row],[T-5]], 0)</f>
        <v>0</v>
      </c>
      <c r="AQ61" s="6">
        <v>3.2</v>
      </c>
      <c r="AR61" s="6">
        <v>400</v>
      </c>
      <c r="AT61" t="s">
        <v>389</v>
      </c>
      <c r="AU61" s="6">
        <v>5.4285714285714199</v>
      </c>
      <c r="AV61" s="6">
        <v>18.194945848375401</v>
      </c>
      <c r="AW61" s="6">
        <v>19.844961240309999</v>
      </c>
      <c r="AY61" s="6">
        <f>100-SUM(Table26[[#This Row],[Solids wt%]:[Aquous wt%]])</f>
        <v>56.53152148274318</v>
      </c>
      <c r="AZ61" s="6">
        <v>37.195121951219498</v>
      </c>
      <c r="BL61" s="6" t="s">
        <v>391</v>
      </c>
      <c r="CQ61" s="6">
        <v>0</v>
      </c>
    </row>
    <row r="62" spans="1:95" x14ac:dyDescent="0.25">
      <c r="A62" t="s">
        <v>223</v>
      </c>
      <c r="B62" t="s">
        <v>216</v>
      </c>
      <c r="C62">
        <v>2020</v>
      </c>
      <c r="D62" t="s">
        <v>218</v>
      </c>
      <c r="E62">
        <v>1</v>
      </c>
      <c r="F62" s="6">
        <f>Table26[[#This Row],[Other Carbs wt%]]+Table26[[#This Row],[Starch wt%]]+Table26[[#This Row],[Cellulose wt%]]+Table26[[#This Row],[Hemicellulose wt%]]+Table26[[#This Row],[Sa wt%]]</f>
        <v>100</v>
      </c>
      <c r="G62" s="6">
        <f>Table26[[#This Row],[Protein wt%]]+Table26[[#This Row],[AA wt%]]</f>
        <v>0</v>
      </c>
      <c r="H62" s="6">
        <f>Table26[[#This Row],[Lipids wt%]]+Table26[[#This Row],[FA wt%]]</f>
        <v>0</v>
      </c>
      <c r="I62" s="6">
        <f>Table26[[#This Row],[Lignin wt%]]+Table26[[#This Row],[Ph wt%]]</f>
        <v>0</v>
      </c>
      <c r="J6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62" s="6">
        <v>0</v>
      </c>
      <c r="L62" s="6">
        <v>0</v>
      </c>
      <c r="M62" s="6">
        <v>100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39.4</v>
      </c>
      <c r="X62" s="6">
        <v>8</v>
      </c>
      <c r="Y62" s="6">
        <v>52.5</v>
      </c>
      <c r="Z62" s="6">
        <v>0.1</v>
      </c>
      <c r="AC62" s="6">
        <v>18.600000000000001</v>
      </c>
      <c r="AD62" s="6">
        <v>4.1000000000000003E-3</v>
      </c>
      <c r="AG62" s="6">
        <v>5</v>
      </c>
      <c r="AO62" s="6" t="e">
        <f>LN(25/Table26[[#This Row],[Temperature (C)]]/(1-SQRT((Table26[[#This Row],[Temperature (C)]]-5)/Table26[[#This Row],[Temperature (C)]])))/Table26[[#This Row],[b]]</f>
        <v>#DIV/0!</v>
      </c>
      <c r="AP62" s="6">
        <f>IF(Table26[[#This Row],[b]]&lt;&gt;"",Table26[[#This Row],[T-5]], 0)</f>
        <v>0</v>
      </c>
      <c r="AQ62" s="6">
        <v>1</v>
      </c>
      <c r="AR62" s="6">
        <v>450</v>
      </c>
      <c r="AT62" t="s">
        <v>389</v>
      </c>
      <c r="AU62" s="6">
        <v>4.5714285714285801</v>
      </c>
      <c r="AV62" s="6">
        <v>20.252707581227401</v>
      </c>
      <c r="AW62" s="6">
        <v>29.1472868217054</v>
      </c>
      <c r="AY62" s="6">
        <f>100-SUM(Table26[[#This Row],[Solids wt%]:[Aquous wt%]])</f>
        <v>46.028577025638619</v>
      </c>
      <c r="AZ62" s="6">
        <v>44.457994579945797</v>
      </c>
      <c r="BL62" s="6" t="s">
        <v>391</v>
      </c>
      <c r="CQ62" s="6">
        <v>0</v>
      </c>
    </row>
    <row r="63" spans="1:95" x14ac:dyDescent="0.25">
      <c r="A63" t="s">
        <v>223</v>
      </c>
      <c r="B63" t="s">
        <v>216</v>
      </c>
      <c r="C63">
        <v>2020</v>
      </c>
      <c r="D63" t="s">
        <v>218</v>
      </c>
      <c r="E63">
        <v>1</v>
      </c>
      <c r="F63" s="6">
        <f>Table26[[#This Row],[Other Carbs wt%]]+Table26[[#This Row],[Starch wt%]]+Table26[[#This Row],[Cellulose wt%]]+Table26[[#This Row],[Hemicellulose wt%]]+Table26[[#This Row],[Sa wt%]]</f>
        <v>100</v>
      </c>
      <c r="G63" s="6">
        <f>Table26[[#This Row],[Protein wt%]]+Table26[[#This Row],[AA wt%]]</f>
        <v>0</v>
      </c>
      <c r="H63" s="6">
        <f>Table26[[#This Row],[Lipids wt%]]+Table26[[#This Row],[FA wt%]]</f>
        <v>0</v>
      </c>
      <c r="I63" s="6">
        <f>Table26[[#This Row],[Lignin wt%]]+Table26[[#This Row],[Ph wt%]]</f>
        <v>0</v>
      </c>
      <c r="J6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63" s="6">
        <v>0</v>
      </c>
      <c r="L63" s="6">
        <v>0</v>
      </c>
      <c r="M63" s="6">
        <v>100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39.4</v>
      </c>
      <c r="X63" s="6">
        <v>8</v>
      </c>
      <c r="Y63" s="6">
        <v>52.5</v>
      </c>
      <c r="Z63" s="6">
        <v>0.1</v>
      </c>
      <c r="AC63" s="6">
        <v>18.600000000000001</v>
      </c>
      <c r="AD63" s="6">
        <v>4.1000000000000003E-3</v>
      </c>
      <c r="AG63" s="6">
        <v>5</v>
      </c>
      <c r="AO63" s="6" t="e">
        <f>LN(25/Table26[[#This Row],[Temperature (C)]]/(1-SQRT((Table26[[#This Row],[Temperature (C)]]-5)/Table26[[#This Row],[Temperature (C)]])))/Table26[[#This Row],[b]]</f>
        <v>#DIV/0!</v>
      </c>
      <c r="AP63" s="6">
        <f>IF(Table26[[#This Row],[b]]&lt;&gt;"",Table26[[#This Row],[T-5]], 0)</f>
        <v>0</v>
      </c>
      <c r="AQ63" s="6">
        <v>3.2</v>
      </c>
      <c r="AR63" s="6">
        <v>450</v>
      </c>
      <c r="AT63" t="s">
        <v>389</v>
      </c>
      <c r="AU63" s="6">
        <v>1.99999999999999</v>
      </c>
      <c r="AV63" s="6">
        <v>17.328519855595601</v>
      </c>
      <c r="AW63" s="6">
        <v>8.3720930232558199</v>
      </c>
      <c r="AY63" s="6">
        <f>100-SUM(Table26[[#This Row],[Solids wt%]:[Aquous wt%]])</f>
        <v>72.299387121148584</v>
      </c>
      <c r="AZ63" s="6">
        <v>45.542005420054103</v>
      </c>
      <c r="BL63" s="6" t="s">
        <v>391</v>
      </c>
      <c r="CQ63" s="6">
        <v>0</v>
      </c>
    </row>
    <row r="64" spans="1:95" x14ac:dyDescent="0.25">
      <c r="A64" t="s">
        <v>223</v>
      </c>
      <c r="B64" t="s">
        <v>216</v>
      </c>
      <c r="C64">
        <v>2020</v>
      </c>
      <c r="D64" t="s">
        <v>218</v>
      </c>
      <c r="E64">
        <v>1</v>
      </c>
      <c r="F64" s="6">
        <f>Table26[[#This Row],[Other Carbs wt%]]+Table26[[#This Row],[Starch wt%]]+Table26[[#This Row],[Cellulose wt%]]+Table26[[#This Row],[Hemicellulose wt%]]+Table26[[#This Row],[Sa wt%]]</f>
        <v>100</v>
      </c>
      <c r="G64" s="6">
        <f>Table26[[#This Row],[Protein wt%]]+Table26[[#This Row],[AA wt%]]</f>
        <v>0</v>
      </c>
      <c r="H64" s="6">
        <f>Table26[[#This Row],[Lipids wt%]]+Table26[[#This Row],[FA wt%]]</f>
        <v>0</v>
      </c>
      <c r="I64" s="6">
        <f>Table26[[#This Row],[Lignin wt%]]+Table26[[#This Row],[Ph wt%]]</f>
        <v>0</v>
      </c>
      <c r="J6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64" s="6">
        <v>0</v>
      </c>
      <c r="L64" s="6">
        <v>0</v>
      </c>
      <c r="M64" s="6">
        <v>100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39.4</v>
      </c>
      <c r="X64" s="6">
        <v>8</v>
      </c>
      <c r="Y64" s="6">
        <v>52.5</v>
      </c>
      <c r="Z64" s="6">
        <v>0.1</v>
      </c>
      <c r="AC64" s="6">
        <v>18.600000000000001</v>
      </c>
      <c r="AD64" s="6">
        <v>4.1000000000000003E-3</v>
      </c>
      <c r="AG64" s="6">
        <v>5</v>
      </c>
      <c r="AO64" s="6" t="e">
        <f>LN(25/Table26[[#This Row],[Temperature (C)]]/(1-SQRT((Table26[[#This Row],[Temperature (C)]]-5)/Table26[[#This Row],[Temperature (C)]])))/Table26[[#This Row],[b]]</f>
        <v>#DIV/0!</v>
      </c>
      <c r="AP64" s="6">
        <f>IF(Table26[[#This Row],[b]]&lt;&gt;"",Table26[[#This Row],[T-5]], 0)</f>
        <v>0</v>
      </c>
      <c r="AQ64" s="6">
        <v>1</v>
      </c>
      <c r="AR64" s="6">
        <v>500</v>
      </c>
      <c r="AT64" t="s">
        <v>389</v>
      </c>
      <c r="AU64" s="6">
        <v>0.85714285714286298</v>
      </c>
      <c r="AV64" s="6">
        <v>22.418772563176798</v>
      </c>
      <c r="AW64" s="6">
        <v>24.4961240310077</v>
      </c>
      <c r="AY64" s="6">
        <f>100-SUM(Table26[[#This Row],[Solids wt%]:[Aquous wt%]])</f>
        <v>52.227960548672641</v>
      </c>
      <c r="AZ64" s="6">
        <v>29.5186104218362</v>
      </c>
      <c r="BD64" s="6">
        <v>62.7</v>
      </c>
      <c r="BE64" s="6">
        <v>7.8</v>
      </c>
      <c r="BF64" s="6">
        <v>29.4</v>
      </c>
      <c r="BG64" s="6">
        <v>0.1</v>
      </c>
      <c r="BI64" s="6">
        <v>29.1</v>
      </c>
      <c r="BK64" s="6">
        <v>33.6</v>
      </c>
      <c r="BL64" s="6" t="s">
        <v>391</v>
      </c>
      <c r="CQ64" s="6">
        <v>0</v>
      </c>
    </row>
    <row r="65" spans="1:95" x14ac:dyDescent="0.25">
      <c r="A65" t="s">
        <v>224</v>
      </c>
      <c r="B65" t="s">
        <v>216</v>
      </c>
      <c r="C65">
        <v>2020</v>
      </c>
      <c r="D65" t="s">
        <v>219</v>
      </c>
      <c r="E65">
        <v>1</v>
      </c>
      <c r="F65" s="6">
        <f>Table26[[#This Row],[Other Carbs wt%]]+Table26[[#This Row],[Starch wt%]]+Table26[[#This Row],[Cellulose wt%]]+Table26[[#This Row],[Hemicellulose wt%]]+Table26[[#This Row],[Sa wt%]]</f>
        <v>100</v>
      </c>
      <c r="G65" s="6">
        <f>Table26[[#This Row],[Protein wt%]]+Table26[[#This Row],[AA wt%]]</f>
        <v>0</v>
      </c>
      <c r="H65" s="6">
        <f>Table26[[#This Row],[Lipids wt%]]+Table26[[#This Row],[FA wt%]]</f>
        <v>0</v>
      </c>
      <c r="I65" s="6">
        <f>Table26[[#This Row],[Lignin wt%]]+Table26[[#This Row],[Ph wt%]]</f>
        <v>0</v>
      </c>
      <c r="J6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65" s="6">
        <v>0</v>
      </c>
      <c r="L65" s="6">
        <v>100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40.5</v>
      </c>
      <c r="X65" s="6">
        <v>8.1999999999999993</v>
      </c>
      <c r="Y65" s="6">
        <v>51.1</v>
      </c>
      <c r="Z65" s="6">
        <v>0.2</v>
      </c>
      <c r="AC65" s="6">
        <v>19.3</v>
      </c>
      <c r="AD65" s="6">
        <v>4.1000000000000003E-3</v>
      </c>
      <c r="AG65" s="6">
        <v>5</v>
      </c>
      <c r="AO65" s="6" t="e">
        <f>LN(25/Table26[[#This Row],[Temperature (C)]]/(1-SQRT((Table26[[#This Row],[Temperature (C)]]-5)/Table26[[#This Row],[Temperature (C)]])))/Table26[[#This Row],[b]]</f>
        <v>#DIV/0!</v>
      </c>
      <c r="AP65" s="6">
        <f>IF(Table26[[#This Row],[b]]&lt;&gt;"",Table26[[#This Row],[T-5]], 0)</f>
        <v>0</v>
      </c>
      <c r="AQ65" s="6">
        <v>3.2</v>
      </c>
      <c r="AR65" s="6">
        <v>350</v>
      </c>
      <c r="AT65" t="s">
        <v>389</v>
      </c>
      <c r="AU65" s="6">
        <v>7.68627450980392</v>
      </c>
      <c r="AV65" s="6">
        <v>14.250814332247501</v>
      </c>
      <c r="AW65" s="6">
        <v>20.2280130293159</v>
      </c>
      <c r="AY65" s="6">
        <v>58.139534883720899</v>
      </c>
      <c r="AZ65" s="6">
        <v>29.7568238213399</v>
      </c>
      <c r="BD65" s="6">
        <v>60.7</v>
      </c>
      <c r="BE65" s="6">
        <v>7.2</v>
      </c>
      <c r="BF65" s="6">
        <v>31.9</v>
      </c>
      <c r="BG65" s="6">
        <v>0.2</v>
      </c>
      <c r="BI65" s="6">
        <v>27.2</v>
      </c>
      <c r="BK65" s="6">
        <v>20.8</v>
      </c>
      <c r="BL65" s="6" t="s">
        <v>391</v>
      </c>
      <c r="CQ65" s="6">
        <v>0</v>
      </c>
    </row>
    <row r="66" spans="1:95" x14ac:dyDescent="0.25">
      <c r="A66" t="s">
        <v>224</v>
      </c>
      <c r="B66" t="s">
        <v>216</v>
      </c>
      <c r="C66">
        <v>2020</v>
      </c>
      <c r="D66" t="s">
        <v>219</v>
      </c>
      <c r="E66">
        <v>1</v>
      </c>
      <c r="F66" s="6">
        <f>Table26[[#This Row],[Other Carbs wt%]]+Table26[[#This Row],[Starch wt%]]+Table26[[#This Row],[Cellulose wt%]]+Table26[[#This Row],[Hemicellulose wt%]]+Table26[[#This Row],[Sa wt%]]</f>
        <v>100</v>
      </c>
      <c r="G66" s="6">
        <f>Table26[[#This Row],[Protein wt%]]+Table26[[#This Row],[AA wt%]]</f>
        <v>0</v>
      </c>
      <c r="H66" s="6">
        <f>Table26[[#This Row],[Lipids wt%]]+Table26[[#This Row],[FA wt%]]</f>
        <v>0</v>
      </c>
      <c r="I66" s="6">
        <f>Table26[[#This Row],[Lignin wt%]]+Table26[[#This Row],[Ph wt%]]</f>
        <v>0</v>
      </c>
      <c r="J6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66" s="6">
        <v>0</v>
      </c>
      <c r="L66" s="6">
        <v>100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40.5</v>
      </c>
      <c r="X66" s="6">
        <v>8.1999999999999993</v>
      </c>
      <c r="Y66" s="6">
        <v>51.1</v>
      </c>
      <c r="Z66" s="6">
        <v>0.2</v>
      </c>
      <c r="AC66" s="6">
        <v>19.3</v>
      </c>
      <c r="AD66" s="6">
        <v>4.1000000000000003E-3</v>
      </c>
      <c r="AG66" s="6">
        <v>5</v>
      </c>
      <c r="AO66" s="6" t="e">
        <f>LN(25/Table26[[#This Row],[Temperature (C)]]/(1-SQRT((Table26[[#This Row],[Temperature (C)]]-5)/Table26[[#This Row],[Temperature (C)]])))/Table26[[#This Row],[b]]</f>
        <v>#DIV/0!</v>
      </c>
      <c r="AP66" s="6">
        <f>IF(Table26[[#This Row],[b]]&lt;&gt;"",Table26[[#This Row],[T-5]], 0)</f>
        <v>0</v>
      </c>
      <c r="AQ66" s="6">
        <v>10</v>
      </c>
      <c r="AR66" s="6">
        <v>350</v>
      </c>
      <c r="AT66" t="s">
        <v>389</v>
      </c>
      <c r="AU66" s="6">
        <v>5.9019607843137196</v>
      </c>
      <c r="AV66" s="6">
        <v>15.9609120521172</v>
      </c>
      <c r="AW66" s="6">
        <v>14.071661237784999</v>
      </c>
      <c r="AY66" s="6">
        <v>64.119601328903599</v>
      </c>
      <c r="AZ66" s="6">
        <v>35.235732009925499</v>
      </c>
      <c r="BD66" s="6">
        <v>68.2</v>
      </c>
      <c r="BE66" s="6">
        <v>7</v>
      </c>
      <c r="BF66" s="6">
        <v>24.8</v>
      </c>
      <c r="BI66" s="6">
        <v>30.5</v>
      </c>
      <c r="BK66" s="6">
        <v>26.2</v>
      </c>
      <c r="BL66" s="6" t="s">
        <v>391</v>
      </c>
      <c r="CQ66" s="6">
        <v>0</v>
      </c>
    </row>
    <row r="67" spans="1:95" x14ac:dyDescent="0.25">
      <c r="A67" t="s">
        <v>224</v>
      </c>
      <c r="B67" t="s">
        <v>216</v>
      </c>
      <c r="C67">
        <v>2020</v>
      </c>
      <c r="D67" t="s">
        <v>219</v>
      </c>
      <c r="E67">
        <v>1</v>
      </c>
      <c r="F67" s="6">
        <f>Table26[[#This Row],[Other Carbs wt%]]+Table26[[#This Row],[Starch wt%]]+Table26[[#This Row],[Cellulose wt%]]+Table26[[#This Row],[Hemicellulose wt%]]+Table26[[#This Row],[Sa wt%]]</f>
        <v>100</v>
      </c>
      <c r="G67" s="6">
        <f>Table26[[#This Row],[Protein wt%]]+Table26[[#This Row],[AA wt%]]</f>
        <v>0</v>
      </c>
      <c r="H67" s="6">
        <f>Table26[[#This Row],[Lipids wt%]]+Table26[[#This Row],[FA wt%]]</f>
        <v>0</v>
      </c>
      <c r="I67" s="6">
        <f>Table26[[#This Row],[Lignin wt%]]+Table26[[#This Row],[Ph wt%]]</f>
        <v>0</v>
      </c>
      <c r="J6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67" s="6">
        <v>0</v>
      </c>
      <c r="L67" s="6">
        <v>100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40.5</v>
      </c>
      <c r="X67" s="6">
        <v>8.1999999999999993</v>
      </c>
      <c r="Y67" s="6">
        <v>51.1</v>
      </c>
      <c r="Z67" s="6">
        <v>0.2</v>
      </c>
      <c r="AC67" s="6">
        <v>19.3</v>
      </c>
      <c r="AD67" s="6">
        <v>4.1000000000000003E-3</v>
      </c>
      <c r="AG67" s="6">
        <v>5</v>
      </c>
      <c r="AO67" s="6" t="e">
        <f>LN(25/Table26[[#This Row],[Temperature (C)]]/(1-SQRT((Table26[[#This Row],[Temperature (C)]]-5)/Table26[[#This Row],[Temperature (C)]])))/Table26[[#This Row],[b]]</f>
        <v>#DIV/0!</v>
      </c>
      <c r="AP67" s="6">
        <f>IF(Table26[[#This Row],[b]]&lt;&gt;"",Table26[[#This Row],[T-5]], 0)</f>
        <v>0</v>
      </c>
      <c r="AQ67" s="6">
        <v>31.6</v>
      </c>
      <c r="AR67" s="6">
        <v>350</v>
      </c>
      <c r="AT67" t="s">
        <v>389</v>
      </c>
      <c r="AU67" s="6">
        <v>6.5424836601307197</v>
      </c>
      <c r="AV67" s="6">
        <v>17.671009771986899</v>
      </c>
      <c r="AW67" s="6">
        <v>11.628664495114</v>
      </c>
      <c r="AY67" s="6">
        <v>64.451827242524899</v>
      </c>
      <c r="AZ67" s="6">
        <v>23.164556962025301</v>
      </c>
      <c r="BD67" s="6">
        <v>71</v>
      </c>
      <c r="BE67" s="6">
        <v>7.5</v>
      </c>
      <c r="BF67" s="6">
        <v>21.5</v>
      </c>
      <c r="BG67" s="6">
        <v>0.1</v>
      </c>
      <c r="BI67" s="6">
        <v>32.4</v>
      </c>
      <c r="BK67" s="6">
        <v>30.8</v>
      </c>
      <c r="BL67" s="6" t="s">
        <v>391</v>
      </c>
      <c r="CQ67" s="6">
        <v>0</v>
      </c>
    </row>
    <row r="68" spans="1:95" x14ac:dyDescent="0.25">
      <c r="A68" t="s">
        <v>224</v>
      </c>
      <c r="B68" t="s">
        <v>216</v>
      </c>
      <c r="C68">
        <v>2020</v>
      </c>
      <c r="D68" t="s">
        <v>219</v>
      </c>
      <c r="E68">
        <v>1</v>
      </c>
      <c r="F68" s="6">
        <f>Table26[[#This Row],[Other Carbs wt%]]+Table26[[#This Row],[Starch wt%]]+Table26[[#This Row],[Cellulose wt%]]+Table26[[#This Row],[Hemicellulose wt%]]+Table26[[#This Row],[Sa wt%]]</f>
        <v>100</v>
      </c>
      <c r="G68" s="6">
        <f>Table26[[#This Row],[Protein wt%]]+Table26[[#This Row],[AA wt%]]</f>
        <v>0</v>
      </c>
      <c r="H68" s="6">
        <f>Table26[[#This Row],[Lipids wt%]]+Table26[[#This Row],[FA wt%]]</f>
        <v>0</v>
      </c>
      <c r="I68" s="6">
        <f>Table26[[#This Row],[Lignin wt%]]+Table26[[#This Row],[Ph wt%]]</f>
        <v>0</v>
      </c>
      <c r="J6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68" s="6">
        <v>0</v>
      </c>
      <c r="L68" s="6">
        <v>100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40.5</v>
      </c>
      <c r="X68" s="6">
        <v>8.1999999999999993</v>
      </c>
      <c r="Y68" s="6">
        <v>51.1</v>
      </c>
      <c r="Z68" s="6">
        <v>0.2</v>
      </c>
      <c r="AC68" s="6">
        <v>19.3</v>
      </c>
      <c r="AD68" s="6">
        <v>4.1000000000000003E-3</v>
      </c>
      <c r="AG68" s="6">
        <v>5</v>
      </c>
      <c r="AO68" s="6" t="e">
        <f>LN(25/Table26[[#This Row],[Temperature (C)]]/(1-SQRT((Table26[[#This Row],[Temperature (C)]]-5)/Table26[[#This Row],[Temperature (C)]])))/Table26[[#This Row],[b]]</f>
        <v>#DIV/0!</v>
      </c>
      <c r="AP68" s="6">
        <f>IF(Table26[[#This Row],[b]]&lt;&gt;"",Table26[[#This Row],[T-5]], 0)</f>
        <v>0</v>
      </c>
      <c r="AQ68" s="6">
        <v>1</v>
      </c>
      <c r="AR68" s="6">
        <v>400</v>
      </c>
      <c r="AT68" t="s">
        <v>389</v>
      </c>
      <c r="AU68" s="6">
        <v>3.4285714285714399</v>
      </c>
      <c r="AV68" s="6">
        <v>6.1732851985559503</v>
      </c>
      <c r="AW68" s="6">
        <v>73.798449612403104</v>
      </c>
      <c r="AY68" s="6">
        <f>100-SUM(Table26[[#This Row],[Solids wt%]:[Aquous wt%]])</f>
        <v>16.599693760469506</v>
      </c>
      <c r="AZ68" s="6">
        <v>23.837974683544299</v>
      </c>
      <c r="BL68" s="6" t="s">
        <v>391</v>
      </c>
      <c r="CQ68" s="6">
        <v>0</v>
      </c>
    </row>
    <row r="69" spans="1:95" x14ac:dyDescent="0.25">
      <c r="A69" s="1" t="s">
        <v>224</v>
      </c>
      <c r="B69" t="s">
        <v>216</v>
      </c>
      <c r="C69">
        <v>2020</v>
      </c>
      <c r="D69" t="s">
        <v>219</v>
      </c>
      <c r="E69">
        <v>1</v>
      </c>
      <c r="F69" s="6">
        <f>Table26[[#This Row],[Other Carbs wt%]]+Table26[[#This Row],[Starch wt%]]+Table26[[#This Row],[Cellulose wt%]]+Table26[[#This Row],[Hemicellulose wt%]]+Table26[[#This Row],[Sa wt%]]</f>
        <v>100</v>
      </c>
      <c r="G69" s="6">
        <f>Table26[[#This Row],[Protein wt%]]+Table26[[#This Row],[AA wt%]]</f>
        <v>0</v>
      </c>
      <c r="H69" s="6">
        <f>Table26[[#This Row],[Lipids wt%]]+Table26[[#This Row],[FA wt%]]</f>
        <v>0</v>
      </c>
      <c r="I69" s="6">
        <f>Table26[[#This Row],[Lignin wt%]]+Table26[[#This Row],[Ph wt%]]</f>
        <v>0</v>
      </c>
      <c r="J6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69" s="6">
        <v>0</v>
      </c>
      <c r="L69" s="6">
        <v>100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40.5</v>
      </c>
      <c r="X69" s="6">
        <v>8.1999999999999993</v>
      </c>
      <c r="Y69" s="6">
        <v>51.1</v>
      </c>
      <c r="Z69" s="6">
        <v>0.2</v>
      </c>
      <c r="AC69" s="6">
        <v>19.3</v>
      </c>
      <c r="AD69" s="6">
        <v>4.1000000000000003E-3</v>
      </c>
      <c r="AG69" s="6">
        <v>5</v>
      </c>
      <c r="AO69" s="6" t="e">
        <f>LN(25/Table26[[#This Row],[Temperature (C)]]/(1-SQRT((Table26[[#This Row],[Temperature (C)]]-5)/Table26[[#This Row],[Temperature (C)]])))/Table26[[#This Row],[b]]</f>
        <v>#DIV/0!</v>
      </c>
      <c r="AP69" s="6">
        <f>IF(Table26[[#This Row],[b]]&lt;&gt;"",Table26[[#This Row],[T-5]], 0)</f>
        <v>0</v>
      </c>
      <c r="AQ69" s="6">
        <v>3.2</v>
      </c>
      <c r="AR69" s="6">
        <v>400</v>
      </c>
      <c r="AT69" t="s">
        <v>389</v>
      </c>
      <c r="AU69" s="6">
        <v>4</v>
      </c>
      <c r="AV69" s="6">
        <v>17.978339350180502</v>
      </c>
      <c r="AW69" s="6">
        <v>19.224806201550301</v>
      </c>
      <c r="AY69" s="6">
        <f>100-SUM(Table26[[#This Row],[Solids wt%]:[Aquous wt%]])</f>
        <v>58.796854448269201</v>
      </c>
      <c r="AZ69" s="6">
        <v>27.301265822784799</v>
      </c>
      <c r="BL69" s="6" t="s">
        <v>391</v>
      </c>
      <c r="CQ69" s="6">
        <v>0</v>
      </c>
    </row>
    <row r="70" spans="1:95" x14ac:dyDescent="0.25">
      <c r="A70" t="s">
        <v>224</v>
      </c>
      <c r="B70" t="s">
        <v>216</v>
      </c>
      <c r="C70">
        <v>2020</v>
      </c>
      <c r="D70" t="s">
        <v>219</v>
      </c>
      <c r="E70">
        <v>1</v>
      </c>
      <c r="F70" s="6">
        <f>Table26[[#This Row],[Other Carbs wt%]]+Table26[[#This Row],[Starch wt%]]+Table26[[#This Row],[Cellulose wt%]]+Table26[[#This Row],[Hemicellulose wt%]]+Table26[[#This Row],[Sa wt%]]</f>
        <v>100</v>
      </c>
      <c r="G70" s="6">
        <f>Table26[[#This Row],[Protein wt%]]+Table26[[#This Row],[AA wt%]]</f>
        <v>0</v>
      </c>
      <c r="H70" s="6">
        <f>Table26[[#This Row],[Lipids wt%]]+Table26[[#This Row],[FA wt%]]</f>
        <v>0</v>
      </c>
      <c r="I70" s="6">
        <f>Table26[[#This Row],[Lignin wt%]]+Table26[[#This Row],[Ph wt%]]</f>
        <v>0</v>
      </c>
      <c r="J7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70" s="6">
        <v>0</v>
      </c>
      <c r="L70" s="6">
        <v>100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40.5</v>
      </c>
      <c r="X70" s="6">
        <v>8.1999999999999993</v>
      </c>
      <c r="Y70" s="6">
        <v>51.1</v>
      </c>
      <c r="Z70" s="6">
        <v>0.2</v>
      </c>
      <c r="AC70" s="6">
        <v>19.3</v>
      </c>
      <c r="AD70" s="6">
        <v>4.1000000000000003E-3</v>
      </c>
      <c r="AG70" s="6">
        <v>5</v>
      </c>
      <c r="AO70" s="6" t="e">
        <f>LN(25/Table26[[#This Row],[Temperature (C)]]/(1-SQRT((Table26[[#This Row],[Temperature (C)]]-5)/Table26[[#This Row],[Temperature (C)]])))/Table26[[#This Row],[b]]</f>
        <v>#DIV/0!</v>
      </c>
      <c r="AP70" s="6">
        <f>IF(Table26[[#This Row],[b]]&lt;&gt;"",Table26[[#This Row],[T-5]], 0)</f>
        <v>0</v>
      </c>
      <c r="AQ70" s="6">
        <v>1</v>
      </c>
      <c r="AR70" s="6">
        <v>450</v>
      </c>
      <c r="AT70" t="s">
        <v>389</v>
      </c>
      <c r="AU70" s="6">
        <v>1.4285714285714299</v>
      </c>
      <c r="AV70" s="6">
        <v>18.519855595667799</v>
      </c>
      <c r="AW70" s="6">
        <v>23.565891472868199</v>
      </c>
      <c r="AY70" s="6">
        <f>100-SUM(Table26[[#This Row],[Solids wt%]:[Aquous wt%]])</f>
        <v>56.485681502892575</v>
      </c>
      <c r="AZ70" s="6">
        <v>27.0126582278481</v>
      </c>
      <c r="BL70" s="6" t="s">
        <v>391</v>
      </c>
      <c r="CQ70" s="6">
        <v>0</v>
      </c>
    </row>
    <row r="71" spans="1:95" x14ac:dyDescent="0.25">
      <c r="A71" t="s">
        <v>224</v>
      </c>
      <c r="B71" t="s">
        <v>216</v>
      </c>
      <c r="C71">
        <v>2020</v>
      </c>
      <c r="D71" t="s">
        <v>219</v>
      </c>
      <c r="E71">
        <v>1</v>
      </c>
      <c r="F71" s="6">
        <f>Table26[[#This Row],[Other Carbs wt%]]+Table26[[#This Row],[Starch wt%]]+Table26[[#This Row],[Cellulose wt%]]+Table26[[#This Row],[Hemicellulose wt%]]+Table26[[#This Row],[Sa wt%]]</f>
        <v>100</v>
      </c>
      <c r="G71" s="6">
        <f>Table26[[#This Row],[Protein wt%]]+Table26[[#This Row],[AA wt%]]</f>
        <v>0</v>
      </c>
      <c r="H71" s="6">
        <f>Table26[[#This Row],[Lipids wt%]]+Table26[[#This Row],[FA wt%]]</f>
        <v>0</v>
      </c>
      <c r="I71" s="6">
        <f>Table26[[#This Row],[Lignin wt%]]+Table26[[#This Row],[Ph wt%]]</f>
        <v>0</v>
      </c>
      <c r="J7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71" s="6">
        <v>0</v>
      </c>
      <c r="L71" s="6">
        <v>100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40.5</v>
      </c>
      <c r="X71" s="6">
        <v>8.1999999999999993</v>
      </c>
      <c r="Y71" s="6">
        <v>51.1</v>
      </c>
      <c r="Z71" s="6">
        <v>0.2</v>
      </c>
      <c r="AC71" s="6">
        <v>19.3</v>
      </c>
      <c r="AD71" s="6">
        <v>4.1000000000000003E-3</v>
      </c>
      <c r="AG71" s="6">
        <v>5</v>
      </c>
      <c r="AO71" s="6" t="e">
        <f>LN(25/Table26[[#This Row],[Temperature (C)]]/(1-SQRT((Table26[[#This Row],[Temperature (C)]]-5)/Table26[[#This Row],[Temperature (C)]])))/Table26[[#This Row],[b]]</f>
        <v>#DIV/0!</v>
      </c>
      <c r="AP71" s="6">
        <f>IF(Table26[[#This Row],[b]]&lt;&gt;"",Table26[[#This Row],[T-5]], 0)</f>
        <v>0</v>
      </c>
      <c r="AQ71" s="6">
        <v>3.2</v>
      </c>
      <c r="AR71" s="6">
        <v>450</v>
      </c>
      <c r="AT71" t="s">
        <v>389</v>
      </c>
      <c r="AU71" s="6">
        <v>1.4285714285714299</v>
      </c>
      <c r="AV71" s="6">
        <v>16.1371841155234</v>
      </c>
      <c r="AW71" s="6">
        <v>4.3410852713178398</v>
      </c>
      <c r="AY71" s="6">
        <f>100-SUM(Table26[[#This Row],[Solids wt%]:[Aquous wt%]])</f>
        <v>78.093159184587336</v>
      </c>
      <c r="AZ71" s="6" t="s">
        <v>391</v>
      </c>
      <c r="BL71" s="6" t="s">
        <v>391</v>
      </c>
      <c r="CQ71" s="6">
        <v>0</v>
      </c>
    </row>
    <row r="72" spans="1:95" x14ac:dyDescent="0.25">
      <c r="A72" t="s">
        <v>224</v>
      </c>
      <c r="B72" t="s">
        <v>216</v>
      </c>
      <c r="C72">
        <v>2020</v>
      </c>
      <c r="D72" t="s">
        <v>219</v>
      </c>
      <c r="E72">
        <v>1</v>
      </c>
      <c r="F72" s="6">
        <f>Table26[[#This Row],[Other Carbs wt%]]+Table26[[#This Row],[Starch wt%]]+Table26[[#This Row],[Cellulose wt%]]+Table26[[#This Row],[Hemicellulose wt%]]+Table26[[#This Row],[Sa wt%]]</f>
        <v>100</v>
      </c>
      <c r="G72" s="6">
        <f>Table26[[#This Row],[Protein wt%]]+Table26[[#This Row],[AA wt%]]</f>
        <v>0</v>
      </c>
      <c r="H72" s="6">
        <f>Table26[[#This Row],[Lipids wt%]]+Table26[[#This Row],[FA wt%]]</f>
        <v>0</v>
      </c>
      <c r="I72" s="6">
        <f>Table26[[#This Row],[Lignin wt%]]+Table26[[#This Row],[Ph wt%]]</f>
        <v>0</v>
      </c>
      <c r="J7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72" s="6">
        <v>0</v>
      </c>
      <c r="L72" s="6">
        <v>100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40.5</v>
      </c>
      <c r="X72" s="6">
        <v>8.1999999999999993</v>
      </c>
      <c r="Y72" s="6">
        <v>51.1</v>
      </c>
      <c r="Z72" s="6">
        <v>0.2</v>
      </c>
      <c r="AC72" s="6">
        <v>19.3</v>
      </c>
      <c r="AD72" s="6">
        <v>4.1000000000000003E-3</v>
      </c>
      <c r="AG72" s="6">
        <v>5</v>
      </c>
      <c r="AO72" s="6" t="e">
        <f>LN(25/Table26[[#This Row],[Temperature (C)]]/(1-SQRT((Table26[[#This Row],[Temperature (C)]]-5)/Table26[[#This Row],[Temperature (C)]])))/Table26[[#This Row],[b]]</f>
        <v>#DIV/0!</v>
      </c>
      <c r="AP72" s="6">
        <f>IF(Table26[[#This Row],[b]]&lt;&gt;"",Table26[[#This Row],[T-5]], 0)</f>
        <v>0</v>
      </c>
      <c r="AQ72" s="6">
        <v>1</v>
      </c>
      <c r="AR72" s="6">
        <v>500</v>
      </c>
      <c r="AT72" t="s">
        <v>389</v>
      </c>
      <c r="AU72" s="6">
        <v>1.1428571428571399</v>
      </c>
      <c r="AV72" s="6">
        <v>22.7436823104693</v>
      </c>
      <c r="AW72" s="6">
        <v>22.015503875968999</v>
      </c>
      <c r="AY72" s="6">
        <f>100-SUM(Table26[[#This Row],[Solids wt%]:[Aquous wt%]])</f>
        <v>54.097956670704562</v>
      </c>
      <c r="AZ72" s="6" t="s">
        <v>391</v>
      </c>
      <c r="BD72" s="6">
        <v>65.599999999999994</v>
      </c>
      <c r="BE72" s="6">
        <v>8.1999999999999993</v>
      </c>
      <c r="BF72" s="6">
        <v>26.2</v>
      </c>
      <c r="BI72" s="6">
        <v>31</v>
      </c>
      <c r="BK72" s="6">
        <v>38.1</v>
      </c>
      <c r="BL72" s="6" t="s">
        <v>391</v>
      </c>
      <c r="CQ72" s="6">
        <v>0</v>
      </c>
    </row>
    <row r="73" spans="1:95" x14ac:dyDescent="0.25">
      <c r="A73" t="s">
        <v>225</v>
      </c>
      <c r="B73" t="s">
        <v>216</v>
      </c>
      <c r="C73">
        <v>2020</v>
      </c>
      <c r="D73" t="s">
        <v>220</v>
      </c>
      <c r="E73">
        <v>1</v>
      </c>
      <c r="F73" s="6">
        <f>Table26[[#This Row],[Other Carbs wt%]]+Table26[[#This Row],[Starch wt%]]+Table26[[#This Row],[Cellulose wt%]]+Table26[[#This Row],[Hemicellulose wt%]]+Table26[[#This Row],[Sa wt%]]</f>
        <v>100</v>
      </c>
      <c r="G73" s="6">
        <f>Table26[[#This Row],[Protein wt%]]+Table26[[#This Row],[AA wt%]]</f>
        <v>0</v>
      </c>
      <c r="H73" s="6">
        <f>Table26[[#This Row],[Lipids wt%]]+Table26[[#This Row],[FA wt%]]</f>
        <v>0</v>
      </c>
      <c r="I73" s="6">
        <f>Table26[[#This Row],[Lignin wt%]]+Table26[[#This Row],[Ph wt%]]</f>
        <v>0</v>
      </c>
      <c r="J7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73" s="6">
        <v>0</v>
      </c>
      <c r="L73" s="6">
        <v>0</v>
      </c>
      <c r="M73" s="6">
        <v>100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42.3</v>
      </c>
      <c r="X73" s="6">
        <v>7.6</v>
      </c>
      <c r="Y73" s="6">
        <v>50</v>
      </c>
      <c r="Z73" s="6">
        <v>0.1</v>
      </c>
      <c r="AC73" s="6">
        <v>19.3</v>
      </c>
      <c r="AD73" s="6">
        <v>4.1000000000000003E-3</v>
      </c>
      <c r="AG73" s="6">
        <v>5</v>
      </c>
      <c r="AO73" s="6" t="e">
        <f>LN(25/Table26[[#This Row],[Temperature (C)]]/(1-SQRT((Table26[[#This Row],[Temperature (C)]]-5)/Table26[[#This Row],[Temperature (C)]])))/Table26[[#This Row],[b]]</f>
        <v>#DIV/0!</v>
      </c>
      <c r="AP73" s="6">
        <f>IF(Table26[[#This Row],[b]]&lt;&gt;"",Table26[[#This Row],[T-5]], 0)</f>
        <v>0</v>
      </c>
      <c r="AQ73" s="6">
        <v>3.2</v>
      </c>
      <c r="AR73" s="6">
        <v>350</v>
      </c>
      <c r="AT73" t="s">
        <v>389</v>
      </c>
      <c r="AU73" s="6">
        <v>9.7450980392156801</v>
      </c>
      <c r="AV73" s="6">
        <v>11.1563517915309</v>
      </c>
      <c r="AW73" s="6">
        <v>23.648208469055302</v>
      </c>
      <c r="AY73" s="6">
        <v>55.813953488372</v>
      </c>
      <c r="AZ73" s="6" t="s">
        <v>391</v>
      </c>
      <c r="BD73" s="6">
        <v>60.7</v>
      </c>
      <c r="BE73" s="6">
        <v>6.5</v>
      </c>
      <c r="BF73" s="6">
        <v>32.700000000000003</v>
      </c>
      <c r="BG73" s="6">
        <v>0.1</v>
      </c>
      <c r="BI73" s="6">
        <v>26.1</v>
      </c>
      <c r="BK73" s="6">
        <v>15.2</v>
      </c>
      <c r="BL73" s="6" t="s">
        <v>391</v>
      </c>
      <c r="CQ73" s="6">
        <v>0</v>
      </c>
    </row>
    <row r="74" spans="1:95" x14ac:dyDescent="0.25">
      <c r="A74" t="s">
        <v>225</v>
      </c>
      <c r="B74" t="s">
        <v>216</v>
      </c>
      <c r="C74">
        <v>2020</v>
      </c>
      <c r="D74" t="s">
        <v>220</v>
      </c>
      <c r="E74">
        <v>1</v>
      </c>
      <c r="F74" s="6">
        <f>Table26[[#This Row],[Other Carbs wt%]]+Table26[[#This Row],[Starch wt%]]+Table26[[#This Row],[Cellulose wt%]]+Table26[[#This Row],[Hemicellulose wt%]]+Table26[[#This Row],[Sa wt%]]</f>
        <v>100</v>
      </c>
      <c r="G74" s="6">
        <f>Table26[[#This Row],[Protein wt%]]+Table26[[#This Row],[AA wt%]]</f>
        <v>0</v>
      </c>
      <c r="H74" s="6">
        <f>Table26[[#This Row],[Lipids wt%]]+Table26[[#This Row],[FA wt%]]</f>
        <v>0</v>
      </c>
      <c r="I74" s="6">
        <f>Table26[[#This Row],[Lignin wt%]]+Table26[[#This Row],[Ph wt%]]</f>
        <v>0</v>
      </c>
      <c r="J7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74" s="6">
        <v>0</v>
      </c>
      <c r="L74" s="6">
        <v>0</v>
      </c>
      <c r="M74" s="6">
        <v>100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42.3</v>
      </c>
      <c r="X74" s="6">
        <v>7.6</v>
      </c>
      <c r="Y74" s="6">
        <v>50</v>
      </c>
      <c r="Z74" s="6">
        <v>0.1</v>
      </c>
      <c r="AC74" s="6">
        <v>19.3</v>
      </c>
      <c r="AD74" s="6">
        <v>4.1000000000000003E-3</v>
      </c>
      <c r="AG74" s="6">
        <v>5</v>
      </c>
      <c r="AO74" s="6" t="e">
        <f>LN(25/Table26[[#This Row],[Temperature (C)]]/(1-SQRT((Table26[[#This Row],[Temperature (C)]]-5)/Table26[[#This Row],[Temperature (C)]])))/Table26[[#This Row],[b]]</f>
        <v>#DIV/0!</v>
      </c>
      <c r="AP74" s="6">
        <f>IF(Table26[[#This Row],[b]]&lt;&gt;"",Table26[[#This Row],[T-5]], 0)</f>
        <v>0</v>
      </c>
      <c r="AQ74" s="6">
        <v>5.6</v>
      </c>
      <c r="AR74" s="6">
        <v>350</v>
      </c>
      <c r="AT74" t="s">
        <v>389</v>
      </c>
      <c r="AU74" s="6">
        <v>9.5620915032679701</v>
      </c>
      <c r="AV74" s="6">
        <v>13.029315960911999</v>
      </c>
      <c r="AW74" s="6">
        <v>18.371335504885899</v>
      </c>
      <c r="AY74" s="6">
        <v>59.136212624584701</v>
      </c>
      <c r="AZ74" s="6" t="s">
        <v>391</v>
      </c>
      <c r="BD74" s="6">
        <v>55.6</v>
      </c>
      <c r="BE74" s="6">
        <v>7.4</v>
      </c>
      <c r="BF74" s="6">
        <v>36.9</v>
      </c>
      <c r="BG74" s="6">
        <v>0.1</v>
      </c>
      <c r="BI74" s="6">
        <v>25.3</v>
      </c>
      <c r="BK74" s="6">
        <v>17.100000000000001</v>
      </c>
      <c r="BL74" s="6" t="s">
        <v>391</v>
      </c>
      <c r="CQ74" s="6">
        <v>0</v>
      </c>
    </row>
    <row r="75" spans="1:95" x14ac:dyDescent="0.25">
      <c r="A75" t="s">
        <v>225</v>
      </c>
      <c r="B75" t="s">
        <v>216</v>
      </c>
      <c r="C75">
        <v>2020</v>
      </c>
      <c r="D75" t="s">
        <v>220</v>
      </c>
      <c r="E75">
        <v>1</v>
      </c>
      <c r="F75" s="6">
        <f>Table26[[#This Row],[Other Carbs wt%]]+Table26[[#This Row],[Starch wt%]]+Table26[[#This Row],[Cellulose wt%]]+Table26[[#This Row],[Hemicellulose wt%]]+Table26[[#This Row],[Sa wt%]]</f>
        <v>100</v>
      </c>
      <c r="G75" s="6">
        <f>Table26[[#This Row],[Protein wt%]]+Table26[[#This Row],[AA wt%]]</f>
        <v>0</v>
      </c>
      <c r="H75" s="6">
        <f>Table26[[#This Row],[Lipids wt%]]+Table26[[#This Row],[FA wt%]]</f>
        <v>0</v>
      </c>
      <c r="I75" s="6">
        <f>Table26[[#This Row],[Lignin wt%]]+Table26[[#This Row],[Ph wt%]]</f>
        <v>0</v>
      </c>
      <c r="J7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75" s="6">
        <v>0</v>
      </c>
      <c r="L75" s="6">
        <v>0</v>
      </c>
      <c r="M75" s="6">
        <v>100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42.3</v>
      </c>
      <c r="X75" s="6">
        <v>7.6</v>
      </c>
      <c r="Y75" s="6">
        <v>50</v>
      </c>
      <c r="Z75" s="6">
        <v>0.1</v>
      </c>
      <c r="AC75" s="6">
        <v>19.3</v>
      </c>
      <c r="AD75" s="6">
        <v>4.1000000000000003E-3</v>
      </c>
      <c r="AG75" s="6">
        <v>5</v>
      </c>
      <c r="AO75" s="6" t="e">
        <f>LN(25/Table26[[#This Row],[Temperature (C)]]/(1-SQRT((Table26[[#This Row],[Temperature (C)]]-5)/Table26[[#This Row],[Temperature (C)]])))/Table26[[#This Row],[b]]</f>
        <v>#DIV/0!</v>
      </c>
      <c r="AP75" s="6">
        <f>IF(Table26[[#This Row],[b]]&lt;&gt;"",Table26[[#This Row],[T-5]], 0)</f>
        <v>0</v>
      </c>
      <c r="AQ75" s="6">
        <v>10</v>
      </c>
      <c r="AR75" s="6">
        <v>350</v>
      </c>
      <c r="AT75" t="s">
        <v>389</v>
      </c>
      <c r="AU75" s="6">
        <v>8.2810457516339806</v>
      </c>
      <c r="AV75" s="6">
        <v>15.553745928338699</v>
      </c>
      <c r="AW75" s="6">
        <v>14.462540716612301</v>
      </c>
      <c r="AY75" s="6">
        <v>62.126245847176101</v>
      </c>
      <c r="AZ75" s="6">
        <v>48.051948051948102</v>
      </c>
      <c r="BD75" s="6">
        <v>58</v>
      </c>
      <c r="BE75" s="6">
        <v>7.5</v>
      </c>
      <c r="BF75" s="6">
        <v>34.4</v>
      </c>
      <c r="BG75" s="6">
        <v>0.1</v>
      </c>
      <c r="BI75" s="6">
        <v>26.4</v>
      </c>
      <c r="BK75" s="6">
        <v>21.3</v>
      </c>
      <c r="BL75" s="6" t="s">
        <v>391</v>
      </c>
      <c r="CQ75" s="6">
        <v>0</v>
      </c>
    </row>
    <row r="76" spans="1:95" x14ac:dyDescent="0.25">
      <c r="A76" t="s">
        <v>225</v>
      </c>
      <c r="B76" t="s">
        <v>216</v>
      </c>
      <c r="C76">
        <v>2020</v>
      </c>
      <c r="D76" t="s">
        <v>220</v>
      </c>
      <c r="E76">
        <v>1</v>
      </c>
      <c r="F76" s="6">
        <f>Table26[[#This Row],[Other Carbs wt%]]+Table26[[#This Row],[Starch wt%]]+Table26[[#This Row],[Cellulose wt%]]+Table26[[#This Row],[Hemicellulose wt%]]+Table26[[#This Row],[Sa wt%]]</f>
        <v>100</v>
      </c>
      <c r="G76" s="6">
        <f>Table26[[#This Row],[Protein wt%]]+Table26[[#This Row],[AA wt%]]</f>
        <v>0</v>
      </c>
      <c r="H76" s="6">
        <f>Table26[[#This Row],[Lipids wt%]]+Table26[[#This Row],[FA wt%]]</f>
        <v>0</v>
      </c>
      <c r="I76" s="6">
        <f>Table26[[#This Row],[Lignin wt%]]+Table26[[#This Row],[Ph wt%]]</f>
        <v>0</v>
      </c>
      <c r="J7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76" s="6">
        <v>0</v>
      </c>
      <c r="L76" s="6">
        <v>0</v>
      </c>
      <c r="M76" s="6">
        <v>100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42.3</v>
      </c>
      <c r="X76" s="6">
        <v>7.6</v>
      </c>
      <c r="Y76" s="6">
        <v>50</v>
      </c>
      <c r="Z76" s="6">
        <v>0.1</v>
      </c>
      <c r="AC76" s="6">
        <v>19.3</v>
      </c>
      <c r="AD76" s="6">
        <v>4.1000000000000003E-3</v>
      </c>
      <c r="AG76" s="6">
        <v>5</v>
      </c>
      <c r="AO76" s="6" t="e">
        <f>LN(25/Table26[[#This Row],[Temperature (C)]]/(1-SQRT((Table26[[#This Row],[Temperature (C)]]-5)/Table26[[#This Row],[Temperature (C)]])))/Table26[[#This Row],[b]]</f>
        <v>#DIV/0!</v>
      </c>
      <c r="AP76" s="6">
        <f>IF(Table26[[#This Row],[b]]&lt;&gt;"",Table26[[#This Row],[T-5]], 0)</f>
        <v>0</v>
      </c>
      <c r="AQ76" s="6">
        <v>31.6</v>
      </c>
      <c r="AR76" s="6">
        <v>350</v>
      </c>
      <c r="AT76" t="s">
        <v>389</v>
      </c>
      <c r="AU76" s="6">
        <v>4.9869281045751599</v>
      </c>
      <c r="AV76" s="6">
        <v>18.729641693811001</v>
      </c>
      <c r="AW76" s="6">
        <v>12.312703583061801</v>
      </c>
      <c r="AY76" s="6">
        <v>64.4518272425248</v>
      </c>
      <c r="AZ76" s="6">
        <v>47.077922077922103</v>
      </c>
      <c r="BD76" s="6">
        <v>70.900000000000006</v>
      </c>
      <c r="BE76" s="6">
        <v>7.8</v>
      </c>
      <c r="BF76" s="6">
        <v>21.2</v>
      </c>
      <c r="BG76" s="6">
        <v>0.1</v>
      </c>
      <c r="BI76" s="6">
        <v>32.9</v>
      </c>
      <c r="BK76" s="6">
        <v>31.8</v>
      </c>
      <c r="BL76" s="6" t="s">
        <v>391</v>
      </c>
      <c r="CQ76" s="6">
        <v>0</v>
      </c>
    </row>
    <row r="77" spans="1:95" x14ac:dyDescent="0.25">
      <c r="A77" t="s">
        <v>225</v>
      </c>
      <c r="B77" t="s">
        <v>216</v>
      </c>
      <c r="C77">
        <v>2020</v>
      </c>
      <c r="D77" t="s">
        <v>220</v>
      </c>
      <c r="E77">
        <v>1</v>
      </c>
      <c r="F77" s="6">
        <f>Table26[[#This Row],[Other Carbs wt%]]+Table26[[#This Row],[Starch wt%]]+Table26[[#This Row],[Cellulose wt%]]+Table26[[#This Row],[Hemicellulose wt%]]+Table26[[#This Row],[Sa wt%]]</f>
        <v>100</v>
      </c>
      <c r="G77" s="6">
        <f>Table26[[#This Row],[Protein wt%]]+Table26[[#This Row],[AA wt%]]</f>
        <v>0</v>
      </c>
      <c r="H77" s="6">
        <f>Table26[[#This Row],[Lipids wt%]]+Table26[[#This Row],[FA wt%]]</f>
        <v>0</v>
      </c>
      <c r="I77" s="6">
        <f>Table26[[#This Row],[Lignin wt%]]+Table26[[#This Row],[Ph wt%]]</f>
        <v>0</v>
      </c>
      <c r="J7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77" s="6">
        <v>0</v>
      </c>
      <c r="L77" s="6">
        <v>0</v>
      </c>
      <c r="M77" s="6">
        <v>100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42.3</v>
      </c>
      <c r="X77" s="6">
        <v>7.6</v>
      </c>
      <c r="Y77" s="6">
        <v>50</v>
      </c>
      <c r="Z77" s="6">
        <v>0.1</v>
      </c>
      <c r="AC77" s="6">
        <v>19.3</v>
      </c>
      <c r="AD77" s="6">
        <v>4.1000000000000003E-3</v>
      </c>
      <c r="AG77" s="6">
        <v>5</v>
      </c>
      <c r="AO77" s="6" t="e">
        <f>LN(25/Table26[[#This Row],[Temperature (C)]]/(1-SQRT((Table26[[#This Row],[Temperature (C)]]-5)/Table26[[#This Row],[Temperature (C)]])))/Table26[[#This Row],[b]]</f>
        <v>#DIV/0!</v>
      </c>
      <c r="AP77" s="6">
        <f>IF(Table26[[#This Row],[b]]&lt;&gt;"",Table26[[#This Row],[T-5]], 0)</f>
        <v>0</v>
      </c>
      <c r="AQ77" s="6">
        <v>1</v>
      </c>
      <c r="AR77" s="6">
        <v>400</v>
      </c>
      <c r="AT77" t="s">
        <v>389</v>
      </c>
      <c r="AU77" s="6">
        <v>2.2857142857142798</v>
      </c>
      <c r="AV77" s="6">
        <v>7.2563176895306798</v>
      </c>
      <c r="AW77" s="6">
        <v>45.271317829457303</v>
      </c>
      <c r="AY77" s="6">
        <f>100-SUM(Table26[[#This Row],[Solids wt%]:[Aquous wt%]])</f>
        <v>45.186650195297737</v>
      </c>
      <c r="AZ77" s="6">
        <v>50.649350649350701</v>
      </c>
      <c r="BL77" s="6" t="s">
        <v>391</v>
      </c>
      <c r="CQ77" s="6">
        <v>0</v>
      </c>
    </row>
    <row r="78" spans="1:95" x14ac:dyDescent="0.25">
      <c r="A78" t="s">
        <v>225</v>
      </c>
      <c r="B78" t="s">
        <v>216</v>
      </c>
      <c r="C78">
        <v>2020</v>
      </c>
      <c r="D78" t="s">
        <v>220</v>
      </c>
      <c r="E78">
        <v>1</v>
      </c>
      <c r="F78" s="6">
        <f>Table26[[#This Row],[Other Carbs wt%]]+Table26[[#This Row],[Starch wt%]]+Table26[[#This Row],[Cellulose wt%]]+Table26[[#This Row],[Hemicellulose wt%]]+Table26[[#This Row],[Sa wt%]]</f>
        <v>100</v>
      </c>
      <c r="G78" s="6">
        <f>Table26[[#This Row],[Protein wt%]]+Table26[[#This Row],[AA wt%]]</f>
        <v>0</v>
      </c>
      <c r="H78" s="6">
        <f>Table26[[#This Row],[Lipids wt%]]+Table26[[#This Row],[FA wt%]]</f>
        <v>0</v>
      </c>
      <c r="I78" s="6">
        <f>Table26[[#This Row],[Lignin wt%]]+Table26[[#This Row],[Ph wt%]]</f>
        <v>0</v>
      </c>
      <c r="J7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78" s="6">
        <v>0</v>
      </c>
      <c r="L78" s="6">
        <v>0</v>
      </c>
      <c r="M78" s="6">
        <v>100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42.3</v>
      </c>
      <c r="X78" s="6">
        <v>7.6</v>
      </c>
      <c r="Y78" s="6">
        <v>50</v>
      </c>
      <c r="Z78" s="6">
        <v>0.1</v>
      </c>
      <c r="AC78" s="6">
        <v>19.3</v>
      </c>
      <c r="AD78" s="6">
        <v>4.1000000000000003E-3</v>
      </c>
      <c r="AG78" s="6">
        <v>5</v>
      </c>
      <c r="AO78" s="6" t="e">
        <f>LN(25/Table26[[#This Row],[Temperature (C)]]/(1-SQRT((Table26[[#This Row],[Temperature (C)]]-5)/Table26[[#This Row],[Temperature (C)]])))/Table26[[#This Row],[b]]</f>
        <v>#DIV/0!</v>
      </c>
      <c r="AP78" s="6">
        <f>IF(Table26[[#This Row],[b]]&lt;&gt;"",Table26[[#This Row],[T-5]], 0)</f>
        <v>0</v>
      </c>
      <c r="AQ78" s="6">
        <v>3.2</v>
      </c>
      <c r="AR78" s="6">
        <v>400</v>
      </c>
      <c r="AT78" t="s">
        <v>389</v>
      </c>
      <c r="AU78" s="6">
        <v>5.1428571428571299</v>
      </c>
      <c r="AV78" s="6">
        <v>16.1371841155234</v>
      </c>
      <c r="AW78" s="6">
        <v>18.914728682170502</v>
      </c>
      <c r="AY78" s="6">
        <f>100-SUM(Table26[[#This Row],[Solids wt%]:[Aquous wt%]])</f>
        <v>59.805230059448974</v>
      </c>
      <c r="AZ78" s="6">
        <v>51.298701298701303</v>
      </c>
      <c r="BL78" s="6" t="s">
        <v>391</v>
      </c>
      <c r="CQ78" s="6">
        <v>0</v>
      </c>
    </row>
    <row r="79" spans="1:95" x14ac:dyDescent="0.25">
      <c r="A79" t="s">
        <v>225</v>
      </c>
      <c r="B79" t="s">
        <v>216</v>
      </c>
      <c r="C79">
        <v>2020</v>
      </c>
      <c r="D79" t="s">
        <v>220</v>
      </c>
      <c r="E79">
        <v>1</v>
      </c>
      <c r="F79" s="6">
        <f>Table26[[#This Row],[Other Carbs wt%]]+Table26[[#This Row],[Starch wt%]]+Table26[[#This Row],[Cellulose wt%]]+Table26[[#This Row],[Hemicellulose wt%]]+Table26[[#This Row],[Sa wt%]]</f>
        <v>100</v>
      </c>
      <c r="G79" s="6">
        <f>Table26[[#This Row],[Protein wt%]]+Table26[[#This Row],[AA wt%]]</f>
        <v>0</v>
      </c>
      <c r="H79" s="6">
        <f>Table26[[#This Row],[Lipids wt%]]+Table26[[#This Row],[FA wt%]]</f>
        <v>0</v>
      </c>
      <c r="I79" s="6">
        <f>Table26[[#This Row],[Lignin wt%]]+Table26[[#This Row],[Ph wt%]]</f>
        <v>0</v>
      </c>
      <c r="J7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79" s="6">
        <v>0</v>
      </c>
      <c r="L79" s="6">
        <v>0</v>
      </c>
      <c r="M79" s="6">
        <v>100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42.3</v>
      </c>
      <c r="X79" s="6">
        <v>7.6</v>
      </c>
      <c r="Y79" s="6">
        <v>50</v>
      </c>
      <c r="Z79" s="6">
        <v>0.1</v>
      </c>
      <c r="AC79" s="6">
        <v>19.3</v>
      </c>
      <c r="AD79" s="6">
        <v>4.1000000000000003E-3</v>
      </c>
      <c r="AG79" s="6">
        <v>5</v>
      </c>
      <c r="AO79" s="6" t="e">
        <f>LN(25/Table26[[#This Row],[Temperature (C)]]/(1-SQRT((Table26[[#This Row],[Temperature (C)]]-5)/Table26[[#This Row],[Temperature (C)]])))/Table26[[#This Row],[b]]</f>
        <v>#DIV/0!</v>
      </c>
      <c r="AP79" s="6">
        <f>IF(Table26[[#This Row],[b]]&lt;&gt;"",Table26[[#This Row],[T-5]], 0)</f>
        <v>0</v>
      </c>
      <c r="AQ79" s="6">
        <v>1</v>
      </c>
      <c r="AR79" s="6">
        <v>450</v>
      </c>
      <c r="AT79" t="s">
        <v>389</v>
      </c>
      <c r="AU79" s="6">
        <v>2.8571428571428501</v>
      </c>
      <c r="AV79" s="6">
        <v>17.5451263537906</v>
      </c>
      <c r="AW79" s="6">
        <v>26.356589147286801</v>
      </c>
      <c r="AY79" s="6">
        <f>100-SUM(Table26[[#This Row],[Solids wt%]:[Aquous wt%]])</f>
        <v>53.241141641779748</v>
      </c>
      <c r="AZ79" s="6">
        <v>12.662337662337706</v>
      </c>
      <c r="BL79" s="6" t="s">
        <v>391</v>
      </c>
      <c r="CQ79" s="6">
        <v>0</v>
      </c>
    </row>
    <row r="80" spans="1:95" x14ac:dyDescent="0.25">
      <c r="A80" t="s">
        <v>225</v>
      </c>
      <c r="B80" t="s">
        <v>216</v>
      </c>
      <c r="C80">
        <v>2020</v>
      </c>
      <c r="D80" t="s">
        <v>220</v>
      </c>
      <c r="E80">
        <v>1</v>
      </c>
      <c r="F80" s="6">
        <f>Table26[[#This Row],[Other Carbs wt%]]+Table26[[#This Row],[Starch wt%]]+Table26[[#This Row],[Cellulose wt%]]+Table26[[#This Row],[Hemicellulose wt%]]+Table26[[#This Row],[Sa wt%]]</f>
        <v>100</v>
      </c>
      <c r="G80" s="6">
        <f>Table26[[#This Row],[Protein wt%]]+Table26[[#This Row],[AA wt%]]</f>
        <v>0</v>
      </c>
      <c r="H80" s="6">
        <f>Table26[[#This Row],[Lipids wt%]]+Table26[[#This Row],[FA wt%]]</f>
        <v>0</v>
      </c>
      <c r="I80" s="6">
        <f>Table26[[#This Row],[Lignin wt%]]+Table26[[#This Row],[Ph wt%]]</f>
        <v>0</v>
      </c>
      <c r="J8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80" s="6">
        <v>0</v>
      </c>
      <c r="L80" s="6">
        <v>0</v>
      </c>
      <c r="M80" s="6">
        <v>100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42.3</v>
      </c>
      <c r="X80" s="6">
        <v>7.6</v>
      </c>
      <c r="Y80" s="6">
        <v>50</v>
      </c>
      <c r="Z80" s="6">
        <v>0.1</v>
      </c>
      <c r="AC80" s="6">
        <v>19.3</v>
      </c>
      <c r="AD80" s="6">
        <v>4.1000000000000003E-3</v>
      </c>
      <c r="AG80" s="6">
        <v>5</v>
      </c>
      <c r="AO80" s="6" t="e">
        <f>LN(25/Table26[[#This Row],[Temperature (C)]]/(1-SQRT((Table26[[#This Row],[Temperature (C)]]-5)/Table26[[#This Row],[Temperature (C)]])))/Table26[[#This Row],[b]]</f>
        <v>#DIV/0!</v>
      </c>
      <c r="AP80" s="6">
        <f>IF(Table26[[#This Row],[b]]&lt;&gt;"",Table26[[#This Row],[T-5]], 0)</f>
        <v>0</v>
      </c>
      <c r="AQ80" s="6">
        <v>3.2</v>
      </c>
      <c r="AR80" s="6">
        <v>450</v>
      </c>
      <c r="AT80" t="s">
        <v>389</v>
      </c>
      <c r="AU80" s="6">
        <v>2.2857142857142798</v>
      </c>
      <c r="AV80" s="6">
        <v>16.353790613718399</v>
      </c>
      <c r="AW80" s="6">
        <v>8.6821705426356601</v>
      </c>
      <c r="AY80" s="6">
        <f>100-SUM(Table26[[#This Row],[Solids wt%]:[Aquous wt%]])</f>
        <v>72.67832455793166</v>
      </c>
      <c r="AZ80" s="6">
        <v>20.454545454545496</v>
      </c>
      <c r="BL80" s="6" t="s">
        <v>391</v>
      </c>
      <c r="CQ80" s="6">
        <v>0</v>
      </c>
    </row>
    <row r="81" spans="1:95" x14ac:dyDescent="0.25">
      <c r="A81" t="s">
        <v>225</v>
      </c>
      <c r="B81" t="s">
        <v>216</v>
      </c>
      <c r="C81">
        <v>2020</v>
      </c>
      <c r="D81" t="s">
        <v>220</v>
      </c>
      <c r="E81">
        <v>1</v>
      </c>
      <c r="F81" s="6">
        <f>Table26[[#This Row],[Other Carbs wt%]]+Table26[[#This Row],[Starch wt%]]+Table26[[#This Row],[Cellulose wt%]]+Table26[[#This Row],[Hemicellulose wt%]]+Table26[[#This Row],[Sa wt%]]</f>
        <v>100</v>
      </c>
      <c r="G81" s="6">
        <f>Table26[[#This Row],[Protein wt%]]+Table26[[#This Row],[AA wt%]]</f>
        <v>0</v>
      </c>
      <c r="H81" s="6">
        <f>Table26[[#This Row],[Lipids wt%]]+Table26[[#This Row],[FA wt%]]</f>
        <v>0</v>
      </c>
      <c r="I81" s="6">
        <f>Table26[[#This Row],[Lignin wt%]]+Table26[[#This Row],[Ph wt%]]</f>
        <v>0</v>
      </c>
      <c r="J8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81" s="6">
        <v>0</v>
      </c>
      <c r="L81" s="6">
        <v>0</v>
      </c>
      <c r="M81" s="6">
        <v>100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42.3</v>
      </c>
      <c r="X81" s="6">
        <v>7.6</v>
      </c>
      <c r="Y81" s="6">
        <v>50</v>
      </c>
      <c r="Z81" s="6">
        <v>0.1</v>
      </c>
      <c r="AC81" s="6">
        <v>19.3</v>
      </c>
      <c r="AD81" s="6">
        <v>4.1000000000000003E-3</v>
      </c>
      <c r="AG81" s="6">
        <v>5</v>
      </c>
      <c r="AO81" s="6" t="e">
        <f>LN(25/Table26[[#This Row],[Temperature (C)]]/(1-SQRT((Table26[[#This Row],[Temperature (C)]]-5)/Table26[[#This Row],[Temperature (C)]])))/Table26[[#This Row],[b]]</f>
        <v>#DIV/0!</v>
      </c>
      <c r="AP81" s="6">
        <f>IF(Table26[[#This Row],[b]]&lt;&gt;"",Table26[[#This Row],[T-5]], 0)</f>
        <v>0</v>
      </c>
      <c r="AQ81" s="6">
        <v>1</v>
      </c>
      <c r="AR81" s="6">
        <v>500</v>
      </c>
      <c r="AT81" t="s">
        <v>389</v>
      </c>
      <c r="AU81" s="6">
        <v>0.57142857142857095</v>
      </c>
      <c r="AV81" s="6">
        <v>21.768953068592001</v>
      </c>
      <c r="AW81" s="6">
        <v>19.844961240309999</v>
      </c>
      <c r="AY81" s="6">
        <f>100-SUM(Table26[[#This Row],[Solids wt%]:[Aquous wt%]])</f>
        <v>57.814657119669434</v>
      </c>
      <c r="AZ81" s="6">
        <v>32.792207792207805</v>
      </c>
      <c r="BD81" s="6">
        <v>64.7</v>
      </c>
      <c r="BE81" s="6">
        <v>7.1</v>
      </c>
      <c r="BF81" s="6">
        <v>28.1</v>
      </c>
      <c r="BG81" s="6">
        <v>0.1</v>
      </c>
      <c r="BI81" s="6">
        <v>28.9</v>
      </c>
      <c r="BK81" s="6">
        <v>32.700000000000003</v>
      </c>
      <c r="BL81" s="6" t="s">
        <v>391</v>
      </c>
      <c r="CQ81" s="6">
        <v>0</v>
      </c>
    </row>
    <row r="82" spans="1:95" x14ac:dyDescent="0.25">
      <c r="A82" t="s">
        <v>226</v>
      </c>
      <c r="B82" t="s">
        <v>216</v>
      </c>
      <c r="C82">
        <v>2020</v>
      </c>
      <c r="D82" t="s">
        <v>221</v>
      </c>
      <c r="E82">
        <v>1</v>
      </c>
      <c r="F82" s="6">
        <f>Table26[[#This Row],[Other Carbs wt%]]+Table26[[#This Row],[Starch wt%]]+Table26[[#This Row],[Cellulose wt%]]+Table26[[#This Row],[Hemicellulose wt%]]+Table26[[#This Row],[Sa wt%]]</f>
        <v>100</v>
      </c>
      <c r="G82" s="6">
        <f>Table26[[#This Row],[Protein wt%]]+Table26[[#This Row],[AA wt%]]</f>
        <v>0</v>
      </c>
      <c r="H82" s="6">
        <f>Table26[[#This Row],[Lipids wt%]]+Table26[[#This Row],[FA wt%]]</f>
        <v>0</v>
      </c>
      <c r="I82" s="6">
        <f>Table26[[#This Row],[Lignin wt%]]+Table26[[#This Row],[Ph wt%]]</f>
        <v>0</v>
      </c>
      <c r="J8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82" s="6">
        <v>0</v>
      </c>
      <c r="L82" s="6">
        <v>0</v>
      </c>
      <c r="M82" s="6">
        <v>100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38.9</v>
      </c>
      <c r="X82" s="6">
        <v>7</v>
      </c>
      <c r="Y82" s="6">
        <v>53.9</v>
      </c>
      <c r="Z82" s="6">
        <v>0.2</v>
      </c>
      <c r="AC82" s="6">
        <v>17.600000000000001</v>
      </c>
      <c r="AD82" s="6">
        <v>4.1000000000000003E-3</v>
      </c>
      <c r="AG82" s="6">
        <v>5</v>
      </c>
      <c r="AO82" s="6" t="e">
        <f>LN(25/Table26[[#This Row],[Temperature (C)]]/(1-SQRT((Table26[[#This Row],[Temperature (C)]]-5)/Table26[[#This Row],[Temperature (C)]])))/Table26[[#This Row],[b]]</f>
        <v>#DIV/0!</v>
      </c>
      <c r="AP82" s="6">
        <f>IF(Table26[[#This Row],[b]]&lt;&gt;"",Table26[[#This Row],[T-5]], 0)</f>
        <v>0</v>
      </c>
      <c r="AQ82" s="6">
        <v>5.6</v>
      </c>
      <c r="AR82" s="6">
        <v>350</v>
      </c>
      <c r="AT82" t="s">
        <v>389</v>
      </c>
      <c r="AU82" s="6">
        <v>6.9542483660130703</v>
      </c>
      <c r="AV82" s="6">
        <v>12.3778501628664</v>
      </c>
      <c r="AW82" s="6">
        <v>12.508143322475499</v>
      </c>
      <c r="AY82" s="6">
        <v>68.438538205979995</v>
      </c>
      <c r="AZ82" s="6" t="s">
        <v>391</v>
      </c>
      <c r="BD82" s="6">
        <v>63.2</v>
      </c>
      <c r="BE82" s="6">
        <v>7.7</v>
      </c>
      <c r="BF82" s="6">
        <v>29</v>
      </c>
      <c r="BG82" s="6">
        <v>0.1</v>
      </c>
      <c r="BI82" s="6">
        <v>29.2</v>
      </c>
      <c r="BK82" s="6">
        <v>21.7</v>
      </c>
      <c r="BL82" s="6">
        <v>10.935023771790808</v>
      </c>
      <c r="CQ82" s="6">
        <v>0</v>
      </c>
    </row>
    <row r="83" spans="1:95" x14ac:dyDescent="0.25">
      <c r="A83" t="s">
        <v>226</v>
      </c>
      <c r="B83" t="s">
        <v>216</v>
      </c>
      <c r="C83">
        <v>2020</v>
      </c>
      <c r="D83" t="s">
        <v>221</v>
      </c>
      <c r="E83">
        <v>1</v>
      </c>
      <c r="F83" s="6">
        <f>Table26[[#This Row],[Other Carbs wt%]]+Table26[[#This Row],[Starch wt%]]+Table26[[#This Row],[Cellulose wt%]]+Table26[[#This Row],[Hemicellulose wt%]]+Table26[[#This Row],[Sa wt%]]</f>
        <v>100</v>
      </c>
      <c r="G83" s="6">
        <f>Table26[[#This Row],[Protein wt%]]+Table26[[#This Row],[AA wt%]]</f>
        <v>0</v>
      </c>
      <c r="H83" s="6">
        <f>Table26[[#This Row],[Lipids wt%]]+Table26[[#This Row],[FA wt%]]</f>
        <v>0</v>
      </c>
      <c r="I83" s="6">
        <f>Table26[[#This Row],[Lignin wt%]]+Table26[[#This Row],[Ph wt%]]</f>
        <v>0</v>
      </c>
      <c r="J8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83" s="6">
        <v>0</v>
      </c>
      <c r="L83" s="6">
        <v>0</v>
      </c>
      <c r="M83" s="6">
        <v>100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38.9</v>
      </c>
      <c r="X83" s="6">
        <v>7</v>
      </c>
      <c r="Y83" s="6">
        <v>53.9</v>
      </c>
      <c r="Z83" s="6">
        <v>0.2</v>
      </c>
      <c r="AC83" s="6">
        <v>17.600000000000001</v>
      </c>
      <c r="AD83" s="6">
        <v>4.1000000000000003E-3</v>
      </c>
      <c r="AG83" s="6">
        <v>5</v>
      </c>
      <c r="AO83" s="6" t="e">
        <f>LN(25/Table26[[#This Row],[Temperature (C)]]/(1-SQRT((Table26[[#This Row],[Temperature (C)]]-5)/Table26[[#This Row],[Temperature (C)]])))/Table26[[#This Row],[b]]</f>
        <v>#DIV/0!</v>
      </c>
      <c r="AP83" s="6">
        <f>IF(Table26[[#This Row],[b]]&lt;&gt;"",Table26[[#This Row],[T-5]], 0)</f>
        <v>0</v>
      </c>
      <c r="AQ83" s="6">
        <v>10</v>
      </c>
      <c r="AR83" s="6">
        <v>350</v>
      </c>
      <c r="AT83" t="s">
        <v>389</v>
      </c>
      <c r="AU83" s="6">
        <v>6.5882352941176396</v>
      </c>
      <c r="AV83" s="6">
        <v>13.1107491856677</v>
      </c>
      <c r="AW83" s="6">
        <v>12.214983713355</v>
      </c>
      <c r="AY83" s="6">
        <v>81.063122923587997</v>
      </c>
      <c r="AZ83" s="6" t="s">
        <v>391</v>
      </c>
      <c r="BD83" s="6">
        <v>64.5</v>
      </c>
      <c r="BE83" s="6">
        <v>8.1999999999999993</v>
      </c>
      <c r="BF83" s="6">
        <v>27.2</v>
      </c>
      <c r="BG83" s="6">
        <v>0.1</v>
      </c>
      <c r="BI83" s="6">
        <v>30.6</v>
      </c>
      <c r="BK83" s="6">
        <v>23.9</v>
      </c>
      <c r="BL83" s="6">
        <v>10.509031198686372</v>
      </c>
      <c r="CQ83" s="6">
        <v>0</v>
      </c>
    </row>
    <row r="84" spans="1:95" x14ac:dyDescent="0.25">
      <c r="A84" t="s">
        <v>226</v>
      </c>
      <c r="B84" t="s">
        <v>216</v>
      </c>
      <c r="C84">
        <v>2020</v>
      </c>
      <c r="D84" t="s">
        <v>221</v>
      </c>
      <c r="E84">
        <v>1</v>
      </c>
      <c r="F84" s="6">
        <f>Table26[[#This Row],[Other Carbs wt%]]+Table26[[#This Row],[Starch wt%]]+Table26[[#This Row],[Cellulose wt%]]+Table26[[#This Row],[Hemicellulose wt%]]+Table26[[#This Row],[Sa wt%]]</f>
        <v>100</v>
      </c>
      <c r="G84" s="6">
        <f>Table26[[#This Row],[Protein wt%]]+Table26[[#This Row],[AA wt%]]</f>
        <v>0</v>
      </c>
      <c r="H84" s="6">
        <f>Table26[[#This Row],[Lipids wt%]]+Table26[[#This Row],[FA wt%]]</f>
        <v>0</v>
      </c>
      <c r="I84" s="6">
        <f>Table26[[#This Row],[Lignin wt%]]+Table26[[#This Row],[Ph wt%]]</f>
        <v>0</v>
      </c>
      <c r="J8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84" s="6">
        <v>0</v>
      </c>
      <c r="L84" s="6">
        <v>0</v>
      </c>
      <c r="M84" s="6">
        <v>100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38.9</v>
      </c>
      <c r="X84" s="6">
        <v>7</v>
      </c>
      <c r="Y84" s="6">
        <v>53.9</v>
      </c>
      <c r="Z84" s="6">
        <v>0.2</v>
      </c>
      <c r="AC84" s="6">
        <v>17.600000000000001</v>
      </c>
      <c r="AD84" s="6">
        <v>4.1000000000000003E-3</v>
      </c>
      <c r="AG84" s="6">
        <v>5</v>
      </c>
      <c r="AO84" s="6" t="e">
        <f>LN(25/Table26[[#This Row],[Temperature (C)]]/(1-SQRT((Table26[[#This Row],[Temperature (C)]]-5)/Table26[[#This Row],[Temperature (C)]])))/Table26[[#This Row],[b]]</f>
        <v>#DIV/0!</v>
      </c>
      <c r="AP84" s="6">
        <f>IF(Table26[[#This Row],[b]]&lt;&gt;"",Table26[[#This Row],[T-5]], 0)</f>
        <v>0</v>
      </c>
      <c r="AQ84" s="6">
        <v>31.6</v>
      </c>
      <c r="AR84" s="6">
        <v>350</v>
      </c>
      <c r="AT84" t="s">
        <v>389</v>
      </c>
      <c r="AU84" s="6">
        <v>6.1764705882352899</v>
      </c>
      <c r="AV84" s="6">
        <v>13.1107491856677</v>
      </c>
      <c r="AW84" s="6">
        <v>8.3061889250814307</v>
      </c>
      <c r="AY84" s="6">
        <v>72.757475083056406</v>
      </c>
      <c r="AZ84" s="6" t="s">
        <v>391</v>
      </c>
      <c r="BD84" s="6">
        <v>66.8</v>
      </c>
      <c r="BE84" s="6">
        <v>8.6</v>
      </c>
      <c r="BF84" s="6">
        <v>24.6</v>
      </c>
      <c r="BG84" s="6">
        <v>0.1</v>
      </c>
      <c r="BI84" s="6">
        <v>32.200000000000003</v>
      </c>
      <c r="BK84" s="6">
        <v>25.4</v>
      </c>
      <c r="BL84" s="6">
        <v>9.9567099567099575</v>
      </c>
      <c r="CQ84" s="6">
        <v>0</v>
      </c>
    </row>
    <row r="85" spans="1:95" x14ac:dyDescent="0.25">
      <c r="A85" t="s">
        <v>226</v>
      </c>
      <c r="B85" t="s">
        <v>216</v>
      </c>
      <c r="C85">
        <v>2020</v>
      </c>
      <c r="D85" t="s">
        <v>221</v>
      </c>
      <c r="E85">
        <v>1</v>
      </c>
      <c r="F85" s="6">
        <f>Table26[[#This Row],[Other Carbs wt%]]+Table26[[#This Row],[Starch wt%]]+Table26[[#This Row],[Cellulose wt%]]+Table26[[#This Row],[Hemicellulose wt%]]+Table26[[#This Row],[Sa wt%]]</f>
        <v>100</v>
      </c>
      <c r="G85" s="6">
        <f>Table26[[#This Row],[Protein wt%]]+Table26[[#This Row],[AA wt%]]</f>
        <v>0</v>
      </c>
      <c r="H85" s="6">
        <f>Table26[[#This Row],[Lipids wt%]]+Table26[[#This Row],[FA wt%]]</f>
        <v>0</v>
      </c>
      <c r="I85" s="6">
        <f>Table26[[#This Row],[Lignin wt%]]+Table26[[#This Row],[Ph wt%]]</f>
        <v>0</v>
      </c>
      <c r="J8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85" s="6">
        <v>0</v>
      </c>
      <c r="L85" s="6">
        <v>0</v>
      </c>
      <c r="M85" s="6">
        <v>100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38.9</v>
      </c>
      <c r="X85" s="6">
        <v>7</v>
      </c>
      <c r="Y85" s="6">
        <v>53.9</v>
      </c>
      <c r="Z85" s="6">
        <v>0.2</v>
      </c>
      <c r="AC85" s="6">
        <v>17.600000000000001</v>
      </c>
      <c r="AD85" s="6">
        <v>4.1000000000000003E-3</v>
      </c>
      <c r="AG85" s="6">
        <v>5</v>
      </c>
      <c r="AO85" s="6" t="e">
        <f>LN(25/Table26[[#This Row],[Temperature (C)]]/(1-SQRT((Table26[[#This Row],[Temperature (C)]]-5)/Table26[[#This Row],[Temperature (C)]])))/Table26[[#This Row],[b]]</f>
        <v>#DIV/0!</v>
      </c>
      <c r="AP85" s="6">
        <f>IF(Table26[[#This Row],[b]]&lt;&gt;"",Table26[[#This Row],[T-5]], 0)</f>
        <v>0</v>
      </c>
      <c r="AQ85" s="6">
        <v>1</v>
      </c>
      <c r="AR85" s="6">
        <v>400</v>
      </c>
      <c r="AT85" t="s">
        <v>389</v>
      </c>
      <c r="AU85" s="6">
        <v>80.285714285714207</v>
      </c>
      <c r="AV85" s="6">
        <v>2.3826714801444</v>
      </c>
      <c r="AW85" s="6">
        <v>3.7209302325581399</v>
      </c>
      <c r="AY85" s="6">
        <f>100-SUM(Table26[[#This Row],[Solids wt%]:[Aquous wt%]])</f>
        <v>13.610684001583252</v>
      </c>
      <c r="AZ85" s="6" t="s">
        <v>391</v>
      </c>
      <c r="BL85" s="6">
        <v>9.3749999999999982</v>
      </c>
      <c r="CQ85" s="6">
        <v>0</v>
      </c>
    </row>
    <row r="86" spans="1:95" x14ac:dyDescent="0.25">
      <c r="A86" t="s">
        <v>226</v>
      </c>
      <c r="B86" t="s">
        <v>216</v>
      </c>
      <c r="C86">
        <v>2020</v>
      </c>
      <c r="D86" t="s">
        <v>221</v>
      </c>
      <c r="E86">
        <v>1</v>
      </c>
      <c r="F86" s="6">
        <f>Table26[[#This Row],[Other Carbs wt%]]+Table26[[#This Row],[Starch wt%]]+Table26[[#This Row],[Cellulose wt%]]+Table26[[#This Row],[Hemicellulose wt%]]+Table26[[#This Row],[Sa wt%]]</f>
        <v>100</v>
      </c>
      <c r="G86" s="6">
        <f>Table26[[#This Row],[Protein wt%]]+Table26[[#This Row],[AA wt%]]</f>
        <v>0</v>
      </c>
      <c r="H86" s="6">
        <f>Table26[[#This Row],[Lipids wt%]]+Table26[[#This Row],[FA wt%]]</f>
        <v>0</v>
      </c>
      <c r="I86" s="6">
        <f>Table26[[#This Row],[Lignin wt%]]+Table26[[#This Row],[Ph wt%]]</f>
        <v>0</v>
      </c>
      <c r="J8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86" s="6">
        <v>0</v>
      </c>
      <c r="L86" s="6">
        <v>0</v>
      </c>
      <c r="M86" s="6">
        <v>100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38.9</v>
      </c>
      <c r="X86" s="6">
        <v>7</v>
      </c>
      <c r="Y86" s="6">
        <v>53.9</v>
      </c>
      <c r="Z86" s="6">
        <v>0.2</v>
      </c>
      <c r="AC86" s="6">
        <v>17.600000000000001</v>
      </c>
      <c r="AD86" s="6">
        <v>4.1000000000000003E-3</v>
      </c>
      <c r="AG86" s="6">
        <v>5</v>
      </c>
      <c r="AO86" s="6" t="e">
        <f>LN(25/Table26[[#This Row],[Temperature (C)]]/(1-SQRT((Table26[[#This Row],[Temperature (C)]]-5)/Table26[[#This Row],[Temperature (C)]])))/Table26[[#This Row],[b]]</f>
        <v>#DIV/0!</v>
      </c>
      <c r="AP86" s="6">
        <f>IF(Table26[[#This Row],[b]]&lt;&gt;"",Table26[[#This Row],[T-5]], 0)</f>
        <v>0</v>
      </c>
      <c r="AQ86" s="6">
        <v>3.2</v>
      </c>
      <c r="AR86" s="6">
        <v>400</v>
      </c>
      <c r="AT86" t="s">
        <v>389</v>
      </c>
      <c r="AU86" s="6">
        <v>6.0000000000000098</v>
      </c>
      <c r="AV86" s="6">
        <v>16.462093862815799</v>
      </c>
      <c r="AW86" s="6">
        <v>14.883720930232499</v>
      </c>
      <c r="AY86" s="6">
        <f>100-SUM(Table26[[#This Row],[Solids wt%]:[Aquous wt%]])</f>
        <v>62.654185206951695</v>
      </c>
      <c r="AZ86" s="6" t="s">
        <v>391</v>
      </c>
      <c r="BL86" s="6">
        <v>9.1042584434654934</v>
      </c>
      <c r="CQ86" s="6">
        <v>0</v>
      </c>
    </row>
    <row r="87" spans="1:95" x14ac:dyDescent="0.25">
      <c r="A87" t="s">
        <v>226</v>
      </c>
      <c r="B87" t="s">
        <v>216</v>
      </c>
      <c r="C87">
        <v>2020</v>
      </c>
      <c r="D87" t="s">
        <v>221</v>
      </c>
      <c r="E87">
        <v>1</v>
      </c>
      <c r="F87" s="6">
        <f>Table26[[#This Row],[Other Carbs wt%]]+Table26[[#This Row],[Starch wt%]]+Table26[[#This Row],[Cellulose wt%]]+Table26[[#This Row],[Hemicellulose wt%]]+Table26[[#This Row],[Sa wt%]]</f>
        <v>100</v>
      </c>
      <c r="G87" s="6">
        <f>Table26[[#This Row],[Protein wt%]]+Table26[[#This Row],[AA wt%]]</f>
        <v>0</v>
      </c>
      <c r="H87" s="6">
        <f>Table26[[#This Row],[Lipids wt%]]+Table26[[#This Row],[FA wt%]]</f>
        <v>0</v>
      </c>
      <c r="I87" s="6">
        <f>Table26[[#This Row],[Lignin wt%]]+Table26[[#This Row],[Ph wt%]]</f>
        <v>0</v>
      </c>
      <c r="J8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87" s="6">
        <v>0</v>
      </c>
      <c r="L87" s="6">
        <v>0</v>
      </c>
      <c r="M87" s="6">
        <v>100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38.9</v>
      </c>
      <c r="X87" s="6">
        <v>7</v>
      </c>
      <c r="Y87" s="6">
        <v>53.9</v>
      </c>
      <c r="Z87" s="6">
        <v>0.2</v>
      </c>
      <c r="AC87" s="6">
        <v>17.600000000000001</v>
      </c>
      <c r="AD87" s="6">
        <v>4.1000000000000003E-3</v>
      </c>
      <c r="AG87" s="6">
        <v>5</v>
      </c>
      <c r="AO87" s="6" t="e">
        <f>LN(25/Table26[[#This Row],[Temperature (C)]]/(1-SQRT((Table26[[#This Row],[Temperature (C)]]-5)/Table26[[#This Row],[Temperature (C)]])))/Table26[[#This Row],[b]]</f>
        <v>#DIV/0!</v>
      </c>
      <c r="AP87" s="6">
        <f>IF(Table26[[#This Row],[b]]&lt;&gt;"",Table26[[#This Row],[T-5]], 0)</f>
        <v>0</v>
      </c>
      <c r="AQ87" s="6">
        <v>1</v>
      </c>
      <c r="AR87" s="6">
        <v>450</v>
      </c>
      <c r="AT87" t="s">
        <v>389</v>
      </c>
      <c r="AU87" s="6">
        <v>7.4285714285714297</v>
      </c>
      <c r="AV87" s="6">
        <v>13.8628158844765</v>
      </c>
      <c r="AW87" s="6">
        <v>12.403100775193799</v>
      </c>
      <c r="AY87" s="6">
        <f>100-SUM(Table26[[#This Row],[Solids wt%]:[Aquous wt%]])</f>
        <v>66.305511911758273</v>
      </c>
      <c r="AZ87" s="6" t="s">
        <v>391</v>
      </c>
      <c r="BL87" s="6">
        <v>9.9554234769687966</v>
      </c>
      <c r="CQ87" s="6">
        <v>0</v>
      </c>
    </row>
    <row r="88" spans="1:95" x14ac:dyDescent="0.25">
      <c r="A88" t="s">
        <v>226</v>
      </c>
      <c r="B88" t="s">
        <v>216</v>
      </c>
      <c r="C88">
        <v>2020</v>
      </c>
      <c r="D88" t="s">
        <v>221</v>
      </c>
      <c r="E88">
        <v>1</v>
      </c>
      <c r="F88" s="6">
        <f>Table26[[#This Row],[Other Carbs wt%]]+Table26[[#This Row],[Starch wt%]]+Table26[[#This Row],[Cellulose wt%]]+Table26[[#This Row],[Hemicellulose wt%]]+Table26[[#This Row],[Sa wt%]]</f>
        <v>100</v>
      </c>
      <c r="G88" s="6">
        <f>Table26[[#This Row],[Protein wt%]]+Table26[[#This Row],[AA wt%]]</f>
        <v>0</v>
      </c>
      <c r="H88" s="6">
        <f>Table26[[#This Row],[Lipids wt%]]+Table26[[#This Row],[FA wt%]]</f>
        <v>0</v>
      </c>
      <c r="I88" s="6">
        <f>Table26[[#This Row],[Lignin wt%]]+Table26[[#This Row],[Ph wt%]]</f>
        <v>0</v>
      </c>
      <c r="J8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88" s="6">
        <v>0</v>
      </c>
      <c r="L88" s="6">
        <v>0</v>
      </c>
      <c r="M88" s="6">
        <v>100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38.9</v>
      </c>
      <c r="X88" s="6">
        <v>7</v>
      </c>
      <c r="Y88" s="6">
        <v>53.9</v>
      </c>
      <c r="Z88" s="6">
        <v>0.2</v>
      </c>
      <c r="AC88" s="6">
        <v>17.600000000000001</v>
      </c>
      <c r="AD88" s="6">
        <v>4.1000000000000003E-3</v>
      </c>
      <c r="AG88" s="6">
        <v>5</v>
      </c>
      <c r="AO88" s="6" t="e">
        <f>LN(25/Table26[[#This Row],[Temperature (C)]]/(1-SQRT((Table26[[#This Row],[Temperature (C)]]-5)/Table26[[#This Row],[Temperature (C)]])))/Table26[[#This Row],[b]]</f>
        <v>#DIV/0!</v>
      </c>
      <c r="AP88" s="6">
        <f>IF(Table26[[#This Row],[b]]&lt;&gt;"",Table26[[#This Row],[T-5]], 0)</f>
        <v>0</v>
      </c>
      <c r="AQ88" s="6">
        <v>3.2</v>
      </c>
      <c r="AR88" s="6">
        <v>450</v>
      </c>
      <c r="AT88" t="s">
        <v>389</v>
      </c>
      <c r="AU88" s="6">
        <v>5.71428571428571</v>
      </c>
      <c r="AV88" s="6">
        <v>14.945848375451201</v>
      </c>
      <c r="AW88" s="6">
        <v>8.0620155038759798</v>
      </c>
      <c r="AY88" s="6">
        <f>100-SUM(Table26[[#This Row],[Solids wt%]:[Aquous wt%]])</f>
        <v>71.277850406387103</v>
      </c>
      <c r="AZ88" s="6" t="s">
        <v>391</v>
      </c>
      <c r="BL88" s="6">
        <v>9.7142857142857135</v>
      </c>
      <c r="CQ88" s="6">
        <v>0</v>
      </c>
    </row>
    <row r="89" spans="1:95" x14ac:dyDescent="0.25">
      <c r="A89" t="s">
        <v>226</v>
      </c>
      <c r="B89" t="s">
        <v>216</v>
      </c>
      <c r="C89">
        <v>2020</v>
      </c>
      <c r="D89" t="s">
        <v>221</v>
      </c>
      <c r="E89">
        <v>1</v>
      </c>
      <c r="F89" s="6">
        <f>Table26[[#This Row],[Other Carbs wt%]]+Table26[[#This Row],[Starch wt%]]+Table26[[#This Row],[Cellulose wt%]]+Table26[[#This Row],[Hemicellulose wt%]]+Table26[[#This Row],[Sa wt%]]</f>
        <v>100</v>
      </c>
      <c r="G89" s="6">
        <f>Table26[[#This Row],[Protein wt%]]+Table26[[#This Row],[AA wt%]]</f>
        <v>0</v>
      </c>
      <c r="H89" s="6">
        <f>Table26[[#This Row],[Lipids wt%]]+Table26[[#This Row],[FA wt%]]</f>
        <v>0</v>
      </c>
      <c r="I89" s="6">
        <f>Table26[[#This Row],[Lignin wt%]]+Table26[[#This Row],[Ph wt%]]</f>
        <v>0</v>
      </c>
      <c r="J8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89" s="6">
        <v>0</v>
      </c>
      <c r="L89" s="6">
        <v>0</v>
      </c>
      <c r="M89" s="6">
        <v>100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38.9</v>
      </c>
      <c r="X89" s="6">
        <v>7</v>
      </c>
      <c r="Y89" s="6">
        <v>53.9</v>
      </c>
      <c r="Z89" s="6">
        <v>0.2</v>
      </c>
      <c r="AC89" s="6">
        <v>17.600000000000001</v>
      </c>
      <c r="AD89" s="6">
        <v>4.1000000000000003E-3</v>
      </c>
      <c r="AG89" s="6">
        <v>5</v>
      </c>
      <c r="AO89" s="6" t="e">
        <f>LN(25/Table26[[#This Row],[Temperature (C)]]/(1-SQRT((Table26[[#This Row],[Temperature (C)]]-5)/Table26[[#This Row],[Temperature (C)]])))/Table26[[#This Row],[b]]</f>
        <v>#DIV/0!</v>
      </c>
      <c r="AP89" s="6">
        <f>IF(Table26[[#This Row],[b]]&lt;&gt;"",Table26[[#This Row],[T-5]], 0)</f>
        <v>0</v>
      </c>
      <c r="AQ89" s="6">
        <v>1</v>
      </c>
      <c r="AR89" s="6">
        <v>500</v>
      </c>
      <c r="AT89" t="s">
        <v>389</v>
      </c>
      <c r="AU89" s="6">
        <v>4.8571428571428603</v>
      </c>
      <c r="AV89" s="6">
        <v>17.220216606498099</v>
      </c>
      <c r="AW89" s="6">
        <v>8.3720930232558501</v>
      </c>
      <c r="AY89" s="6">
        <f>100-SUM(Table26[[#This Row],[Solids wt%]:[Aquous wt%]])</f>
        <v>69.550547513103197</v>
      </c>
      <c r="AZ89" s="6" t="s">
        <v>391</v>
      </c>
      <c r="BD89" s="6">
        <v>63.8</v>
      </c>
      <c r="BE89" s="6">
        <v>7.2</v>
      </c>
      <c r="BF89" s="6">
        <v>28.9</v>
      </c>
      <c r="BG89" s="6">
        <v>0.1</v>
      </c>
      <c r="BI89" s="6">
        <v>28.7</v>
      </c>
      <c r="BK89" s="6">
        <v>29.5</v>
      </c>
      <c r="BL89" s="6">
        <v>9.8265895953757223</v>
      </c>
      <c r="CQ89" s="6">
        <v>0</v>
      </c>
    </row>
    <row r="90" spans="1:95" x14ac:dyDescent="0.25">
      <c r="A90" t="s">
        <v>227</v>
      </c>
      <c r="B90" t="s">
        <v>216</v>
      </c>
      <c r="C90">
        <v>2020</v>
      </c>
      <c r="D90" t="s">
        <v>222</v>
      </c>
      <c r="E90">
        <v>1</v>
      </c>
      <c r="F90" s="6">
        <f>Table26[[#This Row],[Other Carbs wt%]]+Table26[[#This Row],[Starch wt%]]+Table26[[#This Row],[Cellulose wt%]]+Table26[[#This Row],[Hemicellulose wt%]]+Table26[[#This Row],[Sa wt%]]</f>
        <v>100</v>
      </c>
      <c r="G90" s="6">
        <f>Table26[[#This Row],[Protein wt%]]+Table26[[#This Row],[AA wt%]]</f>
        <v>0</v>
      </c>
      <c r="H90" s="6">
        <f>Table26[[#This Row],[Lipids wt%]]+Table26[[#This Row],[FA wt%]]</f>
        <v>0</v>
      </c>
      <c r="I90" s="6">
        <f>Table26[[#This Row],[Lignin wt%]]+Table26[[#This Row],[Ph wt%]]</f>
        <v>0</v>
      </c>
      <c r="J9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90" s="6">
        <v>0</v>
      </c>
      <c r="L90" s="6">
        <v>0</v>
      </c>
      <c r="M90" s="6">
        <v>100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44.5</v>
      </c>
      <c r="X90" s="6">
        <v>6.6</v>
      </c>
      <c r="Y90" s="6">
        <v>42.3</v>
      </c>
      <c r="Z90" s="6">
        <v>6.6</v>
      </c>
      <c r="AC90" s="6">
        <v>18.7</v>
      </c>
      <c r="AD90" s="6">
        <v>4.1000000000000003E-3</v>
      </c>
      <c r="AG90" s="6">
        <v>5</v>
      </c>
      <c r="AO90" s="6" t="e">
        <f>LN(25/Table26[[#This Row],[Temperature (C)]]/(1-SQRT((Table26[[#This Row],[Temperature (C)]]-5)/Table26[[#This Row],[Temperature (C)]])))/Table26[[#This Row],[b]]</f>
        <v>#DIV/0!</v>
      </c>
      <c r="AP90" s="6">
        <f>IF(Table26[[#This Row],[b]]&lt;&gt;"",Table26[[#This Row],[T-5]], 0)</f>
        <v>0</v>
      </c>
      <c r="AQ90" s="6">
        <v>3.2</v>
      </c>
      <c r="AR90" s="6">
        <v>350</v>
      </c>
      <c r="AT90" t="s">
        <v>389</v>
      </c>
      <c r="AU90" s="6">
        <v>10.843137254901899</v>
      </c>
      <c r="AV90" s="6">
        <v>7.0846905537459204</v>
      </c>
      <c r="AW90" s="6">
        <v>13.5830618892508</v>
      </c>
      <c r="AY90" s="6">
        <v>69.102990033222497</v>
      </c>
      <c r="AZ90" s="6" t="s">
        <v>391</v>
      </c>
      <c r="BD90" s="6">
        <v>65.7</v>
      </c>
      <c r="BE90" s="6">
        <v>7.1</v>
      </c>
      <c r="BF90" s="6">
        <v>22.4</v>
      </c>
      <c r="BG90" s="6">
        <v>4.8</v>
      </c>
      <c r="BI90" s="6">
        <v>29.4</v>
      </c>
      <c r="BK90" s="6">
        <v>11.1</v>
      </c>
      <c r="BL90" s="6">
        <v>9.4052558782849243</v>
      </c>
      <c r="CQ90" s="6">
        <v>0</v>
      </c>
    </row>
    <row r="91" spans="1:95" x14ac:dyDescent="0.25">
      <c r="A91" t="s">
        <v>227</v>
      </c>
      <c r="B91" t="s">
        <v>216</v>
      </c>
      <c r="C91">
        <v>2020</v>
      </c>
      <c r="D91" t="s">
        <v>222</v>
      </c>
      <c r="E91">
        <v>1</v>
      </c>
      <c r="F91" s="6">
        <f>Table26[[#This Row],[Other Carbs wt%]]+Table26[[#This Row],[Starch wt%]]+Table26[[#This Row],[Cellulose wt%]]+Table26[[#This Row],[Hemicellulose wt%]]+Table26[[#This Row],[Sa wt%]]</f>
        <v>100</v>
      </c>
      <c r="G91" s="6">
        <f>Table26[[#This Row],[Protein wt%]]+Table26[[#This Row],[AA wt%]]</f>
        <v>0</v>
      </c>
      <c r="H91" s="6">
        <f>Table26[[#This Row],[Lipids wt%]]+Table26[[#This Row],[FA wt%]]</f>
        <v>0</v>
      </c>
      <c r="I91" s="6">
        <f>Table26[[#This Row],[Lignin wt%]]+Table26[[#This Row],[Ph wt%]]</f>
        <v>0</v>
      </c>
      <c r="J9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91" s="6">
        <v>0</v>
      </c>
      <c r="L91" s="6">
        <v>0</v>
      </c>
      <c r="M91" s="6">
        <v>100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44.5</v>
      </c>
      <c r="X91" s="6">
        <v>6.6</v>
      </c>
      <c r="Y91" s="6">
        <v>42.3</v>
      </c>
      <c r="Z91" s="6">
        <v>6.6</v>
      </c>
      <c r="AC91" s="6">
        <v>18.7</v>
      </c>
      <c r="AD91" s="6">
        <v>4.1000000000000003E-3</v>
      </c>
      <c r="AG91" s="6">
        <v>5</v>
      </c>
      <c r="AO91" s="6" t="e">
        <f>LN(25/Table26[[#This Row],[Temperature (C)]]/(1-SQRT((Table26[[#This Row],[Temperature (C)]]-5)/Table26[[#This Row],[Temperature (C)]])))/Table26[[#This Row],[b]]</f>
        <v>#DIV/0!</v>
      </c>
      <c r="AP91" s="6">
        <f>IF(Table26[[#This Row],[b]]&lt;&gt;"",Table26[[#This Row],[T-5]], 0)</f>
        <v>0</v>
      </c>
      <c r="AQ91" s="6">
        <v>5.6</v>
      </c>
      <c r="AR91" s="6">
        <v>350</v>
      </c>
      <c r="AT91" t="s">
        <v>389</v>
      </c>
      <c r="AU91" s="6">
        <v>8.8758169934640492</v>
      </c>
      <c r="AV91" s="6">
        <v>15.3908794788273</v>
      </c>
      <c r="AW91" s="6">
        <v>19.0553745928338</v>
      </c>
      <c r="AY91" s="6">
        <v>57.807308970099598</v>
      </c>
      <c r="AZ91" s="6" t="s">
        <v>391</v>
      </c>
      <c r="BD91" s="6">
        <v>67.900000000000006</v>
      </c>
      <c r="BE91" s="6">
        <v>7.2</v>
      </c>
      <c r="BF91" s="6">
        <v>19</v>
      </c>
      <c r="BG91" s="6">
        <v>5.9</v>
      </c>
      <c r="BI91" s="6">
        <v>30.6</v>
      </c>
      <c r="BK91" s="6">
        <v>25.1</v>
      </c>
      <c r="BL91" s="6">
        <v>9.7026604068857587</v>
      </c>
      <c r="CQ91" s="6">
        <v>0</v>
      </c>
    </row>
    <row r="92" spans="1:95" x14ac:dyDescent="0.25">
      <c r="A92" t="s">
        <v>227</v>
      </c>
      <c r="B92" t="s">
        <v>216</v>
      </c>
      <c r="C92">
        <v>2020</v>
      </c>
      <c r="D92" t="s">
        <v>222</v>
      </c>
      <c r="E92">
        <v>1</v>
      </c>
      <c r="F92" s="6">
        <f>Table26[[#This Row],[Other Carbs wt%]]+Table26[[#This Row],[Starch wt%]]+Table26[[#This Row],[Cellulose wt%]]+Table26[[#This Row],[Hemicellulose wt%]]+Table26[[#This Row],[Sa wt%]]</f>
        <v>100</v>
      </c>
      <c r="G92" s="6">
        <f>Table26[[#This Row],[Protein wt%]]+Table26[[#This Row],[AA wt%]]</f>
        <v>0</v>
      </c>
      <c r="H92" s="6">
        <f>Table26[[#This Row],[Lipids wt%]]+Table26[[#This Row],[FA wt%]]</f>
        <v>0</v>
      </c>
      <c r="I92" s="6">
        <f>Table26[[#This Row],[Lignin wt%]]+Table26[[#This Row],[Ph wt%]]</f>
        <v>0</v>
      </c>
      <c r="J9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92" s="6">
        <v>0</v>
      </c>
      <c r="L92" s="6">
        <v>0</v>
      </c>
      <c r="M92" s="6">
        <v>100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44.5</v>
      </c>
      <c r="X92" s="6">
        <v>6.6</v>
      </c>
      <c r="Y92" s="6">
        <v>42.3</v>
      </c>
      <c r="Z92" s="6">
        <v>6.6</v>
      </c>
      <c r="AC92" s="6">
        <v>18.7</v>
      </c>
      <c r="AD92" s="6">
        <v>4.1000000000000003E-3</v>
      </c>
      <c r="AG92" s="6">
        <v>5</v>
      </c>
      <c r="AO92" s="6" t="e">
        <f>LN(25/Table26[[#This Row],[Temperature (C)]]/(1-SQRT((Table26[[#This Row],[Temperature (C)]]-5)/Table26[[#This Row],[Temperature (C)]])))/Table26[[#This Row],[b]]</f>
        <v>#DIV/0!</v>
      </c>
      <c r="AP92" s="6">
        <f>IF(Table26[[#This Row],[b]]&lt;&gt;"",Table26[[#This Row],[T-5]], 0)</f>
        <v>0</v>
      </c>
      <c r="AQ92" s="6">
        <v>10</v>
      </c>
      <c r="AR92" s="6">
        <v>350</v>
      </c>
      <c r="AT92" t="s">
        <v>389</v>
      </c>
      <c r="AU92" s="6">
        <v>6.5424836601307099</v>
      </c>
      <c r="AV92" s="6">
        <v>18.403908794788201</v>
      </c>
      <c r="AW92" s="6">
        <v>14.1693811074918</v>
      </c>
      <c r="AY92" s="6">
        <v>60.797342192690998</v>
      </c>
      <c r="AZ92" s="6" t="s">
        <v>391</v>
      </c>
      <c r="BD92" s="6">
        <v>71.900000000000006</v>
      </c>
      <c r="BE92" s="6">
        <v>7.6</v>
      </c>
      <c r="BF92" s="6">
        <v>14.8</v>
      </c>
      <c r="BG92" s="6">
        <v>5.7</v>
      </c>
      <c r="BI92" s="6">
        <v>33.1</v>
      </c>
      <c r="BK92" s="6">
        <v>32.799999999999997</v>
      </c>
      <c r="BL92" s="6">
        <v>9.3390804597701162</v>
      </c>
      <c r="CQ92" s="6">
        <v>0</v>
      </c>
    </row>
    <row r="93" spans="1:95" x14ac:dyDescent="0.25">
      <c r="A93" t="s">
        <v>227</v>
      </c>
      <c r="B93" t="s">
        <v>216</v>
      </c>
      <c r="C93">
        <v>2020</v>
      </c>
      <c r="D93" t="s">
        <v>222</v>
      </c>
      <c r="E93">
        <v>1</v>
      </c>
      <c r="F93" s="6">
        <f>Table26[[#This Row],[Other Carbs wt%]]+Table26[[#This Row],[Starch wt%]]+Table26[[#This Row],[Cellulose wt%]]+Table26[[#This Row],[Hemicellulose wt%]]+Table26[[#This Row],[Sa wt%]]</f>
        <v>100</v>
      </c>
      <c r="G93" s="6">
        <f>Table26[[#This Row],[Protein wt%]]+Table26[[#This Row],[AA wt%]]</f>
        <v>0</v>
      </c>
      <c r="H93" s="6">
        <f>Table26[[#This Row],[Lipids wt%]]+Table26[[#This Row],[FA wt%]]</f>
        <v>0</v>
      </c>
      <c r="I93" s="6">
        <f>Table26[[#This Row],[Lignin wt%]]+Table26[[#This Row],[Ph wt%]]</f>
        <v>0</v>
      </c>
      <c r="J9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93" s="6">
        <v>0</v>
      </c>
      <c r="L93" s="6">
        <v>0</v>
      </c>
      <c r="M93" s="6">
        <v>100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44.5</v>
      </c>
      <c r="X93" s="6">
        <v>6.6</v>
      </c>
      <c r="Y93" s="6">
        <v>42.3</v>
      </c>
      <c r="Z93" s="6">
        <v>6.6</v>
      </c>
      <c r="AC93" s="6">
        <v>18.7</v>
      </c>
      <c r="AD93" s="6">
        <v>4.1000000000000003E-3</v>
      </c>
      <c r="AG93" s="6">
        <v>5</v>
      </c>
      <c r="AO93" s="6" t="e">
        <f>LN(25/Table26[[#This Row],[Temperature (C)]]/(1-SQRT((Table26[[#This Row],[Temperature (C)]]-5)/Table26[[#This Row],[Temperature (C)]])))/Table26[[#This Row],[b]]</f>
        <v>#DIV/0!</v>
      </c>
      <c r="AP93" s="6">
        <f>IF(Table26[[#This Row],[b]]&lt;&gt;"",Table26[[#This Row],[T-5]], 0)</f>
        <v>0</v>
      </c>
      <c r="AQ93" s="6">
        <v>31.6</v>
      </c>
      <c r="AR93" s="6">
        <v>350</v>
      </c>
      <c r="AT93" t="s">
        <v>389</v>
      </c>
      <c r="AU93" s="6">
        <v>5.5359477124182996</v>
      </c>
      <c r="AV93" s="6">
        <v>19.543973941368002</v>
      </c>
      <c r="AW93" s="6">
        <v>10.358306188925001</v>
      </c>
      <c r="AY93" s="6">
        <v>64.784053156146101</v>
      </c>
      <c r="AZ93" s="6" t="s">
        <v>391</v>
      </c>
      <c r="BD93" s="6">
        <v>74.5</v>
      </c>
      <c r="BE93" s="6">
        <v>8.3000000000000007</v>
      </c>
      <c r="BF93" s="6">
        <v>12</v>
      </c>
      <c r="BG93" s="6">
        <v>5.2</v>
      </c>
      <c r="BI93" s="6">
        <v>35.4</v>
      </c>
      <c r="BK93" s="6">
        <v>37</v>
      </c>
      <c r="BL93" s="6">
        <v>9.4614264919941764</v>
      </c>
      <c r="CQ93" s="6">
        <v>0</v>
      </c>
    </row>
    <row r="94" spans="1:95" x14ac:dyDescent="0.25">
      <c r="A94" t="s">
        <v>227</v>
      </c>
      <c r="B94" t="s">
        <v>216</v>
      </c>
      <c r="C94">
        <v>2020</v>
      </c>
      <c r="D94" t="s">
        <v>222</v>
      </c>
      <c r="E94">
        <v>1</v>
      </c>
      <c r="F94" s="6">
        <f>Table26[[#This Row],[Other Carbs wt%]]+Table26[[#This Row],[Starch wt%]]+Table26[[#This Row],[Cellulose wt%]]+Table26[[#This Row],[Hemicellulose wt%]]+Table26[[#This Row],[Sa wt%]]</f>
        <v>100</v>
      </c>
      <c r="G94" s="6">
        <f>Table26[[#This Row],[Protein wt%]]+Table26[[#This Row],[AA wt%]]</f>
        <v>0</v>
      </c>
      <c r="H94" s="6">
        <f>Table26[[#This Row],[Lipids wt%]]+Table26[[#This Row],[FA wt%]]</f>
        <v>0</v>
      </c>
      <c r="I94" s="6">
        <f>Table26[[#This Row],[Lignin wt%]]+Table26[[#This Row],[Ph wt%]]</f>
        <v>0</v>
      </c>
      <c r="J9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94" s="6">
        <v>0</v>
      </c>
      <c r="L94" s="6">
        <v>0</v>
      </c>
      <c r="M94" s="6">
        <v>100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44.5</v>
      </c>
      <c r="X94" s="6">
        <v>6.6</v>
      </c>
      <c r="Y94" s="6">
        <v>42.3</v>
      </c>
      <c r="Z94" s="6">
        <v>6.6</v>
      </c>
      <c r="AC94" s="6">
        <v>18.7</v>
      </c>
      <c r="AD94" s="6">
        <v>4.1000000000000003E-3</v>
      </c>
      <c r="AG94" s="6">
        <v>5</v>
      </c>
      <c r="AO94" s="6" t="e">
        <f>LN(25/Table26[[#This Row],[Temperature (C)]]/(1-SQRT((Table26[[#This Row],[Temperature (C)]]-5)/Table26[[#This Row],[Temperature (C)]])))/Table26[[#This Row],[b]]</f>
        <v>#DIV/0!</v>
      </c>
      <c r="AP94" s="6">
        <f>IF(Table26[[#This Row],[b]]&lt;&gt;"",Table26[[#This Row],[T-5]], 0)</f>
        <v>0</v>
      </c>
      <c r="AQ94" s="6">
        <v>1</v>
      </c>
      <c r="AR94" s="6">
        <v>400</v>
      </c>
      <c r="AT94" t="s">
        <v>389</v>
      </c>
      <c r="AU94" s="6">
        <v>70.285714285714207</v>
      </c>
      <c r="AV94" s="6">
        <v>7.2563176895306798</v>
      </c>
      <c r="AW94" s="6">
        <v>4.9612403100775202</v>
      </c>
      <c r="AY94" s="6">
        <f>100-SUM(Table26[[#This Row],[Solids wt%]:[Aquous wt%]])</f>
        <v>17.496727714677604</v>
      </c>
      <c r="AZ94" s="6" t="s">
        <v>391</v>
      </c>
      <c r="BL94" s="6">
        <v>10.64425770308123</v>
      </c>
      <c r="CQ94" s="6">
        <v>0</v>
      </c>
    </row>
    <row r="95" spans="1:95" x14ac:dyDescent="0.25">
      <c r="A95" t="s">
        <v>227</v>
      </c>
      <c r="B95" t="s">
        <v>216</v>
      </c>
      <c r="C95">
        <v>2020</v>
      </c>
      <c r="D95" t="s">
        <v>222</v>
      </c>
      <c r="E95">
        <v>1</v>
      </c>
      <c r="F95" s="6">
        <f>Table26[[#This Row],[Other Carbs wt%]]+Table26[[#This Row],[Starch wt%]]+Table26[[#This Row],[Cellulose wt%]]+Table26[[#This Row],[Hemicellulose wt%]]+Table26[[#This Row],[Sa wt%]]</f>
        <v>100</v>
      </c>
      <c r="G95" s="6">
        <f>Table26[[#This Row],[Protein wt%]]+Table26[[#This Row],[AA wt%]]</f>
        <v>0</v>
      </c>
      <c r="H95" s="6">
        <f>Table26[[#This Row],[Lipids wt%]]+Table26[[#This Row],[FA wt%]]</f>
        <v>0</v>
      </c>
      <c r="I95" s="6">
        <f>Table26[[#This Row],[Lignin wt%]]+Table26[[#This Row],[Ph wt%]]</f>
        <v>0</v>
      </c>
      <c r="J9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95" s="6">
        <v>0</v>
      </c>
      <c r="L95" s="6">
        <v>0</v>
      </c>
      <c r="M95" s="6">
        <v>100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44.5</v>
      </c>
      <c r="X95" s="6">
        <v>6.6</v>
      </c>
      <c r="Y95" s="6">
        <v>42.3</v>
      </c>
      <c r="Z95" s="6">
        <v>6.6</v>
      </c>
      <c r="AC95" s="6">
        <v>18.7</v>
      </c>
      <c r="AD95" s="6">
        <v>4.1000000000000003E-3</v>
      </c>
      <c r="AG95" s="6">
        <v>5</v>
      </c>
      <c r="AO95" s="6" t="e">
        <f>LN(25/Table26[[#This Row],[Temperature (C)]]/(1-SQRT((Table26[[#This Row],[Temperature (C)]]-5)/Table26[[#This Row],[Temperature (C)]])))/Table26[[#This Row],[b]]</f>
        <v>#DIV/0!</v>
      </c>
      <c r="AP95" s="6">
        <f>IF(Table26[[#This Row],[b]]&lt;&gt;"",Table26[[#This Row],[T-5]], 0)</f>
        <v>0</v>
      </c>
      <c r="AQ95" s="6">
        <v>3.2</v>
      </c>
      <c r="AR95" s="6">
        <v>400</v>
      </c>
      <c r="AT95" t="s">
        <v>389</v>
      </c>
      <c r="AU95" s="6">
        <v>8</v>
      </c>
      <c r="AV95" s="6">
        <v>22.8519855595667</v>
      </c>
      <c r="AW95" s="6">
        <v>15.1937984496124</v>
      </c>
      <c r="AY95" s="6">
        <f>100-SUM(Table26[[#This Row],[Solids wt%]:[Aquous wt%]])</f>
        <v>53.954215990820899</v>
      </c>
      <c r="AZ95" s="6" t="s">
        <v>391</v>
      </c>
      <c r="BL95" s="6" t="s">
        <v>391</v>
      </c>
      <c r="CQ95" s="6">
        <v>0</v>
      </c>
    </row>
    <row r="96" spans="1:95" x14ac:dyDescent="0.25">
      <c r="A96" t="s">
        <v>227</v>
      </c>
      <c r="B96" t="s">
        <v>216</v>
      </c>
      <c r="C96">
        <v>2020</v>
      </c>
      <c r="D96" t="s">
        <v>222</v>
      </c>
      <c r="E96">
        <v>1</v>
      </c>
      <c r="F96" s="6">
        <f>Table26[[#This Row],[Other Carbs wt%]]+Table26[[#This Row],[Starch wt%]]+Table26[[#This Row],[Cellulose wt%]]+Table26[[#This Row],[Hemicellulose wt%]]+Table26[[#This Row],[Sa wt%]]</f>
        <v>100</v>
      </c>
      <c r="G96" s="6">
        <f>Table26[[#This Row],[Protein wt%]]+Table26[[#This Row],[AA wt%]]</f>
        <v>0</v>
      </c>
      <c r="H96" s="6">
        <f>Table26[[#This Row],[Lipids wt%]]+Table26[[#This Row],[FA wt%]]</f>
        <v>0</v>
      </c>
      <c r="I96" s="6">
        <f>Table26[[#This Row],[Lignin wt%]]+Table26[[#This Row],[Ph wt%]]</f>
        <v>0</v>
      </c>
      <c r="J9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96" s="6">
        <v>0</v>
      </c>
      <c r="L96" s="6">
        <v>0</v>
      </c>
      <c r="M96" s="6">
        <v>100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44.5</v>
      </c>
      <c r="X96" s="6">
        <v>6.6</v>
      </c>
      <c r="Y96" s="6">
        <v>42.3</v>
      </c>
      <c r="Z96" s="6">
        <v>6.6</v>
      </c>
      <c r="AC96" s="6">
        <v>18.7</v>
      </c>
      <c r="AD96" s="6">
        <v>4.1000000000000003E-3</v>
      </c>
      <c r="AG96" s="6">
        <v>5</v>
      </c>
      <c r="AO96" s="6" t="e">
        <f>LN(25/Table26[[#This Row],[Temperature (C)]]/(1-SQRT((Table26[[#This Row],[Temperature (C)]]-5)/Table26[[#This Row],[Temperature (C)]])))/Table26[[#This Row],[b]]</f>
        <v>#DIV/0!</v>
      </c>
      <c r="AP96" s="6">
        <f>IF(Table26[[#This Row],[b]]&lt;&gt;"",Table26[[#This Row],[T-5]], 0)</f>
        <v>0</v>
      </c>
      <c r="AQ96" s="6">
        <v>1</v>
      </c>
      <c r="AR96" s="6">
        <v>450</v>
      </c>
      <c r="AT96" t="s">
        <v>389</v>
      </c>
      <c r="AU96" s="6">
        <v>10.285714285714199</v>
      </c>
      <c r="AV96" s="6">
        <v>14.837545126353699</v>
      </c>
      <c r="AW96" s="6">
        <v>13.3333333333333</v>
      </c>
      <c r="AY96" s="6">
        <f>100-SUM(Table26[[#This Row],[Solids wt%]:[Aquous wt%]])</f>
        <v>61.543407254598804</v>
      </c>
      <c r="AZ96" s="6" t="s">
        <v>391</v>
      </c>
      <c r="BL96" s="6" t="s">
        <v>391</v>
      </c>
      <c r="CQ96" s="6">
        <v>0</v>
      </c>
    </row>
    <row r="97" spans="1:95" x14ac:dyDescent="0.25">
      <c r="A97" t="s">
        <v>227</v>
      </c>
      <c r="B97" t="s">
        <v>216</v>
      </c>
      <c r="C97">
        <v>2020</v>
      </c>
      <c r="D97" t="s">
        <v>222</v>
      </c>
      <c r="E97">
        <v>1</v>
      </c>
      <c r="F97" s="6">
        <f>Table26[[#This Row],[Other Carbs wt%]]+Table26[[#This Row],[Starch wt%]]+Table26[[#This Row],[Cellulose wt%]]+Table26[[#This Row],[Hemicellulose wt%]]+Table26[[#This Row],[Sa wt%]]</f>
        <v>100</v>
      </c>
      <c r="G97" s="6">
        <f>Table26[[#This Row],[Protein wt%]]+Table26[[#This Row],[AA wt%]]</f>
        <v>0</v>
      </c>
      <c r="H97" s="6">
        <f>Table26[[#This Row],[Lipids wt%]]+Table26[[#This Row],[FA wt%]]</f>
        <v>0</v>
      </c>
      <c r="I97" s="6">
        <f>Table26[[#This Row],[Lignin wt%]]+Table26[[#This Row],[Ph wt%]]</f>
        <v>0</v>
      </c>
      <c r="J9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97" s="6">
        <v>0</v>
      </c>
      <c r="L97" s="6">
        <v>0</v>
      </c>
      <c r="M97" s="6">
        <v>100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44.5</v>
      </c>
      <c r="X97" s="6">
        <v>6.6</v>
      </c>
      <c r="Y97" s="6">
        <v>42.3</v>
      </c>
      <c r="Z97" s="6">
        <v>6.6</v>
      </c>
      <c r="AC97" s="6">
        <v>18.7</v>
      </c>
      <c r="AD97" s="6">
        <v>4.1000000000000003E-3</v>
      </c>
      <c r="AG97" s="6">
        <v>5</v>
      </c>
      <c r="AO97" s="6" t="e">
        <f>LN(25/Table26[[#This Row],[Temperature (C)]]/(1-SQRT((Table26[[#This Row],[Temperature (C)]]-5)/Table26[[#This Row],[Temperature (C)]])))/Table26[[#This Row],[b]]</f>
        <v>#DIV/0!</v>
      </c>
      <c r="AP97" s="6">
        <f>IF(Table26[[#This Row],[b]]&lt;&gt;"",Table26[[#This Row],[T-5]], 0)</f>
        <v>0</v>
      </c>
      <c r="AQ97" s="6">
        <v>3.2</v>
      </c>
      <c r="AR97" s="6">
        <v>450</v>
      </c>
      <c r="AT97" t="s">
        <v>389</v>
      </c>
      <c r="AU97" s="6">
        <v>8.5714285714285694</v>
      </c>
      <c r="AV97" s="6">
        <v>22.8519855595667</v>
      </c>
      <c r="AW97" s="6">
        <v>11.4728682170542</v>
      </c>
      <c r="AY97" s="6">
        <f>100-SUM(Table26[[#This Row],[Solids wt%]:[Aquous wt%]])</f>
        <v>57.103717651950532</v>
      </c>
      <c r="AZ97" s="6" t="s">
        <v>391</v>
      </c>
      <c r="BL97" s="6" t="s">
        <v>391</v>
      </c>
      <c r="CQ97" s="6">
        <v>0</v>
      </c>
    </row>
    <row r="98" spans="1:95" x14ac:dyDescent="0.25">
      <c r="A98" t="s">
        <v>227</v>
      </c>
      <c r="B98" t="s">
        <v>216</v>
      </c>
      <c r="C98">
        <v>2020</v>
      </c>
      <c r="D98" t="s">
        <v>222</v>
      </c>
      <c r="E98">
        <v>1</v>
      </c>
      <c r="F98" s="6">
        <f>Table26[[#This Row],[Other Carbs wt%]]+Table26[[#This Row],[Starch wt%]]+Table26[[#This Row],[Cellulose wt%]]+Table26[[#This Row],[Hemicellulose wt%]]+Table26[[#This Row],[Sa wt%]]</f>
        <v>100</v>
      </c>
      <c r="G98" s="6">
        <f>Table26[[#This Row],[Protein wt%]]+Table26[[#This Row],[AA wt%]]</f>
        <v>0</v>
      </c>
      <c r="H98" s="6">
        <f>Table26[[#This Row],[Lipids wt%]]+Table26[[#This Row],[FA wt%]]</f>
        <v>0</v>
      </c>
      <c r="I98" s="6">
        <f>Table26[[#This Row],[Lignin wt%]]+Table26[[#This Row],[Ph wt%]]</f>
        <v>0</v>
      </c>
      <c r="J9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98" s="6">
        <v>0</v>
      </c>
      <c r="L98" s="6">
        <v>0</v>
      </c>
      <c r="M98" s="6">
        <v>100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44.5</v>
      </c>
      <c r="X98" s="6">
        <v>6.6</v>
      </c>
      <c r="Y98" s="6">
        <v>42.3</v>
      </c>
      <c r="Z98" s="6">
        <v>6.6</v>
      </c>
      <c r="AC98" s="6">
        <v>18.7</v>
      </c>
      <c r="AD98" s="6">
        <v>4.1000000000000003E-3</v>
      </c>
      <c r="AG98" s="6">
        <v>5</v>
      </c>
      <c r="AO98" s="6" t="e">
        <f>LN(25/Table26[[#This Row],[Temperature (C)]]/(1-SQRT((Table26[[#This Row],[Temperature (C)]]-5)/Table26[[#This Row],[Temperature (C)]])))/Table26[[#This Row],[b]]</f>
        <v>#DIV/0!</v>
      </c>
      <c r="AP98" s="6">
        <f>IF(Table26[[#This Row],[b]]&lt;&gt;"",Table26[[#This Row],[T-5]], 0)</f>
        <v>0</v>
      </c>
      <c r="AQ98" s="6">
        <v>1</v>
      </c>
      <c r="AR98" s="6">
        <v>500</v>
      </c>
      <c r="AT98" t="s">
        <v>389</v>
      </c>
      <c r="AU98" s="6">
        <v>5.4285714285714199</v>
      </c>
      <c r="AV98" s="6">
        <v>24.043321299638901</v>
      </c>
      <c r="AW98" s="6">
        <v>21.705426356589101</v>
      </c>
      <c r="AY98" s="6">
        <f>100-SUM(Table26[[#This Row],[Solids wt%]:[Aquous wt%]])</f>
        <v>48.822680915200579</v>
      </c>
      <c r="AZ98" s="6" t="s">
        <v>391</v>
      </c>
      <c r="BD98" s="6">
        <v>73.3</v>
      </c>
      <c r="BE98" s="6">
        <v>8.5</v>
      </c>
      <c r="BF98" s="6">
        <v>11.4</v>
      </c>
      <c r="BG98" s="6">
        <v>6.9</v>
      </c>
      <c r="BI98" s="6">
        <v>35.1</v>
      </c>
      <c r="BK98" s="6">
        <v>45.2</v>
      </c>
      <c r="BL98" s="6" t="s">
        <v>391</v>
      </c>
      <c r="CQ98" s="6">
        <v>0</v>
      </c>
    </row>
    <row r="99" spans="1:95" x14ac:dyDescent="0.25">
      <c r="A99" t="s">
        <v>230</v>
      </c>
      <c r="B99" t="s">
        <v>231</v>
      </c>
      <c r="C99">
        <v>2022</v>
      </c>
      <c r="D99" t="s">
        <v>232</v>
      </c>
      <c r="E99">
        <v>1</v>
      </c>
      <c r="F99" s="6">
        <f>Table26[[#This Row],[Other Carbs wt%]]+Table26[[#This Row],[Starch wt%]]+Table26[[#This Row],[Cellulose wt%]]+Table26[[#This Row],[Hemicellulose wt%]]+Table26[[#This Row],[Sa wt%]]</f>
        <v>100</v>
      </c>
      <c r="G99" s="6">
        <f>Table26[[#This Row],[Protein wt%]]+Table26[[#This Row],[AA wt%]]</f>
        <v>0</v>
      </c>
      <c r="H99" s="6">
        <f>Table26[[#This Row],[Lipids wt%]]+Table26[[#This Row],[FA wt%]]</f>
        <v>0</v>
      </c>
      <c r="I99" s="6">
        <f>Table26[[#This Row],[Lignin wt%]]+Table26[[#This Row],[Ph wt%]]</f>
        <v>0</v>
      </c>
      <c r="J9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99" s="6">
        <v>0</v>
      </c>
      <c r="L99" s="6">
        <v>100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37</v>
      </c>
      <c r="X99" s="6">
        <v>5.42</v>
      </c>
      <c r="Y99" s="6">
        <v>57.49</v>
      </c>
      <c r="Z99" s="6">
        <v>0.08</v>
      </c>
      <c r="AA99" s="6">
        <v>0</v>
      </c>
      <c r="AC99" s="6">
        <v>13.4</v>
      </c>
      <c r="AD99" s="6">
        <v>4.0000000000000001E-3</v>
      </c>
      <c r="AE99" s="6">
        <v>0.4</v>
      </c>
      <c r="AF99" s="6">
        <v>1.6</v>
      </c>
      <c r="AG99" s="6">
        <f>Table26[[#This Row],[Solids (g)]]/(Table26[[#This Row],[Solids (g)]]+Table26[[#This Row],[Water mL]])*100</f>
        <v>20</v>
      </c>
      <c r="AO99" s="6" t="e">
        <f>LN(25/Table26[[#This Row],[Temperature (C)]]/(1-SQRT((Table26[[#This Row],[Temperature (C)]]-5)/Table26[[#This Row],[Temperature (C)]])))/Table26[[#This Row],[b]]</f>
        <v>#DIV/0!</v>
      </c>
      <c r="AP99" s="6">
        <f>IF(Table26[[#This Row],[b]]&lt;&gt;"",Table26[[#This Row],[T-5]], 0)</f>
        <v>0</v>
      </c>
      <c r="AQ99" s="6">
        <v>30</v>
      </c>
      <c r="AR99" s="6">
        <v>320</v>
      </c>
      <c r="AT99" t="s">
        <v>389</v>
      </c>
      <c r="AU99" s="6">
        <v>16.5</v>
      </c>
      <c r="AV99" s="6">
        <v>15.1</v>
      </c>
      <c r="AZ99" s="6" t="s">
        <v>391</v>
      </c>
      <c r="BD99" s="6">
        <v>73.709999999999994</v>
      </c>
      <c r="BE99" s="6">
        <v>4.84</v>
      </c>
      <c r="BF99" s="6">
        <v>21.31</v>
      </c>
      <c r="BG99" s="6">
        <v>0.14000000000000001</v>
      </c>
      <c r="BI99" s="6">
        <v>29.6</v>
      </c>
      <c r="BK99" s="6">
        <v>24.4</v>
      </c>
      <c r="BL99" s="6" t="s">
        <v>391</v>
      </c>
      <c r="CQ99" s="6">
        <v>0</v>
      </c>
    </row>
    <row r="100" spans="1:95" x14ac:dyDescent="0.25">
      <c r="A100" t="s">
        <v>230</v>
      </c>
      <c r="B100" t="s">
        <v>231</v>
      </c>
      <c r="C100">
        <v>2022</v>
      </c>
      <c r="D100" t="s">
        <v>218</v>
      </c>
      <c r="E100">
        <v>1</v>
      </c>
      <c r="F100" s="6">
        <f>Table26[[#This Row],[Other Carbs wt%]]+Table26[[#This Row],[Starch wt%]]+Table26[[#This Row],[Cellulose wt%]]+Table26[[#This Row],[Hemicellulose wt%]]+Table26[[#This Row],[Sa wt%]]</f>
        <v>100</v>
      </c>
      <c r="G100" s="6">
        <f>Table26[[#This Row],[Protein wt%]]+Table26[[#This Row],[AA wt%]]</f>
        <v>0</v>
      </c>
      <c r="H100" s="6">
        <f>Table26[[#This Row],[Lipids wt%]]+Table26[[#This Row],[FA wt%]]</f>
        <v>0</v>
      </c>
      <c r="I100" s="6">
        <f>Table26[[#This Row],[Lignin wt%]]+Table26[[#This Row],[Ph wt%]]</f>
        <v>0</v>
      </c>
      <c r="J10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100" s="6">
        <v>0</v>
      </c>
      <c r="L100" s="6">
        <v>0</v>
      </c>
      <c r="M100" s="6">
        <v>100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41.9</v>
      </c>
      <c r="X100" s="6">
        <v>5.07</v>
      </c>
      <c r="Y100" s="6">
        <v>52.91</v>
      </c>
      <c r="Z100" s="6">
        <v>0.12</v>
      </c>
      <c r="AA100" s="6">
        <v>0.23</v>
      </c>
      <c r="AC100" s="6">
        <v>15.13</v>
      </c>
      <c r="AD100" s="6">
        <v>4.0000000000000001E-3</v>
      </c>
      <c r="AE100" s="6">
        <v>0.4</v>
      </c>
      <c r="AF100" s="6">
        <v>1.6</v>
      </c>
      <c r="AG100" s="6">
        <f>Table26[[#This Row],[Solids (g)]]/(Table26[[#This Row],[Solids (g)]]+Table26[[#This Row],[Water mL]])*100</f>
        <v>20</v>
      </c>
      <c r="AO100" s="6" t="e">
        <f>LN(25/Table26[[#This Row],[Temperature (C)]]/(1-SQRT((Table26[[#This Row],[Temperature (C)]]-5)/Table26[[#This Row],[Temperature (C)]])))/Table26[[#This Row],[b]]</f>
        <v>#DIV/0!</v>
      </c>
      <c r="AP100" s="6">
        <f>IF(Table26[[#This Row],[b]]&lt;&gt;"",Table26[[#This Row],[T-5]], 0)</f>
        <v>0</v>
      </c>
      <c r="AQ100" s="6">
        <v>30</v>
      </c>
      <c r="AR100" s="6">
        <v>320</v>
      </c>
      <c r="AT100" t="s">
        <v>389</v>
      </c>
      <c r="AU100" s="6">
        <v>28.7</v>
      </c>
      <c r="AV100" s="6">
        <v>11</v>
      </c>
      <c r="AZ100" s="6" t="s">
        <v>391</v>
      </c>
      <c r="BD100" s="6">
        <v>71.91</v>
      </c>
      <c r="BE100" s="6">
        <v>5.77</v>
      </c>
      <c r="BF100" s="6">
        <v>22.2</v>
      </c>
      <c r="BG100" s="6">
        <v>0.12</v>
      </c>
      <c r="BH100" s="6">
        <v>0.18</v>
      </c>
      <c r="BI100" s="6">
        <v>30.2</v>
      </c>
      <c r="BK100" s="6">
        <v>21.9</v>
      </c>
      <c r="BL100" s="6" t="s">
        <v>391</v>
      </c>
      <c r="CQ100" s="6">
        <v>0</v>
      </c>
    </row>
    <row r="101" spans="1:95" x14ac:dyDescent="0.25">
      <c r="A101" t="s">
        <v>230</v>
      </c>
      <c r="B101" t="s">
        <v>231</v>
      </c>
      <c r="C101">
        <v>2022</v>
      </c>
      <c r="D101" t="s">
        <v>222</v>
      </c>
      <c r="E101">
        <v>1</v>
      </c>
      <c r="F101" s="6">
        <f>Table26[[#This Row],[Other Carbs wt%]]+Table26[[#This Row],[Starch wt%]]+Table26[[#This Row],[Cellulose wt%]]+Table26[[#This Row],[Hemicellulose wt%]]+Table26[[#This Row],[Sa wt%]]</f>
        <v>100</v>
      </c>
      <c r="G101" s="6">
        <f>Table26[[#This Row],[Protein wt%]]+Table26[[#This Row],[AA wt%]]</f>
        <v>0</v>
      </c>
      <c r="H101" s="6">
        <f>Table26[[#This Row],[Lipids wt%]]+Table26[[#This Row],[FA wt%]]</f>
        <v>0</v>
      </c>
      <c r="I101" s="6">
        <f>Table26[[#This Row],[Lignin wt%]]+Table26[[#This Row],[Ph wt%]]</f>
        <v>0</v>
      </c>
      <c r="J10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101" s="6">
        <v>0</v>
      </c>
      <c r="L101" s="6">
        <v>0</v>
      </c>
      <c r="M101" s="6">
        <v>100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43.3</v>
      </c>
      <c r="X101" s="6">
        <v>5.27</v>
      </c>
      <c r="Y101" s="6">
        <v>44.9</v>
      </c>
      <c r="Z101" s="6">
        <v>6.39</v>
      </c>
      <c r="AA101" s="6">
        <v>0.16</v>
      </c>
      <c r="AC101" s="6">
        <v>16.100000000000001</v>
      </c>
      <c r="AD101" s="6">
        <v>4.0000000000000001E-3</v>
      </c>
      <c r="AE101" s="6">
        <v>0.4</v>
      </c>
      <c r="AF101" s="6">
        <v>1.6</v>
      </c>
      <c r="AG101" s="6">
        <f>Table26[[#This Row],[Solids (g)]]/(Table26[[#This Row],[Solids (g)]]+Table26[[#This Row],[Water mL]])*100</f>
        <v>20</v>
      </c>
      <c r="AO101" s="6" t="e">
        <f>LN(25/Table26[[#This Row],[Temperature (C)]]/(1-SQRT((Table26[[#This Row],[Temperature (C)]]-5)/Table26[[#This Row],[Temperature (C)]])))/Table26[[#This Row],[b]]</f>
        <v>#DIV/0!</v>
      </c>
      <c r="AP101" s="6">
        <f>IF(Table26[[#This Row],[b]]&lt;&gt;"",Table26[[#This Row],[T-5]], 0)</f>
        <v>0</v>
      </c>
      <c r="AQ101" s="6">
        <v>30</v>
      </c>
      <c r="AR101" s="6">
        <v>320</v>
      </c>
      <c r="AT101" t="s">
        <v>389</v>
      </c>
      <c r="AU101" s="6">
        <v>19.100000000000001</v>
      </c>
      <c r="AV101" s="6">
        <v>11.6</v>
      </c>
      <c r="AZ101" s="6" t="s">
        <v>391</v>
      </c>
      <c r="BD101" s="6">
        <v>79.14</v>
      </c>
      <c r="BE101" s="6">
        <v>7.13</v>
      </c>
      <c r="BF101" s="6">
        <v>9.7200000000000006</v>
      </c>
      <c r="BG101" s="6">
        <v>4.01</v>
      </c>
      <c r="BI101" s="6">
        <v>35.700000000000003</v>
      </c>
      <c r="BK101" s="6">
        <v>21.3</v>
      </c>
      <c r="BL101" s="6" t="s">
        <v>391</v>
      </c>
      <c r="CQ101" s="6">
        <v>0</v>
      </c>
    </row>
    <row r="102" spans="1:95" x14ac:dyDescent="0.25">
      <c r="A102" s="1" t="s">
        <v>230</v>
      </c>
      <c r="B102" t="s">
        <v>231</v>
      </c>
      <c r="C102">
        <v>2022</v>
      </c>
      <c r="D102" t="s">
        <v>233</v>
      </c>
      <c r="E102">
        <v>1</v>
      </c>
      <c r="F102" s="6">
        <f>Table26[[#This Row],[Other Carbs wt%]]+Table26[[#This Row],[Starch wt%]]+Table26[[#This Row],[Cellulose wt%]]+Table26[[#This Row],[Hemicellulose wt%]]+Table26[[#This Row],[Sa wt%]]</f>
        <v>96.2</v>
      </c>
      <c r="G102" s="6">
        <f>Table26[[#This Row],[Protein wt%]]+Table26[[#This Row],[AA wt%]]</f>
        <v>3.5</v>
      </c>
      <c r="H102" s="6">
        <f>Table26[[#This Row],[Lipids wt%]]+Table26[[#This Row],[FA wt%]]</f>
        <v>0.35</v>
      </c>
      <c r="I102" s="6">
        <f>Table26[[#This Row],[Lignin wt%]]+Table26[[#This Row],[Ph wt%]]</f>
        <v>0</v>
      </c>
      <c r="J10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96.2</v>
      </c>
      <c r="K102" s="6">
        <v>0</v>
      </c>
      <c r="L102" s="6">
        <v>42.7</v>
      </c>
      <c r="M102" s="6">
        <v>53.5</v>
      </c>
      <c r="N102" s="6">
        <v>0</v>
      </c>
      <c r="O102" s="6">
        <v>3.5</v>
      </c>
      <c r="P102" s="6">
        <v>0.35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AD102" s="6">
        <v>4.0000000000000001E-3</v>
      </c>
      <c r="AE102" s="6">
        <v>0.4</v>
      </c>
      <c r="AF102" s="6">
        <v>1.6</v>
      </c>
      <c r="AG102" s="6">
        <f>Table26[[#This Row],[Solids (g)]]/(Table26[[#This Row],[Solids (g)]]+Table26[[#This Row],[Water mL]])*100</f>
        <v>20</v>
      </c>
      <c r="AO102" s="6" t="e">
        <f>LN(25/Table26[[#This Row],[Temperature (C)]]/(1-SQRT((Table26[[#This Row],[Temperature (C)]]-5)/Table26[[#This Row],[Temperature (C)]])))/Table26[[#This Row],[b]]</f>
        <v>#DIV/0!</v>
      </c>
      <c r="AP102" s="6">
        <f>IF(Table26[[#This Row],[b]]&lt;&gt;"",Table26[[#This Row],[T-5]], 0)</f>
        <v>0</v>
      </c>
      <c r="AQ102" s="6">
        <v>30</v>
      </c>
      <c r="AR102" s="6">
        <v>320</v>
      </c>
      <c r="AT102" t="s">
        <v>389</v>
      </c>
      <c r="AU102" s="6">
        <v>34.54</v>
      </c>
      <c r="AV102" s="6">
        <v>13.39</v>
      </c>
      <c r="AZ102" s="6" t="s">
        <v>391</v>
      </c>
      <c r="BD102" s="6">
        <v>69.14</v>
      </c>
      <c r="BE102" s="6">
        <v>5.78</v>
      </c>
      <c r="BF102" s="6">
        <v>24.35</v>
      </c>
      <c r="BG102" s="6">
        <v>0.72</v>
      </c>
      <c r="BI102" s="6">
        <v>29</v>
      </c>
      <c r="BK102" s="6">
        <v>26.6</v>
      </c>
      <c r="BL102" s="6" t="s">
        <v>391</v>
      </c>
      <c r="CQ102" s="6">
        <v>0</v>
      </c>
    </row>
    <row r="103" spans="1:95" x14ac:dyDescent="0.25">
      <c r="A103" t="s">
        <v>241</v>
      </c>
      <c r="B103" t="s">
        <v>242</v>
      </c>
      <c r="C103">
        <v>2021</v>
      </c>
      <c r="D103" t="s">
        <v>243</v>
      </c>
      <c r="E103">
        <v>1</v>
      </c>
      <c r="F103" s="6">
        <f>Table26[[#This Row],[Other Carbs wt%]]+Table26[[#This Row],[Starch wt%]]+Table26[[#This Row],[Cellulose wt%]]+Table26[[#This Row],[Hemicellulose wt%]]+Table26[[#This Row],[Sa wt%]]</f>
        <v>1.66</v>
      </c>
      <c r="G103" s="6">
        <f>Table26[[#This Row],[Protein wt%]]+Table26[[#This Row],[AA wt%]]</f>
        <v>45.4</v>
      </c>
      <c r="H103" s="6">
        <f>Table26[[#This Row],[Lipids wt%]]+Table26[[#This Row],[FA wt%]]</f>
        <v>3.85</v>
      </c>
      <c r="I103" s="6">
        <f>Table26[[#This Row],[Lignin wt%]]+Table26[[#This Row],[Ph wt%]]</f>
        <v>0</v>
      </c>
      <c r="J10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03" s="6">
        <v>1.66</v>
      </c>
      <c r="L103" s="6">
        <v>0</v>
      </c>
      <c r="M103" s="6">
        <v>0</v>
      </c>
      <c r="N103" s="6">
        <v>0</v>
      </c>
      <c r="O103" s="6">
        <v>45.4</v>
      </c>
      <c r="P103" s="6">
        <v>3.85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8.0399999999999991</v>
      </c>
      <c r="W103" s="6">
        <v>44.88</v>
      </c>
      <c r="X103" s="6">
        <v>6.27</v>
      </c>
      <c r="Y103" s="6">
        <v>34.119999999999997</v>
      </c>
      <c r="Z103" s="6">
        <v>5.93</v>
      </c>
      <c r="AA103" s="6">
        <v>0.77</v>
      </c>
      <c r="AC103" s="6">
        <v>18.03</v>
      </c>
      <c r="AG103" s="6">
        <v>12</v>
      </c>
      <c r="AO103" s="6" t="e">
        <f>LN(25/Table26[[#This Row],[Temperature (C)]]/(1-SQRT((Table26[[#This Row],[Temperature (C)]]-5)/Table26[[#This Row],[Temperature (C)]])))/Table26[[#This Row],[b]]</f>
        <v>#DIV/0!</v>
      </c>
      <c r="AP103" s="6">
        <f>IF(Table26[[#This Row],[b]]&lt;&gt;"",Table26[[#This Row],[T-5]], 0)</f>
        <v>0</v>
      </c>
      <c r="AQ103" s="6">
        <v>120</v>
      </c>
      <c r="AR103" s="6">
        <v>260</v>
      </c>
      <c r="AT103" t="s">
        <v>389</v>
      </c>
      <c r="AV103" s="6">
        <v>22.43</v>
      </c>
      <c r="AZ103" s="6" t="s">
        <v>391</v>
      </c>
      <c r="BL103" s="6" t="s">
        <v>391</v>
      </c>
      <c r="CQ103" s="6">
        <v>0</v>
      </c>
    </row>
    <row r="104" spans="1:95" x14ac:dyDescent="0.25">
      <c r="A104" t="s">
        <v>241</v>
      </c>
      <c r="B104" t="s">
        <v>242</v>
      </c>
      <c r="C104">
        <v>2021</v>
      </c>
      <c r="D104" t="s">
        <v>243</v>
      </c>
      <c r="E104">
        <v>1</v>
      </c>
      <c r="F104" s="6">
        <f>Table26[[#This Row],[Other Carbs wt%]]+Table26[[#This Row],[Starch wt%]]+Table26[[#This Row],[Cellulose wt%]]+Table26[[#This Row],[Hemicellulose wt%]]+Table26[[#This Row],[Sa wt%]]</f>
        <v>1.66</v>
      </c>
      <c r="G104" s="6">
        <f>Table26[[#This Row],[Protein wt%]]+Table26[[#This Row],[AA wt%]]</f>
        <v>45.4</v>
      </c>
      <c r="H104" s="6">
        <f>Table26[[#This Row],[Lipids wt%]]+Table26[[#This Row],[FA wt%]]</f>
        <v>3.85</v>
      </c>
      <c r="I104" s="6">
        <f>Table26[[#This Row],[Lignin wt%]]+Table26[[#This Row],[Ph wt%]]</f>
        <v>0</v>
      </c>
      <c r="J10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04" s="6">
        <v>1.66</v>
      </c>
      <c r="L104" s="6">
        <v>0</v>
      </c>
      <c r="M104" s="6">
        <v>0</v>
      </c>
      <c r="N104" s="6">
        <v>0</v>
      </c>
      <c r="O104" s="6">
        <v>45.4</v>
      </c>
      <c r="P104" s="6">
        <v>3.85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8.0399999999999991</v>
      </c>
      <c r="W104" s="6">
        <v>44.88</v>
      </c>
      <c r="X104" s="6">
        <v>6.27</v>
      </c>
      <c r="Y104" s="6">
        <v>34.119999999999997</v>
      </c>
      <c r="Z104" s="6">
        <v>5.93</v>
      </c>
      <c r="AA104" s="6">
        <v>0.77</v>
      </c>
      <c r="AC104" s="6">
        <v>18.03</v>
      </c>
      <c r="AG104" s="6">
        <v>12</v>
      </c>
      <c r="AO104" s="6" t="e">
        <f>LN(25/Table26[[#This Row],[Temperature (C)]]/(1-SQRT((Table26[[#This Row],[Temperature (C)]]-5)/Table26[[#This Row],[Temperature (C)]])))/Table26[[#This Row],[b]]</f>
        <v>#DIV/0!</v>
      </c>
      <c r="AP104" s="6">
        <f>IF(Table26[[#This Row],[b]]&lt;&gt;"",Table26[[#This Row],[T-5]], 0)</f>
        <v>0</v>
      </c>
      <c r="AQ104" s="6">
        <v>120</v>
      </c>
      <c r="AR104" s="6">
        <v>300</v>
      </c>
      <c r="AT104" t="s">
        <v>389</v>
      </c>
      <c r="AV104" s="6">
        <v>21.04</v>
      </c>
      <c r="AZ104" s="6" t="s">
        <v>391</v>
      </c>
      <c r="BL104" s="6" t="s">
        <v>391</v>
      </c>
      <c r="CQ104" s="6">
        <v>0</v>
      </c>
    </row>
    <row r="105" spans="1:95" x14ac:dyDescent="0.25">
      <c r="A105" t="s">
        <v>241</v>
      </c>
      <c r="B105" t="s">
        <v>242</v>
      </c>
      <c r="C105">
        <v>2021</v>
      </c>
      <c r="D105" t="s">
        <v>243</v>
      </c>
      <c r="E105">
        <v>1</v>
      </c>
      <c r="F105" s="6">
        <f>Table26[[#This Row],[Other Carbs wt%]]+Table26[[#This Row],[Starch wt%]]+Table26[[#This Row],[Cellulose wt%]]+Table26[[#This Row],[Hemicellulose wt%]]+Table26[[#This Row],[Sa wt%]]</f>
        <v>1.66</v>
      </c>
      <c r="G105" s="6">
        <f>Table26[[#This Row],[Protein wt%]]+Table26[[#This Row],[AA wt%]]</f>
        <v>45.4</v>
      </c>
      <c r="H105" s="6">
        <f>Table26[[#This Row],[Lipids wt%]]+Table26[[#This Row],[FA wt%]]</f>
        <v>3.85</v>
      </c>
      <c r="I105" s="6">
        <f>Table26[[#This Row],[Lignin wt%]]+Table26[[#This Row],[Ph wt%]]</f>
        <v>0</v>
      </c>
      <c r="J10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05" s="6">
        <v>1.66</v>
      </c>
      <c r="L105" s="6">
        <v>0</v>
      </c>
      <c r="M105" s="6">
        <v>0</v>
      </c>
      <c r="N105" s="6">
        <v>0</v>
      </c>
      <c r="O105" s="6">
        <v>45.4</v>
      </c>
      <c r="P105" s="6">
        <v>3.85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8.0399999999999991</v>
      </c>
      <c r="W105" s="6">
        <v>44.88</v>
      </c>
      <c r="X105" s="6">
        <v>6.27</v>
      </c>
      <c r="Y105" s="6">
        <v>34.119999999999997</v>
      </c>
      <c r="Z105" s="6">
        <v>5.93</v>
      </c>
      <c r="AA105" s="6">
        <v>0.77</v>
      </c>
      <c r="AC105" s="6">
        <v>18.03</v>
      </c>
      <c r="AG105" s="6">
        <v>12</v>
      </c>
      <c r="AO105" s="6" t="e">
        <f>LN(25/Table26[[#This Row],[Temperature (C)]]/(1-SQRT((Table26[[#This Row],[Temperature (C)]]-5)/Table26[[#This Row],[Temperature (C)]])))/Table26[[#This Row],[b]]</f>
        <v>#DIV/0!</v>
      </c>
      <c r="AP105" s="6">
        <f>IF(Table26[[#This Row],[b]]&lt;&gt;"",Table26[[#This Row],[T-5]], 0)</f>
        <v>0</v>
      </c>
      <c r="AQ105" s="6">
        <v>240</v>
      </c>
      <c r="AR105" s="6">
        <v>260</v>
      </c>
      <c r="AT105" t="s">
        <v>389</v>
      </c>
      <c r="AV105" s="6">
        <v>23.17</v>
      </c>
      <c r="AZ105" s="6" t="s">
        <v>391</v>
      </c>
      <c r="BL105" s="6" t="s">
        <v>391</v>
      </c>
      <c r="CQ105" s="6">
        <v>0</v>
      </c>
    </row>
    <row r="106" spans="1:95" x14ac:dyDescent="0.25">
      <c r="A106" t="s">
        <v>241</v>
      </c>
      <c r="B106" t="s">
        <v>242</v>
      </c>
      <c r="C106">
        <v>2021</v>
      </c>
      <c r="D106" t="s">
        <v>243</v>
      </c>
      <c r="E106">
        <v>1</v>
      </c>
      <c r="F106" s="6">
        <f>Table26[[#This Row],[Other Carbs wt%]]+Table26[[#This Row],[Starch wt%]]+Table26[[#This Row],[Cellulose wt%]]+Table26[[#This Row],[Hemicellulose wt%]]+Table26[[#This Row],[Sa wt%]]</f>
        <v>1.66</v>
      </c>
      <c r="G106" s="6">
        <f>Table26[[#This Row],[Protein wt%]]+Table26[[#This Row],[AA wt%]]</f>
        <v>45.4</v>
      </c>
      <c r="H106" s="6">
        <f>Table26[[#This Row],[Lipids wt%]]+Table26[[#This Row],[FA wt%]]</f>
        <v>3.85</v>
      </c>
      <c r="I106" s="6">
        <f>Table26[[#This Row],[Lignin wt%]]+Table26[[#This Row],[Ph wt%]]</f>
        <v>0</v>
      </c>
      <c r="J10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06" s="6">
        <v>1.66</v>
      </c>
      <c r="L106" s="6">
        <v>0</v>
      </c>
      <c r="M106" s="6">
        <v>0</v>
      </c>
      <c r="N106" s="6">
        <v>0</v>
      </c>
      <c r="O106" s="6">
        <v>45.4</v>
      </c>
      <c r="P106" s="6">
        <v>3.85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8.0399999999999991</v>
      </c>
      <c r="W106" s="6">
        <v>44.88</v>
      </c>
      <c r="X106" s="6">
        <v>6.27</v>
      </c>
      <c r="Y106" s="6">
        <v>34.119999999999997</v>
      </c>
      <c r="Z106" s="6">
        <v>5.93</v>
      </c>
      <c r="AA106" s="6">
        <v>0.77</v>
      </c>
      <c r="AC106" s="6">
        <v>18.03</v>
      </c>
      <c r="AG106" s="6">
        <v>12</v>
      </c>
      <c r="AO106" s="6" t="e">
        <f>LN(25/Table26[[#This Row],[Temperature (C)]]/(1-SQRT((Table26[[#This Row],[Temperature (C)]]-5)/Table26[[#This Row],[Temperature (C)]])))/Table26[[#This Row],[b]]</f>
        <v>#DIV/0!</v>
      </c>
      <c r="AP106" s="6">
        <f>IF(Table26[[#This Row],[b]]&lt;&gt;"",Table26[[#This Row],[T-5]], 0)</f>
        <v>0</v>
      </c>
      <c r="AQ106" s="6">
        <v>240</v>
      </c>
      <c r="AR106" s="6">
        <v>300</v>
      </c>
      <c r="AT106" t="s">
        <v>389</v>
      </c>
      <c r="AV106" s="6">
        <v>19.350000000000001</v>
      </c>
      <c r="AZ106" s="6" t="s">
        <v>391</v>
      </c>
      <c r="BL106" s="6" t="s">
        <v>391</v>
      </c>
      <c r="CQ106" s="6">
        <v>0</v>
      </c>
    </row>
    <row r="107" spans="1:95" x14ac:dyDescent="0.25">
      <c r="A107" t="s">
        <v>241</v>
      </c>
      <c r="B107" t="s">
        <v>242</v>
      </c>
      <c r="C107">
        <v>2021</v>
      </c>
      <c r="D107" t="s">
        <v>243</v>
      </c>
      <c r="E107">
        <v>1</v>
      </c>
      <c r="F107" s="6">
        <f>Table26[[#This Row],[Other Carbs wt%]]+Table26[[#This Row],[Starch wt%]]+Table26[[#This Row],[Cellulose wt%]]+Table26[[#This Row],[Hemicellulose wt%]]+Table26[[#This Row],[Sa wt%]]</f>
        <v>1.66</v>
      </c>
      <c r="G107" s="6">
        <f>Table26[[#This Row],[Protein wt%]]+Table26[[#This Row],[AA wt%]]</f>
        <v>45.4</v>
      </c>
      <c r="H107" s="6">
        <f>Table26[[#This Row],[Lipids wt%]]+Table26[[#This Row],[FA wt%]]</f>
        <v>3.85</v>
      </c>
      <c r="I107" s="6">
        <f>Table26[[#This Row],[Lignin wt%]]+Table26[[#This Row],[Ph wt%]]</f>
        <v>0</v>
      </c>
      <c r="J10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07" s="6">
        <v>1.66</v>
      </c>
      <c r="L107" s="6">
        <v>0</v>
      </c>
      <c r="M107" s="6">
        <v>0</v>
      </c>
      <c r="N107" s="6">
        <v>0</v>
      </c>
      <c r="O107" s="6">
        <v>45.4</v>
      </c>
      <c r="P107" s="6">
        <v>3.85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8.0399999999999991</v>
      </c>
      <c r="W107" s="6">
        <v>44.88</v>
      </c>
      <c r="X107" s="6">
        <v>6.27</v>
      </c>
      <c r="Y107" s="6">
        <v>34.119999999999997</v>
      </c>
      <c r="Z107" s="6">
        <v>5.93</v>
      </c>
      <c r="AA107" s="6">
        <v>0.77</v>
      </c>
      <c r="AC107" s="6">
        <v>18.03</v>
      </c>
      <c r="AG107" s="6">
        <v>18</v>
      </c>
      <c r="AO107" s="6" t="e">
        <f>LN(25/Table26[[#This Row],[Temperature (C)]]/(1-SQRT((Table26[[#This Row],[Temperature (C)]]-5)/Table26[[#This Row],[Temperature (C)]])))/Table26[[#This Row],[b]]</f>
        <v>#DIV/0!</v>
      </c>
      <c r="AP107" s="6">
        <f>IF(Table26[[#This Row],[b]]&lt;&gt;"",Table26[[#This Row],[T-5]], 0)</f>
        <v>0</v>
      </c>
      <c r="AQ107" s="6">
        <v>120</v>
      </c>
      <c r="AR107" s="6">
        <v>260</v>
      </c>
      <c r="AT107" t="s">
        <v>389</v>
      </c>
      <c r="AV107" s="6">
        <v>18.510000000000002</v>
      </c>
      <c r="AZ107" s="6" t="s">
        <v>391</v>
      </c>
      <c r="BL107" s="6" t="s">
        <v>391</v>
      </c>
      <c r="CQ107" s="6">
        <v>0</v>
      </c>
    </row>
    <row r="108" spans="1:95" x14ac:dyDescent="0.25">
      <c r="A108" t="s">
        <v>241</v>
      </c>
      <c r="B108" t="s">
        <v>242</v>
      </c>
      <c r="C108">
        <v>2021</v>
      </c>
      <c r="D108" t="s">
        <v>243</v>
      </c>
      <c r="E108">
        <v>1</v>
      </c>
      <c r="F108" s="6">
        <f>Table26[[#This Row],[Other Carbs wt%]]+Table26[[#This Row],[Starch wt%]]+Table26[[#This Row],[Cellulose wt%]]+Table26[[#This Row],[Hemicellulose wt%]]+Table26[[#This Row],[Sa wt%]]</f>
        <v>1.66</v>
      </c>
      <c r="G108" s="6">
        <f>Table26[[#This Row],[Protein wt%]]+Table26[[#This Row],[AA wt%]]</f>
        <v>45.4</v>
      </c>
      <c r="H108" s="6">
        <f>Table26[[#This Row],[Lipids wt%]]+Table26[[#This Row],[FA wt%]]</f>
        <v>3.85</v>
      </c>
      <c r="I108" s="6">
        <f>Table26[[#This Row],[Lignin wt%]]+Table26[[#This Row],[Ph wt%]]</f>
        <v>0</v>
      </c>
      <c r="J10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08" s="6">
        <v>1.66</v>
      </c>
      <c r="L108" s="6">
        <v>0</v>
      </c>
      <c r="M108" s="6">
        <v>0</v>
      </c>
      <c r="N108" s="6">
        <v>0</v>
      </c>
      <c r="O108" s="6">
        <v>45.4</v>
      </c>
      <c r="P108" s="6">
        <v>3.85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8.0399999999999991</v>
      </c>
      <c r="W108" s="6">
        <v>44.88</v>
      </c>
      <c r="X108" s="6">
        <v>6.27</v>
      </c>
      <c r="Y108" s="6">
        <v>34.119999999999997</v>
      </c>
      <c r="Z108" s="6">
        <v>5.93</v>
      </c>
      <c r="AA108" s="6">
        <v>0.77</v>
      </c>
      <c r="AC108" s="6">
        <v>18.03</v>
      </c>
      <c r="AG108" s="6">
        <v>18</v>
      </c>
      <c r="AO108" s="6" t="e">
        <f>LN(25/Table26[[#This Row],[Temperature (C)]]/(1-SQRT((Table26[[#This Row],[Temperature (C)]]-5)/Table26[[#This Row],[Temperature (C)]])))/Table26[[#This Row],[b]]</f>
        <v>#DIV/0!</v>
      </c>
      <c r="AP108" s="6">
        <f>IF(Table26[[#This Row],[b]]&lt;&gt;"",Table26[[#This Row],[T-5]], 0)</f>
        <v>0</v>
      </c>
      <c r="AQ108" s="6">
        <v>120</v>
      </c>
      <c r="AR108" s="6">
        <v>300</v>
      </c>
      <c r="AT108" t="s">
        <v>389</v>
      </c>
      <c r="AV108" s="6">
        <v>23.81</v>
      </c>
      <c r="AZ108" s="6" t="s">
        <v>391</v>
      </c>
      <c r="BL108" s="6" t="s">
        <v>391</v>
      </c>
      <c r="CQ108" s="6">
        <v>0</v>
      </c>
    </row>
    <row r="109" spans="1:95" x14ac:dyDescent="0.25">
      <c r="A109" t="s">
        <v>241</v>
      </c>
      <c r="B109" t="s">
        <v>242</v>
      </c>
      <c r="C109">
        <v>2021</v>
      </c>
      <c r="D109" t="s">
        <v>243</v>
      </c>
      <c r="E109">
        <v>1</v>
      </c>
      <c r="F109" s="6">
        <f>Table26[[#This Row],[Other Carbs wt%]]+Table26[[#This Row],[Starch wt%]]+Table26[[#This Row],[Cellulose wt%]]+Table26[[#This Row],[Hemicellulose wt%]]+Table26[[#This Row],[Sa wt%]]</f>
        <v>1.66</v>
      </c>
      <c r="G109" s="6">
        <f>Table26[[#This Row],[Protein wt%]]+Table26[[#This Row],[AA wt%]]</f>
        <v>45.4</v>
      </c>
      <c r="H109" s="6">
        <f>Table26[[#This Row],[Lipids wt%]]+Table26[[#This Row],[FA wt%]]</f>
        <v>3.85</v>
      </c>
      <c r="I109" s="6">
        <f>Table26[[#This Row],[Lignin wt%]]+Table26[[#This Row],[Ph wt%]]</f>
        <v>0</v>
      </c>
      <c r="J10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09" s="6">
        <v>1.66</v>
      </c>
      <c r="L109" s="6">
        <v>0</v>
      </c>
      <c r="M109" s="6">
        <v>0</v>
      </c>
      <c r="N109" s="6">
        <v>0</v>
      </c>
      <c r="O109" s="6">
        <v>45.4</v>
      </c>
      <c r="P109" s="6">
        <v>3.85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8.0399999999999991</v>
      </c>
      <c r="W109" s="6">
        <v>44.88</v>
      </c>
      <c r="X109" s="6">
        <v>6.27</v>
      </c>
      <c r="Y109" s="6">
        <v>34.119999999999997</v>
      </c>
      <c r="Z109" s="6">
        <v>5.93</v>
      </c>
      <c r="AA109" s="6">
        <v>0.77</v>
      </c>
      <c r="AC109" s="6">
        <v>18.03</v>
      </c>
      <c r="AG109" s="6">
        <v>18</v>
      </c>
      <c r="AO109" s="6" t="e">
        <f>LN(25/Table26[[#This Row],[Temperature (C)]]/(1-SQRT((Table26[[#This Row],[Temperature (C)]]-5)/Table26[[#This Row],[Temperature (C)]])))/Table26[[#This Row],[b]]</f>
        <v>#DIV/0!</v>
      </c>
      <c r="AP109" s="6">
        <f>IF(Table26[[#This Row],[b]]&lt;&gt;"",Table26[[#This Row],[T-5]], 0)</f>
        <v>0</v>
      </c>
      <c r="AQ109" s="6">
        <v>240</v>
      </c>
      <c r="AR109" s="6">
        <v>260</v>
      </c>
      <c r="AT109" t="s">
        <v>389</v>
      </c>
      <c r="AV109" s="6">
        <v>19.63</v>
      </c>
      <c r="AZ109" s="6" t="s">
        <v>391</v>
      </c>
      <c r="BL109" s="6" t="s">
        <v>391</v>
      </c>
      <c r="CQ109" s="6">
        <v>0</v>
      </c>
    </row>
    <row r="110" spans="1:95" x14ac:dyDescent="0.25">
      <c r="A110" s="1" t="s">
        <v>241</v>
      </c>
      <c r="B110" t="s">
        <v>242</v>
      </c>
      <c r="C110">
        <v>2021</v>
      </c>
      <c r="D110" t="s">
        <v>243</v>
      </c>
      <c r="E110">
        <v>1</v>
      </c>
      <c r="F110" s="6">
        <f>Table26[[#This Row],[Other Carbs wt%]]+Table26[[#This Row],[Starch wt%]]+Table26[[#This Row],[Cellulose wt%]]+Table26[[#This Row],[Hemicellulose wt%]]+Table26[[#This Row],[Sa wt%]]</f>
        <v>1.66</v>
      </c>
      <c r="G110" s="6">
        <f>Table26[[#This Row],[Protein wt%]]+Table26[[#This Row],[AA wt%]]</f>
        <v>45.4</v>
      </c>
      <c r="H110" s="6">
        <f>Table26[[#This Row],[Lipids wt%]]+Table26[[#This Row],[FA wt%]]</f>
        <v>3.85</v>
      </c>
      <c r="I110" s="6">
        <f>Table26[[#This Row],[Lignin wt%]]+Table26[[#This Row],[Ph wt%]]</f>
        <v>0</v>
      </c>
      <c r="J11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10" s="6">
        <v>1.66</v>
      </c>
      <c r="L110" s="6">
        <v>0</v>
      </c>
      <c r="M110" s="6">
        <v>0</v>
      </c>
      <c r="N110" s="6">
        <v>0</v>
      </c>
      <c r="O110" s="6">
        <v>45.4</v>
      </c>
      <c r="P110" s="6">
        <v>3.85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8.0399999999999991</v>
      </c>
      <c r="W110" s="6">
        <v>44.88</v>
      </c>
      <c r="X110" s="6">
        <v>6.27</v>
      </c>
      <c r="Y110" s="6">
        <v>34.119999999999997</v>
      </c>
      <c r="Z110" s="6">
        <v>5.93</v>
      </c>
      <c r="AA110" s="6">
        <v>0.77</v>
      </c>
      <c r="AC110" s="6">
        <v>18.03</v>
      </c>
      <c r="AG110" s="6">
        <v>15</v>
      </c>
      <c r="AO110" s="6" t="e">
        <f>LN(25/Table26[[#This Row],[Temperature (C)]]/(1-SQRT((Table26[[#This Row],[Temperature (C)]]-5)/Table26[[#This Row],[Temperature (C)]])))/Table26[[#This Row],[b]]</f>
        <v>#DIV/0!</v>
      </c>
      <c r="AP110" s="6">
        <f>IF(Table26[[#This Row],[b]]&lt;&gt;"",Table26[[#This Row],[T-5]], 0)</f>
        <v>0</v>
      </c>
      <c r="AQ110" s="6">
        <v>180</v>
      </c>
      <c r="AR110" s="6">
        <v>245</v>
      </c>
      <c r="AT110" t="s">
        <v>389</v>
      </c>
      <c r="AV110" s="6">
        <v>22.21</v>
      </c>
      <c r="AZ110" s="6" t="s">
        <v>391</v>
      </c>
      <c r="BL110" s="6" t="s">
        <v>391</v>
      </c>
      <c r="CQ110" s="6">
        <v>0</v>
      </c>
    </row>
    <row r="111" spans="1:95" x14ac:dyDescent="0.25">
      <c r="A111" t="s">
        <v>241</v>
      </c>
      <c r="B111" t="s">
        <v>242</v>
      </c>
      <c r="C111">
        <v>2021</v>
      </c>
      <c r="D111" t="s">
        <v>243</v>
      </c>
      <c r="E111">
        <v>1</v>
      </c>
      <c r="F111" s="6">
        <f>Table26[[#This Row],[Other Carbs wt%]]+Table26[[#This Row],[Starch wt%]]+Table26[[#This Row],[Cellulose wt%]]+Table26[[#This Row],[Hemicellulose wt%]]+Table26[[#This Row],[Sa wt%]]</f>
        <v>1.66</v>
      </c>
      <c r="G111" s="6">
        <f>Table26[[#This Row],[Protein wt%]]+Table26[[#This Row],[AA wt%]]</f>
        <v>45.4</v>
      </c>
      <c r="H111" s="6">
        <f>Table26[[#This Row],[Lipids wt%]]+Table26[[#This Row],[FA wt%]]</f>
        <v>3.85</v>
      </c>
      <c r="I111" s="6">
        <f>Table26[[#This Row],[Lignin wt%]]+Table26[[#This Row],[Ph wt%]]</f>
        <v>0</v>
      </c>
      <c r="J11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11" s="6">
        <v>1.66</v>
      </c>
      <c r="L111" s="6">
        <v>0</v>
      </c>
      <c r="M111" s="6">
        <v>0</v>
      </c>
      <c r="N111" s="6">
        <v>0</v>
      </c>
      <c r="O111" s="6">
        <v>45.4</v>
      </c>
      <c r="P111" s="6">
        <v>3.85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8.0399999999999991</v>
      </c>
      <c r="W111" s="6">
        <v>44.88</v>
      </c>
      <c r="X111" s="6">
        <v>6.27</v>
      </c>
      <c r="Y111" s="6">
        <v>34.119999999999997</v>
      </c>
      <c r="Z111" s="6">
        <v>5.93</v>
      </c>
      <c r="AA111" s="6">
        <v>0.77</v>
      </c>
      <c r="AC111" s="6">
        <v>18.03</v>
      </c>
      <c r="AG111" s="6">
        <v>15</v>
      </c>
      <c r="AO111" s="6" t="e">
        <f>LN(25/Table26[[#This Row],[Temperature (C)]]/(1-SQRT((Table26[[#This Row],[Temperature (C)]]-5)/Table26[[#This Row],[Temperature (C)]])))/Table26[[#This Row],[b]]</f>
        <v>#DIV/0!</v>
      </c>
      <c r="AP111" s="6">
        <f>IF(Table26[[#This Row],[b]]&lt;&gt;"",Table26[[#This Row],[T-5]], 0)</f>
        <v>0</v>
      </c>
      <c r="AQ111" s="6">
        <v>180</v>
      </c>
      <c r="AR111" s="6">
        <v>315</v>
      </c>
      <c r="AT111" t="s">
        <v>389</v>
      </c>
      <c r="AV111" s="6">
        <v>23.75</v>
      </c>
      <c r="AZ111" s="6" t="s">
        <v>391</v>
      </c>
      <c r="BL111" s="6" t="s">
        <v>391</v>
      </c>
      <c r="CQ111" s="6">
        <v>0</v>
      </c>
    </row>
    <row r="112" spans="1:95" x14ac:dyDescent="0.25">
      <c r="A112" t="s">
        <v>241</v>
      </c>
      <c r="B112" t="s">
        <v>242</v>
      </c>
      <c r="C112">
        <v>2021</v>
      </c>
      <c r="D112" t="s">
        <v>243</v>
      </c>
      <c r="E112">
        <v>1</v>
      </c>
      <c r="F112" s="6">
        <f>Table26[[#This Row],[Other Carbs wt%]]+Table26[[#This Row],[Starch wt%]]+Table26[[#This Row],[Cellulose wt%]]+Table26[[#This Row],[Hemicellulose wt%]]+Table26[[#This Row],[Sa wt%]]</f>
        <v>1.66</v>
      </c>
      <c r="G112" s="6">
        <f>Table26[[#This Row],[Protein wt%]]+Table26[[#This Row],[AA wt%]]</f>
        <v>45.4</v>
      </c>
      <c r="H112" s="6">
        <f>Table26[[#This Row],[Lipids wt%]]+Table26[[#This Row],[FA wt%]]</f>
        <v>3.85</v>
      </c>
      <c r="I112" s="6">
        <f>Table26[[#This Row],[Lignin wt%]]+Table26[[#This Row],[Ph wt%]]</f>
        <v>0</v>
      </c>
      <c r="J11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12" s="6">
        <v>1.66</v>
      </c>
      <c r="L112" s="6">
        <v>0</v>
      </c>
      <c r="M112" s="6">
        <v>0</v>
      </c>
      <c r="N112" s="6">
        <v>0</v>
      </c>
      <c r="O112" s="6">
        <v>45.4</v>
      </c>
      <c r="P112" s="6">
        <v>3.85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8.0399999999999991</v>
      </c>
      <c r="W112" s="6">
        <v>44.88</v>
      </c>
      <c r="X112" s="6">
        <v>6.27</v>
      </c>
      <c r="Y112" s="6">
        <v>34.119999999999997</v>
      </c>
      <c r="Z112" s="6">
        <v>5.93</v>
      </c>
      <c r="AA112" s="6">
        <v>0.77</v>
      </c>
      <c r="AC112" s="6">
        <v>18.03</v>
      </c>
      <c r="AG112" s="6">
        <v>15</v>
      </c>
      <c r="AO112" s="6" t="e">
        <f>LN(25/Table26[[#This Row],[Temperature (C)]]/(1-SQRT((Table26[[#This Row],[Temperature (C)]]-5)/Table26[[#This Row],[Temperature (C)]])))/Table26[[#This Row],[b]]</f>
        <v>#DIV/0!</v>
      </c>
      <c r="AP112" s="6">
        <f>IF(Table26[[#This Row],[b]]&lt;&gt;"",Table26[[#This Row],[T-5]], 0)</f>
        <v>0</v>
      </c>
      <c r="AQ112" s="6">
        <v>80</v>
      </c>
      <c r="AR112" s="6">
        <v>280</v>
      </c>
      <c r="AT112" t="s">
        <v>389</v>
      </c>
      <c r="AV112" s="6">
        <v>20.09</v>
      </c>
      <c r="AZ112" s="6" t="s">
        <v>391</v>
      </c>
      <c r="BL112" s="6" t="s">
        <v>391</v>
      </c>
      <c r="CQ112" s="6">
        <v>0</v>
      </c>
    </row>
    <row r="113" spans="1:95" x14ac:dyDescent="0.25">
      <c r="A113" t="s">
        <v>241</v>
      </c>
      <c r="B113" t="s">
        <v>242</v>
      </c>
      <c r="C113">
        <v>2021</v>
      </c>
      <c r="D113" t="s">
        <v>243</v>
      </c>
      <c r="E113">
        <v>1</v>
      </c>
      <c r="F113" s="6">
        <f>Table26[[#This Row],[Other Carbs wt%]]+Table26[[#This Row],[Starch wt%]]+Table26[[#This Row],[Cellulose wt%]]+Table26[[#This Row],[Hemicellulose wt%]]+Table26[[#This Row],[Sa wt%]]</f>
        <v>1.66</v>
      </c>
      <c r="G113" s="6">
        <f>Table26[[#This Row],[Protein wt%]]+Table26[[#This Row],[AA wt%]]</f>
        <v>45.4</v>
      </c>
      <c r="H113" s="6">
        <f>Table26[[#This Row],[Lipids wt%]]+Table26[[#This Row],[FA wt%]]</f>
        <v>3.85</v>
      </c>
      <c r="I113" s="6">
        <f>Table26[[#This Row],[Lignin wt%]]+Table26[[#This Row],[Ph wt%]]</f>
        <v>0</v>
      </c>
      <c r="J11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13" s="6">
        <v>1.66</v>
      </c>
      <c r="L113" s="6">
        <v>0</v>
      </c>
      <c r="M113" s="6">
        <v>0</v>
      </c>
      <c r="N113" s="6">
        <v>0</v>
      </c>
      <c r="O113" s="6">
        <v>45.4</v>
      </c>
      <c r="P113" s="6">
        <v>3.85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8.0399999999999991</v>
      </c>
      <c r="W113" s="6">
        <v>44.88</v>
      </c>
      <c r="X113" s="6">
        <v>6.27</v>
      </c>
      <c r="Y113" s="6">
        <v>34.119999999999997</v>
      </c>
      <c r="Z113" s="6">
        <v>5.93</v>
      </c>
      <c r="AA113" s="6">
        <v>0.77</v>
      </c>
      <c r="AC113" s="6">
        <v>18.03</v>
      </c>
      <c r="AG113" s="6">
        <v>15</v>
      </c>
      <c r="AO113" s="6" t="e">
        <f>LN(25/Table26[[#This Row],[Temperature (C)]]/(1-SQRT((Table26[[#This Row],[Temperature (C)]]-5)/Table26[[#This Row],[Temperature (C)]])))/Table26[[#This Row],[b]]</f>
        <v>#DIV/0!</v>
      </c>
      <c r="AP113" s="6">
        <f>IF(Table26[[#This Row],[b]]&lt;&gt;"",Table26[[#This Row],[T-5]], 0)</f>
        <v>0</v>
      </c>
      <c r="AQ113" s="6">
        <v>280</v>
      </c>
      <c r="AR113" s="6">
        <v>280</v>
      </c>
      <c r="AT113" t="s">
        <v>389</v>
      </c>
      <c r="AV113" s="6">
        <v>19.62</v>
      </c>
      <c r="AZ113" s="6" t="s">
        <v>391</v>
      </c>
      <c r="BL113" s="6" t="s">
        <v>391</v>
      </c>
      <c r="CQ113" s="6">
        <v>0</v>
      </c>
    </row>
    <row r="114" spans="1:95" x14ac:dyDescent="0.25">
      <c r="A114" t="s">
        <v>241</v>
      </c>
      <c r="B114" t="s">
        <v>242</v>
      </c>
      <c r="C114">
        <v>2021</v>
      </c>
      <c r="D114" t="s">
        <v>243</v>
      </c>
      <c r="E114">
        <v>1</v>
      </c>
      <c r="F114" s="6">
        <f>Table26[[#This Row],[Other Carbs wt%]]+Table26[[#This Row],[Starch wt%]]+Table26[[#This Row],[Cellulose wt%]]+Table26[[#This Row],[Hemicellulose wt%]]+Table26[[#This Row],[Sa wt%]]</f>
        <v>1.66</v>
      </c>
      <c r="G114" s="6">
        <f>Table26[[#This Row],[Protein wt%]]+Table26[[#This Row],[AA wt%]]</f>
        <v>45.4</v>
      </c>
      <c r="H114" s="6">
        <f>Table26[[#This Row],[Lipids wt%]]+Table26[[#This Row],[FA wt%]]</f>
        <v>3.85</v>
      </c>
      <c r="I114" s="6">
        <f>Table26[[#This Row],[Lignin wt%]]+Table26[[#This Row],[Ph wt%]]</f>
        <v>0</v>
      </c>
      <c r="J11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14" s="6">
        <v>1.66</v>
      </c>
      <c r="L114" s="6">
        <v>0</v>
      </c>
      <c r="M114" s="6">
        <v>0</v>
      </c>
      <c r="N114" s="6">
        <v>0</v>
      </c>
      <c r="O114" s="6">
        <v>45.4</v>
      </c>
      <c r="P114" s="6">
        <v>3.85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8.0399999999999991</v>
      </c>
      <c r="W114" s="6">
        <v>44.88</v>
      </c>
      <c r="X114" s="6">
        <v>6.27</v>
      </c>
      <c r="Y114" s="6">
        <v>34.119999999999997</v>
      </c>
      <c r="Z114" s="6">
        <v>5.93</v>
      </c>
      <c r="AA114" s="6">
        <v>0.77</v>
      </c>
      <c r="AC114" s="6">
        <v>18.03</v>
      </c>
      <c r="AG114" s="6">
        <v>10</v>
      </c>
      <c r="AO114" s="6" t="e">
        <f>LN(25/Table26[[#This Row],[Temperature (C)]]/(1-SQRT((Table26[[#This Row],[Temperature (C)]]-5)/Table26[[#This Row],[Temperature (C)]])))/Table26[[#This Row],[b]]</f>
        <v>#DIV/0!</v>
      </c>
      <c r="AP114" s="6">
        <f>IF(Table26[[#This Row],[b]]&lt;&gt;"",Table26[[#This Row],[T-5]], 0)</f>
        <v>0</v>
      </c>
      <c r="AQ114" s="6">
        <v>180</v>
      </c>
      <c r="AR114" s="6">
        <v>280</v>
      </c>
      <c r="AT114" t="s">
        <v>389</v>
      </c>
      <c r="AV114" s="6">
        <v>23.25</v>
      </c>
      <c r="AZ114" s="6" t="s">
        <v>391</v>
      </c>
      <c r="BL114" s="6" t="s">
        <v>391</v>
      </c>
      <c r="CQ114" s="6">
        <v>0</v>
      </c>
    </row>
    <row r="115" spans="1:95" x14ac:dyDescent="0.25">
      <c r="A115" t="s">
        <v>241</v>
      </c>
      <c r="B115" t="s">
        <v>242</v>
      </c>
      <c r="C115">
        <v>2021</v>
      </c>
      <c r="D115" t="s">
        <v>243</v>
      </c>
      <c r="E115">
        <v>1</v>
      </c>
      <c r="F115" s="6">
        <f>Table26[[#This Row],[Other Carbs wt%]]+Table26[[#This Row],[Starch wt%]]+Table26[[#This Row],[Cellulose wt%]]+Table26[[#This Row],[Hemicellulose wt%]]+Table26[[#This Row],[Sa wt%]]</f>
        <v>1.66</v>
      </c>
      <c r="G115" s="6">
        <f>Table26[[#This Row],[Protein wt%]]+Table26[[#This Row],[AA wt%]]</f>
        <v>45.4</v>
      </c>
      <c r="H115" s="6">
        <f>Table26[[#This Row],[Lipids wt%]]+Table26[[#This Row],[FA wt%]]</f>
        <v>3.85</v>
      </c>
      <c r="I115" s="6">
        <f>Table26[[#This Row],[Lignin wt%]]+Table26[[#This Row],[Ph wt%]]</f>
        <v>0</v>
      </c>
      <c r="J11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15" s="6">
        <v>1.66</v>
      </c>
      <c r="L115" s="6">
        <v>0</v>
      </c>
      <c r="M115" s="6">
        <v>0</v>
      </c>
      <c r="N115" s="6">
        <v>0</v>
      </c>
      <c r="O115" s="6">
        <v>45.4</v>
      </c>
      <c r="P115" s="6">
        <v>3.85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8.0399999999999991</v>
      </c>
      <c r="W115" s="6">
        <v>44.88</v>
      </c>
      <c r="X115" s="6">
        <v>6.27</v>
      </c>
      <c r="Y115" s="6">
        <v>34.119999999999997</v>
      </c>
      <c r="Z115" s="6">
        <v>5.93</v>
      </c>
      <c r="AA115" s="6">
        <v>0.77</v>
      </c>
      <c r="AC115" s="6">
        <v>18.03</v>
      </c>
      <c r="AG115" s="6">
        <v>20</v>
      </c>
      <c r="AO115" s="6" t="e">
        <f>LN(25/Table26[[#This Row],[Temperature (C)]]/(1-SQRT((Table26[[#This Row],[Temperature (C)]]-5)/Table26[[#This Row],[Temperature (C)]])))/Table26[[#This Row],[b]]</f>
        <v>#DIV/0!</v>
      </c>
      <c r="AP115" s="6">
        <f>IF(Table26[[#This Row],[b]]&lt;&gt;"",Table26[[#This Row],[T-5]], 0)</f>
        <v>0</v>
      </c>
      <c r="AQ115" s="6">
        <v>180</v>
      </c>
      <c r="AR115" s="6">
        <v>280</v>
      </c>
      <c r="AT115" t="s">
        <v>389</v>
      </c>
      <c r="AV115" s="6">
        <v>23.78</v>
      </c>
      <c r="AZ115" s="6" t="s">
        <v>391</v>
      </c>
      <c r="BL115" s="6" t="s">
        <v>391</v>
      </c>
      <c r="CQ115" s="6">
        <v>0</v>
      </c>
    </row>
    <row r="116" spans="1:95" x14ac:dyDescent="0.25">
      <c r="A116" t="s">
        <v>241</v>
      </c>
      <c r="B116" t="s">
        <v>242</v>
      </c>
      <c r="C116">
        <v>2021</v>
      </c>
      <c r="D116" t="s">
        <v>243</v>
      </c>
      <c r="E116">
        <v>1</v>
      </c>
      <c r="F116" s="6">
        <f>Table26[[#This Row],[Other Carbs wt%]]+Table26[[#This Row],[Starch wt%]]+Table26[[#This Row],[Cellulose wt%]]+Table26[[#This Row],[Hemicellulose wt%]]+Table26[[#This Row],[Sa wt%]]</f>
        <v>1.66</v>
      </c>
      <c r="G116" s="6">
        <f>Table26[[#This Row],[Protein wt%]]+Table26[[#This Row],[AA wt%]]</f>
        <v>45.4</v>
      </c>
      <c r="H116" s="6">
        <f>Table26[[#This Row],[Lipids wt%]]+Table26[[#This Row],[FA wt%]]</f>
        <v>3.85</v>
      </c>
      <c r="I116" s="6">
        <f>Table26[[#This Row],[Lignin wt%]]+Table26[[#This Row],[Ph wt%]]</f>
        <v>0</v>
      </c>
      <c r="J11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16" s="6">
        <v>1.66</v>
      </c>
      <c r="L116" s="6">
        <v>0</v>
      </c>
      <c r="M116" s="6">
        <v>0</v>
      </c>
      <c r="N116" s="6">
        <v>0</v>
      </c>
      <c r="O116" s="6">
        <v>45.4</v>
      </c>
      <c r="P116" s="6">
        <v>3.85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8.0399999999999991</v>
      </c>
      <c r="W116" s="6">
        <v>44.88</v>
      </c>
      <c r="X116" s="6">
        <v>6.27</v>
      </c>
      <c r="Y116" s="6">
        <v>34.119999999999997</v>
      </c>
      <c r="Z116" s="6">
        <v>5.93</v>
      </c>
      <c r="AA116" s="6">
        <v>0.77</v>
      </c>
      <c r="AC116" s="6">
        <v>18.03</v>
      </c>
      <c r="AG116" s="6">
        <v>15</v>
      </c>
      <c r="AO116" s="6" t="e">
        <f>LN(25/Table26[[#This Row],[Temperature (C)]]/(1-SQRT((Table26[[#This Row],[Temperature (C)]]-5)/Table26[[#This Row],[Temperature (C)]])))/Table26[[#This Row],[b]]</f>
        <v>#DIV/0!</v>
      </c>
      <c r="AP116" s="6">
        <f>IF(Table26[[#This Row],[b]]&lt;&gt;"",Table26[[#This Row],[T-5]], 0)</f>
        <v>0</v>
      </c>
      <c r="AQ116" s="6">
        <v>180</v>
      </c>
      <c r="AR116" s="6">
        <v>280</v>
      </c>
      <c r="AT116" t="s">
        <v>389</v>
      </c>
      <c r="AV116" s="6">
        <v>25.44</v>
      </c>
      <c r="AZ116" s="6" t="s">
        <v>391</v>
      </c>
      <c r="BL116" s="6" t="s">
        <v>391</v>
      </c>
      <c r="CQ116" s="6">
        <v>0</v>
      </c>
    </row>
    <row r="117" spans="1:95" x14ac:dyDescent="0.25">
      <c r="A117" t="s">
        <v>241</v>
      </c>
      <c r="B117" t="s">
        <v>242</v>
      </c>
      <c r="C117">
        <v>2021</v>
      </c>
      <c r="D117" t="s">
        <v>243</v>
      </c>
      <c r="E117">
        <v>1</v>
      </c>
      <c r="F117" s="6">
        <f>Table26[[#This Row],[Other Carbs wt%]]+Table26[[#This Row],[Starch wt%]]+Table26[[#This Row],[Cellulose wt%]]+Table26[[#This Row],[Hemicellulose wt%]]+Table26[[#This Row],[Sa wt%]]</f>
        <v>1.66</v>
      </c>
      <c r="G117" s="6">
        <f>Table26[[#This Row],[Protein wt%]]+Table26[[#This Row],[AA wt%]]</f>
        <v>45.4</v>
      </c>
      <c r="H117" s="6">
        <f>Table26[[#This Row],[Lipids wt%]]+Table26[[#This Row],[FA wt%]]</f>
        <v>3.85</v>
      </c>
      <c r="I117" s="6">
        <f>Table26[[#This Row],[Lignin wt%]]+Table26[[#This Row],[Ph wt%]]</f>
        <v>0</v>
      </c>
      <c r="J11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17" s="6">
        <v>1.66</v>
      </c>
      <c r="L117" s="6">
        <v>0</v>
      </c>
      <c r="M117" s="6">
        <v>0</v>
      </c>
      <c r="N117" s="6">
        <v>0</v>
      </c>
      <c r="O117" s="6">
        <v>45.4</v>
      </c>
      <c r="P117" s="6">
        <v>3.85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8.0399999999999991</v>
      </c>
      <c r="W117" s="6">
        <v>44.88</v>
      </c>
      <c r="X117" s="6">
        <v>6.27</v>
      </c>
      <c r="Y117" s="6">
        <v>34.119999999999997</v>
      </c>
      <c r="Z117" s="6">
        <v>5.93</v>
      </c>
      <c r="AA117" s="6">
        <v>0.77</v>
      </c>
      <c r="AC117" s="6">
        <v>18.03</v>
      </c>
      <c r="AG117" s="6">
        <v>15</v>
      </c>
      <c r="AO117" s="6" t="e">
        <f>LN(25/Table26[[#This Row],[Temperature (C)]]/(1-SQRT((Table26[[#This Row],[Temperature (C)]]-5)/Table26[[#This Row],[Temperature (C)]])))/Table26[[#This Row],[b]]</f>
        <v>#DIV/0!</v>
      </c>
      <c r="AP117" s="6">
        <f>IF(Table26[[#This Row],[b]]&lt;&gt;"",Table26[[#This Row],[T-5]], 0)</f>
        <v>0</v>
      </c>
      <c r="AQ117" s="6">
        <v>180</v>
      </c>
      <c r="AR117" s="6">
        <v>280</v>
      </c>
      <c r="AT117" t="s">
        <v>389</v>
      </c>
      <c r="AV117" s="6">
        <v>24.65</v>
      </c>
      <c r="AZ117" s="6" t="s">
        <v>391</v>
      </c>
      <c r="BL117" s="6" t="s">
        <v>391</v>
      </c>
      <c r="CQ117" s="6">
        <v>0</v>
      </c>
    </row>
    <row r="118" spans="1:95" x14ac:dyDescent="0.25">
      <c r="A118" t="s">
        <v>241</v>
      </c>
      <c r="B118" t="s">
        <v>242</v>
      </c>
      <c r="C118">
        <v>2021</v>
      </c>
      <c r="D118" t="s">
        <v>243</v>
      </c>
      <c r="E118">
        <v>1</v>
      </c>
      <c r="F118" s="6">
        <f>Table26[[#This Row],[Other Carbs wt%]]+Table26[[#This Row],[Starch wt%]]+Table26[[#This Row],[Cellulose wt%]]+Table26[[#This Row],[Hemicellulose wt%]]+Table26[[#This Row],[Sa wt%]]</f>
        <v>1.66</v>
      </c>
      <c r="G118" s="6">
        <f>Table26[[#This Row],[Protein wt%]]+Table26[[#This Row],[AA wt%]]</f>
        <v>45.4</v>
      </c>
      <c r="H118" s="6">
        <f>Table26[[#This Row],[Lipids wt%]]+Table26[[#This Row],[FA wt%]]</f>
        <v>3.85</v>
      </c>
      <c r="I118" s="6">
        <f>Table26[[#This Row],[Lignin wt%]]+Table26[[#This Row],[Ph wt%]]</f>
        <v>0</v>
      </c>
      <c r="J11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18" s="6">
        <v>1.66</v>
      </c>
      <c r="L118" s="6">
        <v>0</v>
      </c>
      <c r="M118" s="6">
        <v>0</v>
      </c>
      <c r="N118" s="6">
        <v>0</v>
      </c>
      <c r="O118" s="6">
        <v>45.4</v>
      </c>
      <c r="P118" s="6">
        <v>3.85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8.0399999999999991</v>
      </c>
      <c r="W118" s="6">
        <v>44.88</v>
      </c>
      <c r="X118" s="6">
        <v>6.27</v>
      </c>
      <c r="Y118" s="6">
        <v>34.119999999999997</v>
      </c>
      <c r="Z118" s="6">
        <v>5.93</v>
      </c>
      <c r="AA118" s="6">
        <v>0.77</v>
      </c>
      <c r="AC118" s="6">
        <v>18.03</v>
      </c>
      <c r="AG118" s="6">
        <v>15</v>
      </c>
      <c r="AO118" s="6" t="e">
        <f>LN(25/Table26[[#This Row],[Temperature (C)]]/(1-SQRT((Table26[[#This Row],[Temperature (C)]]-5)/Table26[[#This Row],[Temperature (C)]])))/Table26[[#This Row],[b]]</f>
        <v>#DIV/0!</v>
      </c>
      <c r="AP118" s="6">
        <f>IF(Table26[[#This Row],[b]]&lt;&gt;"",Table26[[#This Row],[T-5]], 0)</f>
        <v>0</v>
      </c>
      <c r="AQ118" s="6">
        <v>180</v>
      </c>
      <c r="AR118" s="6">
        <v>280</v>
      </c>
      <c r="AT118" t="s">
        <v>389</v>
      </c>
      <c r="AV118" s="6">
        <v>26.15</v>
      </c>
      <c r="AZ118" s="6" t="s">
        <v>391</v>
      </c>
      <c r="BL118" s="6" t="s">
        <v>391</v>
      </c>
      <c r="CQ118" s="6">
        <v>0</v>
      </c>
    </row>
    <row r="119" spans="1:95" x14ac:dyDescent="0.25">
      <c r="A119" t="s">
        <v>241</v>
      </c>
      <c r="B119" t="s">
        <v>242</v>
      </c>
      <c r="C119">
        <v>2021</v>
      </c>
      <c r="D119" t="s">
        <v>243</v>
      </c>
      <c r="E119">
        <v>1</v>
      </c>
      <c r="F119" s="6">
        <f>Table26[[#This Row],[Other Carbs wt%]]+Table26[[#This Row],[Starch wt%]]+Table26[[#This Row],[Cellulose wt%]]+Table26[[#This Row],[Hemicellulose wt%]]+Table26[[#This Row],[Sa wt%]]</f>
        <v>1.66</v>
      </c>
      <c r="G119" s="6">
        <f>Table26[[#This Row],[Protein wt%]]+Table26[[#This Row],[AA wt%]]</f>
        <v>45.4</v>
      </c>
      <c r="H119" s="6">
        <f>Table26[[#This Row],[Lipids wt%]]+Table26[[#This Row],[FA wt%]]</f>
        <v>3.85</v>
      </c>
      <c r="I119" s="6">
        <f>Table26[[#This Row],[Lignin wt%]]+Table26[[#This Row],[Ph wt%]]</f>
        <v>0</v>
      </c>
      <c r="J11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19" s="6">
        <v>1.66</v>
      </c>
      <c r="L119" s="6">
        <v>0</v>
      </c>
      <c r="M119" s="6">
        <v>0</v>
      </c>
      <c r="N119" s="6">
        <v>0</v>
      </c>
      <c r="O119" s="6">
        <v>45.4</v>
      </c>
      <c r="P119" s="6">
        <v>3.85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8.0399999999999991</v>
      </c>
      <c r="W119" s="6">
        <v>44.88</v>
      </c>
      <c r="X119" s="6">
        <v>6.27</v>
      </c>
      <c r="Y119" s="6">
        <v>34.119999999999997</v>
      </c>
      <c r="Z119" s="6">
        <v>5.93</v>
      </c>
      <c r="AA119" s="6">
        <v>0.77</v>
      </c>
      <c r="AC119" s="6">
        <v>18.03</v>
      </c>
      <c r="AG119" s="6">
        <v>15</v>
      </c>
      <c r="AO119" s="6" t="e">
        <f>LN(25/Table26[[#This Row],[Temperature (C)]]/(1-SQRT((Table26[[#This Row],[Temperature (C)]]-5)/Table26[[#This Row],[Temperature (C)]])))/Table26[[#This Row],[b]]</f>
        <v>#DIV/0!</v>
      </c>
      <c r="AP119" s="6">
        <f>IF(Table26[[#This Row],[b]]&lt;&gt;"",Table26[[#This Row],[T-5]], 0)</f>
        <v>0</v>
      </c>
      <c r="AQ119" s="6">
        <v>180</v>
      </c>
      <c r="AR119" s="6">
        <v>280</v>
      </c>
      <c r="AT119" t="s">
        <v>389</v>
      </c>
      <c r="AV119" s="6">
        <v>26.05</v>
      </c>
      <c r="AZ119" s="6">
        <v>20</v>
      </c>
      <c r="BL119" s="6">
        <v>9.9706744868035191</v>
      </c>
      <c r="CQ119" s="6">
        <v>0</v>
      </c>
    </row>
    <row r="120" spans="1:95" x14ac:dyDescent="0.25">
      <c r="A120" t="s">
        <v>241</v>
      </c>
      <c r="B120" t="s">
        <v>242</v>
      </c>
      <c r="C120">
        <v>2021</v>
      </c>
      <c r="D120" t="s">
        <v>243</v>
      </c>
      <c r="E120">
        <v>1</v>
      </c>
      <c r="F120" s="6">
        <f>Table26[[#This Row],[Other Carbs wt%]]+Table26[[#This Row],[Starch wt%]]+Table26[[#This Row],[Cellulose wt%]]+Table26[[#This Row],[Hemicellulose wt%]]+Table26[[#This Row],[Sa wt%]]</f>
        <v>1.66</v>
      </c>
      <c r="G120" s="6">
        <f>Table26[[#This Row],[Protein wt%]]+Table26[[#This Row],[AA wt%]]</f>
        <v>45.4</v>
      </c>
      <c r="H120" s="6">
        <f>Table26[[#This Row],[Lipids wt%]]+Table26[[#This Row],[FA wt%]]</f>
        <v>3.85</v>
      </c>
      <c r="I120" s="6">
        <f>Table26[[#This Row],[Lignin wt%]]+Table26[[#This Row],[Ph wt%]]</f>
        <v>0</v>
      </c>
      <c r="J12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20" s="6">
        <v>1.66</v>
      </c>
      <c r="L120" s="6">
        <v>0</v>
      </c>
      <c r="M120" s="6">
        <v>0</v>
      </c>
      <c r="N120" s="6">
        <v>0</v>
      </c>
      <c r="O120" s="6">
        <v>45.4</v>
      </c>
      <c r="P120" s="6">
        <v>3.85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8.0399999999999991</v>
      </c>
      <c r="W120" s="6">
        <v>44.88</v>
      </c>
      <c r="X120" s="6">
        <v>6.27</v>
      </c>
      <c r="Y120" s="6">
        <v>34.119999999999997</v>
      </c>
      <c r="Z120" s="6">
        <v>5.93</v>
      </c>
      <c r="AA120" s="6">
        <v>0.77</v>
      </c>
      <c r="AC120" s="6">
        <v>18.03</v>
      </c>
      <c r="AG120" s="6">
        <v>15</v>
      </c>
      <c r="AO120" s="6" t="e">
        <f>LN(25/Table26[[#This Row],[Temperature (C)]]/(1-SQRT((Table26[[#This Row],[Temperature (C)]]-5)/Table26[[#This Row],[Temperature (C)]])))/Table26[[#This Row],[b]]</f>
        <v>#DIV/0!</v>
      </c>
      <c r="AP120" s="6">
        <f>IF(Table26[[#This Row],[b]]&lt;&gt;"",Table26[[#This Row],[T-5]], 0)</f>
        <v>0</v>
      </c>
      <c r="AQ120" s="6">
        <v>180</v>
      </c>
      <c r="AR120" s="6">
        <v>280</v>
      </c>
      <c r="AT120" t="s">
        <v>389</v>
      </c>
      <c r="AV120" s="6">
        <v>25.19</v>
      </c>
      <c r="AZ120" s="6">
        <v>6.8512110726645901</v>
      </c>
      <c r="BL120" s="6">
        <v>14.618613402807931</v>
      </c>
      <c r="CQ120" s="6">
        <v>0</v>
      </c>
    </row>
    <row r="121" spans="1:95" x14ac:dyDescent="0.25">
      <c r="A121" t="s">
        <v>241</v>
      </c>
      <c r="B121" t="s">
        <v>242</v>
      </c>
      <c r="C121">
        <v>2021</v>
      </c>
      <c r="D121" t="s">
        <v>243</v>
      </c>
      <c r="E121">
        <v>1</v>
      </c>
      <c r="F121" s="6">
        <f>Table26[[#This Row],[Other Carbs wt%]]+Table26[[#This Row],[Starch wt%]]+Table26[[#This Row],[Cellulose wt%]]+Table26[[#This Row],[Hemicellulose wt%]]+Table26[[#This Row],[Sa wt%]]</f>
        <v>1.66</v>
      </c>
      <c r="G121" s="6">
        <f>Table26[[#This Row],[Protein wt%]]+Table26[[#This Row],[AA wt%]]</f>
        <v>45.4</v>
      </c>
      <c r="H121" s="6">
        <f>Table26[[#This Row],[Lipids wt%]]+Table26[[#This Row],[FA wt%]]</f>
        <v>3.85</v>
      </c>
      <c r="I121" s="6">
        <f>Table26[[#This Row],[Lignin wt%]]+Table26[[#This Row],[Ph wt%]]</f>
        <v>0</v>
      </c>
      <c r="J12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1.66</v>
      </c>
      <c r="K121" s="6">
        <v>1.66</v>
      </c>
      <c r="L121" s="6">
        <v>0</v>
      </c>
      <c r="M121" s="6">
        <v>0</v>
      </c>
      <c r="N121" s="6">
        <v>0</v>
      </c>
      <c r="O121" s="6">
        <v>45.4</v>
      </c>
      <c r="P121" s="6">
        <v>3.85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8.0399999999999991</v>
      </c>
      <c r="W121" s="6">
        <v>44.88</v>
      </c>
      <c r="X121" s="6">
        <v>6.27</v>
      </c>
      <c r="Y121" s="6">
        <v>34.119999999999997</v>
      </c>
      <c r="Z121" s="6">
        <v>5.93</v>
      </c>
      <c r="AA121" s="6">
        <v>0.77</v>
      </c>
      <c r="AC121" s="6">
        <v>18.03</v>
      </c>
      <c r="AG121" s="6">
        <v>15</v>
      </c>
      <c r="AO121" s="6" t="e">
        <f>LN(25/Table26[[#This Row],[Temperature (C)]]/(1-SQRT((Table26[[#This Row],[Temperature (C)]]-5)/Table26[[#This Row],[Temperature (C)]])))/Table26[[#This Row],[b]]</f>
        <v>#DIV/0!</v>
      </c>
      <c r="AP121" s="6">
        <f>IF(Table26[[#This Row],[b]]&lt;&gt;"",Table26[[#This Row],[T-5]], 0)</f>
        <v>0</v>
      </c>
      <c r="AQ121" s="6">
        <v>180</v>
      </c>
      <c r="AR121" s="6">
        <v>280</v>
      </c>
      <c r="AT121" t="s">
        <v>389</v>
      </c>
      <c r="AV121" s="6">
        <v>24.98</v>
      </c>
      <c r="AZ121" s="6">
        <v>8.3737024221455005</v>
      </c>
      <c r="BL121" s="6">
        <v>14.055040718899187</v>
      </c>
      <c r="CQ121" s="6">
        <v>0</v>
      </c>
    </row>
    <row r="122" spans="1:95" x14ac:dyDescent="0.25">
      <c r="A122" t="s">
        <v>244</v>
      </c>
      <c r="B122" t="s">
        <v>247</v>
      </c>
      <c r="C122">
        <v>2022</v>
      </c>
      <c r="D122" t="s">
        <v>245</v>
      </c>
      <c r="E122">
        <v>1</v>
      </c>
      <c r="F122" s="6">
        <f>Table26[[#This Row],[Other Carbs wt%]]+Table26[[#This Row],[Starch wt%]]+Table26[[#This Row],[Cellulose wt%]]+Table26[[#This Row],[Hemicellulose wt%]]+Table26[[#This Row],[Sa wt%]]</f>
        <v>19.399999999999999</v>
      </c>
      <c r="G122" s="6">
        <f>Table26[[#This Row],[Protein wt%]]+Table26[[#This Row],[AA wt%]]</f>
        <v>8.6999999999999993</v>
      </c>
      <c r="H122" s="6">
        <f>Table26[[#This Row],[Lipids wt%]]+Table26[[#This Row],[FA wt%]]</f>
        <v>18</v>
      </c>
      <c r="I122" s="6">
        <f>Table26[[#This Row],[Lignin wt%]]+Table26[[#This Row],[Ph wt%]]</f>
        <v>1.3</v>
      </c>
      <c r="J12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22" s="6">
        <v>19.399999999999999</v>
      </c>
      <c r="L122" s="6">
        <v>0</v>
      </c>
      <c r="M122" s="6">
        <v>0</v>
      </c>
      <c r="N122" s="6">
        <v>0</v>
      </c>
      <c r="O122" s="6">
        <v>8.6999999999999993</v>
      </c>
      <c r="P122" s="6">
        <v>18</v>
      </c>
      <c r="Q122" s="6">
        <v>1.3</v>
      </c>
      <c r="R122" s="6">
        <v>0</v>
      </c>
      <c r="S122" s="6">
        <v>0</v>
      </c>
      <c r="T122" s="6">
        <v>0</v>
      </c>
      <c r="U122" s="6">
        <v>0</v>
      </c>
      <c r="V122" s="6">
        <v>43</v>
      </c>
      <c r="W122" s="6">
        <v>14.61</v>
      </c>
      <c r="X122" s="6">
        <v>1.88</v>
      </c>
      <c r="Y122" s="6">
        <f>100-Table26[[#This Row],[C%]]-Table26[[#This Row],[H%]]-Table26[[#This Row],[N%]]-Table26[[#This Row],[S%]]</f>
        <v>82.12</v>
      </c>
      <c r="Z122" s="6">
        <v>1.39</v>
      </c>
      <c r="AD122" s="6">
        <v>1.0999999999999999E-2</v>
      </c>
      <c r="AF122" s="6">
        <f t="shared" ref="AF122:AF148" si="22">0.7*5.5</f>
        <v>3.8499999999999996</v>
      </c>
      <c r="AG122" s="6">
        <v>30</v>
      </c>
      <c r="AH122" s="6">
        <v>125</v>
      </c>
      <c r="AK122" s="6">
        <v>1.44</v>
      </c>
      <c r="AO122" s="6">
        <f>LN(25/Table26[[#This Row],[Temperature (C)]]/(1-SQRT((Table26[[#This Row],[Temperature (C)]]-5)/Table26[[#This Row],[Temperature (C)]])))/Table26[[#This Row],[b]]</f>
        <v>1.5955188685962922</v>
      </c>
      <c r="AP122" s="6">
        <f>IF(Table26[[#This Row],[b]]&lt;&gt;"",Table26[[#This Row],[T-5]], 0)</f>
        <v>1.5955188685962922</v>
      </c>
      <c r="AQ122" s="6">
        <v>5</v>
      </c>
      <c r="AR122" s="6">
        <v>250</v>
      </c>
      <c r="AT122" t="s">
        <v>389</v>
      </c>
      <c r="AU122" s="6">
        <v>28.90625</v>
      </c>
      <c r="AV122" s="6">
        <v>9.7656250000000089</v>
      </c>
      <c r="AW122" s="6">
        <v>48.4375</v>
      </c>
      <c r="AX122" s="6">
        <v>12.6953125</v>
      </c>
      <c r="AZ122" s="6">
        <v>9.2041522491352072</v>
      </c>
      <c r="BL122" s="6">
        <v>15.73227302849569</v>
      </c>
      <c r="CQ122" s="6">
        <v>0</v>
      </c>
    </row>
    <row r="123" spans="1:95" x14ac:dyDescent="0.25">
      <c r="A123" t="s">
        <v>244</v>
      </c>
      <c r="B123" t="s">
        <v>247</v>
      </c>
      <c r="C123">
        <v>2022</v>
      </c>
      <c r="D123" t="s">
        <v>245</v>
      </c>
      <c r="E123">
        <v>1</v>
      </c>
      <c r="F123" s="6">
        <f>Table26[[#This Row],[Other Carbs wt%]]+Table26[[#This Row],[Starch wt%]]+Table26[[#This Row],[Cellulose wt%]]+Table26[[#This Row],[Hemicellulose wt%]]+Table26[[#This Row],[Sa wt%]]</f>
        <v>19.399999999999999</v>
      </c>
      <c r="G123" s="6">
        <f>Table26[[#This Row],[Protein wt%]]+Table26[[#This Row],[AA wt%]]</f>
        <v>8.6999999999999993</v>
      </c>
      <c r="H123" s="6">
        <f>Table26[[#This Row],[Lipids wt%]]+Table26[[#This Row],[FA wt%]]</f>
        <v>18</v>
      </c>
      <c r="I123" s="6">
        <f>Table26[[#This Row],[Lignin wt%]]+Table26[[#This Row],[Ph wt%]]</f>
        <v>1.3</v>
      </c>
      <c r="J12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23" s="6">
        <v>19.399999999999999</v>
      </c>
      <c r="L123" s="6">
        <v>0</v>
      </c>
      <c r="M123" s="6">
        <v>0</v>
      </c>
      <c r="N123" s="6">
        <v>0</v>
      </c>
      <c r="O123" s="6">
        <v>8.6999999999999993</v>
      </c>
      <c r="P123" s="6">
        <v>18</v>
      </c>
      <c r="Q123" s="6">
        <v>1.3</v>
      </c>
      <c r="R123" s="6">
        <v>0</v>
      </c>
      <c r="S123" s="6">
        <v>0</v>
      </c>
      <c r="T123" s="6">
        <v>0</v>
      </c>
      <c r="U123" s="6">
        <v>0</v>
      </c>
      <c r="V123" s="6">
        <v>43</v>
      </c>
      <c r="W123" s="6">
        <v>14.61</v>
      </c>
      <c r="X123" s="6">
        <v>1.88</v>
      </c>
      <c r="Y123" s="6">
        <f>100-Table26[[#This Row],[C%]]-Table26[[#This Row],[H%]]-Table26[[#This Row],[N%]]-Table26[[#This Row],[S%]]</f>
        <v>82.12</v>
      </c>
      <c r="Z123" s="6">
        <v>1.39</v>
      </c>
      <c r="AD123" s="6">
        <v>1.0999999999999999E-2</v>
      </c>
      <c r="AF123" s="6">
        <f t="shared" si="22"/>
        <v>3.8499999999999996</v>
      </c>
      <c r="AG123" s="6">
        <v>30</v>
      </c>
      <c r="AH123" s="6">
        <v>125</v>
      </c>
      <c r="AK123" s="6">
        <v>1.44</v>
      </c>
      <c r="AO123" s="6">
        <f>LN(25/Table26[[#This Row],[Temperature (C)]]/(1-SQRT((Table26[[#This Row],[Temperature (C)]]-5)/Table26[[#This Row],[Temperature (C)]])))/Table26[[#This Row],[b]]</f>
        <v>1.5955188685962922</v>
      </c>
      <c r="AP123" s="6">
        <f>IF(Table26[[#This Row],[b]]&lt;&gt;"",Table26[[#This Row],[T-5]], 0)</f>
        <v>1.5955188685962922</v>
      </c>
      <c r="AQ123" s="6">
        <v>10</v>
      </c>
      <c r="AR123" s="6">
        <v>250</v>
      </c>
      <c r="AT123" t="s">
        <v>389</v>
      </c>
      <c r="AU123" s="6">
        <v>20.1171875</v>
      </c>
      <c r="AV123" s="6">
        <v>11.5234375</v>
      </c>
      <c r="AW123" s="6">
        <v>55.078125</v>
      </c>
      <c r="AX123" s="6">
        <v>12.890624999999901</v>
      </c>
      <c r="AZ123" s="6">
        <v>15.432525951557</v>
      </c>
      <c r="BL123" s="6">
        <v>15.523657628920787</v>
      </c>
      <c r="CQ123" s="6">
        <v>0</v>
      </c>
    </row>
    <row r="124" spans="1:95" x14ac:dyDescent="0.25">
      <c r="A124" t="s">
        <v>244</v>
      </c>
      <c r="B124" t="s">
        <v>247</v>
      </c>
      <c r="C124">
        <v>2022</v>
      </c>
      <c r="D124" t="s">
        <v>245</v>
      </c>
      <c r="E124">
        <v>1</v>
      </c>
      <c r="F124" s="6">
        <f>Table26[[#This Row],[Other Carbs wt%]]+Table26[[#This Row],[Starch wt%]]+Table26[[#This Row],[Cellulose wt%]]+Table26[[#This Row],[Hemicellulose wt%]]+Table26[[#This Row],[Sa wt%]]</f>
        <v>19.399999999999999</v>
      </c>
      <c r="G124" s="6">
        <f>Table26[[#This Row],[Protein wt%]]+Table26[[#This Row],[AA wt%]]</f>
        <v>8.6999999999999993</v>
      </c>
      <c r="H124" s="6">
        <f>Table26[[#This Row],[Lipids wt%]]+Table26[[#This Row],[FA wt%]]</f>
        <v>18</v>
      </c>
      <c r="I124" s="6">
        <f>Table26[[#This Row],[Lignin wt%]]+Table26[[#This Row],[Ph wt%]]</f>
        <v>1.3</v>
      </c>
      <c r="J12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24" s="6">
        <v>19.399999999999999</v>
      </c>
      <c r="L124" s="6">
        <v>0</v>
      </c>
      <c r="M124" s="6">
        <v>0</v>
      </c>
      <c r="N124" s="6">
        <v>0</v>
      </c>
      <c r="O124" s="6">
        <v>8.6999999999999993</v>
      </c>
      <c r="P124" s="6">
        <v>18</v>
      </c>
      <c r="Q124" s="6">
        <v>1.3</v>
      </c>
      <c r="R124" s="6">
        <v>0</v>
      </c>
      <c r="S124" s="6">
        <v>0</v>
      </c>
      <c r="T124" s="6">
        <v>0</v>
      </c>
      <c r="U124" s="6">
        <v>0</v>
      </c>
      <c r="V124" s="6">
        <v>43</v>
      </c>
      <c r="W124" s="6">
        <v>14.61</v>
      </c>
      <c r="X124" s="6">
        <v>1.88</v>
      </c>
      <c r="Y124" s="6">
        <f>100-Table26[[#This Row],[C%]]-Table26[[#This Row],[H%]]-Table26[[#This Row],[N%]]-Table26[[#This Row],[S%]]</f>
        <v>82.12</v>
      </c>
      <c r="Z124" s="6">
        <v>1.39</v>
      </c>
      <c r="AD124" s="6">
        <v>1.0999999999999999E-2</v>
      </c>
      <c r="AF124" s="6">
        <f t="shared" si="22"/>
        <v>3.8499999999999996</v>
      </c>
      <c r="AG124" s="6">
        <v>30</v>
      </c>
      <c r="AH124" s="6">
        <v>125</v>
      </c>
      <c r="AK124" s="6">
        <v>1.44</v>
      </c>
      <c r="AO124" s="6">
        <f>LN(25/Table26[[#This Row],[Temperature (C)]]/(1-SQRT((Table26[[#This Row],[Temperature (C)]]-5)/Table26[[#This Row],[Temperature (C)]])))/Table26[[#This Row],[b]]</f>
        <v>1.5955188685962922</v>
      </c>
      <c r="AP124" s="6">
        <f>IF(Table26[[#This Row],[b]]&lt;&gt;"",Table26[[#This Row],[T-5]], 0)</f>
        <v>1.5955188685962922</v>
      </c>
      <c r="AQ124" s="6">
        <v>20</v>
      </c>
      <c r="AR124" s="6">
        <v>250</v>
      </c>
      <c r="AT124" t="s">
        <v>389</v>
      </c>
      <c r="AU124" s="6">
        <v>21.09375</v>
      </c>
      <c r="AV124" s="6">
        <v>21.2890625</v>
      </c>
      <c r="AW124" s="6">
        <v>37.3046875</v>
      </c>
      <c r="AX124" s="6">
        <v>20.3125</v>
      </c>
      <c r="AZ124" s="6">
        <v>7.1225382932166204</v>
      </c>
      <c r="BL124" s="6" t="s">
        <v>391</v>
      </c>
      <c r="CQ124" s="6">
        <v>0</v>
      </c>
    </row>
    <row r="125" spans="1:95" x14ac:dyDescent="0.25">
      <c r="A125" t="s">
        <v>244</v>
      </c>
      <c r="B125" t="s">
        <v>247</v>
      </c>
      <c r="C125">
        <v>2022</v>
      </c>
      <c r="D125" t="s">
        <v>245</v>
      </c>
      <c r="E125">
        <v>1</v>
      </c>
      <c r="F125" s="6">
        <f>Table26[[#This Row],[Other Carbs wt%]]+Table26[[#This Row],[Starch wt%]]+Table26[[#This Row],[Cellulose wt%]]+Table26[[#This Row],[Hemicellulose wt%]]+Table26[[#This Row],[Sa wt%]]</f>
        <v>19.399999999999999</v>
      </c>
      <c r="G125" s="6">
        <f>Table26[[#This Row],[Protein wt%]]+Table26[[#This Row],[AA wt%]]</f>
        <v>8.6999999999999993</v>
      </c>
      <c r="H125" s="6">
        <f>Table26[[#This Row],[Lipids wt%]]+Table26[[#This Row],[FA wt%]]</f>
        <v>18</v>
      </c>
      <c r="I125" s="6">
        <f>Table26[[#This Row],[Lignin wt%]]+Table26[[#This Row],[Ph wt%]]</f>
        <v>1.3</v>
      </c>
      <c r="J12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25" s="6">
        <v>19.399999999999999</v>
      </c>
      <c r="L125" s="6">
        <v>0</v>
      </c>
      <c r="M125" s="6">
        <v>0</v>
      </c>
      <c r="N125" s="6">
        <v>0</v>
      </c>
      <c r="O125" s="6">
        <v>8.6999999999999993</v>
      </c>
      <c r="P125" s="6">
        <v>18</v>
      </c>
      <c r="Q125" s="6">
        <v>1.3</v>
      </c>
      <c r="R125" s="6">
        <v>0</v>
      </c>
      <c r="S125" s="6">
        <v>0</v>
      </c>
      <c r="T125" s="6">
        <v>0</v>
      </c>
      <c r="U125" s="6">
        <v>0</v>
      </c>
      <c r="V125" s="6">
        <v>43</v>
      </c>
      <c r="W125" s="6">
        <v>14.61</v>
      </c>
      <c r="X125" s="6">
        <v>1.88</v>
      </c>
      <c r="Y125" s="6">
        <f>100-Table26[[#This Row],[C%]]-Table26[[#This Row],[H%]]-Table26[[#This Row],[N%]]-Table26[[#This Row],[S%]]</f>
        <v>82.12</v>
      </c>
      <c r="Z125" s="6">
        <v>1.39</v>
      </c>
      <c r="AD125" s="6">
        <v>1.0999999999999999E-2</v>
      </c>
      <c r="AF125" s="6">
        <f t="shared" si="22"/>
        <v>3.8499999999999996</v>
      </c>
      <c r="AG125" s="6">
        <v>30</v>
      </c>
      <c r="AH125" s="6">
        <v>125</v>
      </c>
      <c r="AK125" s="6">
        <v>1.44</v>
      </c>
      <c r="AO125" s="6">
        <f>LN(25/Table26[[#This Row],[Temperature (C)]]/(1-SQRT((Table26[[#This Row],[Temperature (C)]]-5)/Table26[[#This Row],[Temperature (C)]])))/Table26[[#This Row],[b]]</f>
        <v>1.5955188685962922</v>
      </c>
      <c r="AP125" s="6">
        <f>IF(Table26[[#This Row],[b]]&lt;&gt;"",Table26[[#This Row],[T-5]], 0)</f>
        <v>1.5955188685962922</v>
      </c>
      <c r="AQ125" s="6">
        <v>30</v>
      </c>
      <c r="AR125" s="6">
        <v>250</v>
      </c>
      <c r="AT125" t="s">
        <v>389</v>
      </c>
      <c r="AU125" s="6">
        <v>26.5625</v>
      </c>
      <c r="AV125" s="6">
        <v>13.28125</v>
      </c>
      <c r="AW125" s="6">
        <v>39.6484375</v>
      </c>
      <c r="AX125" s="6">
        <v>20.8984375</v>
      </c>
      <c r="AZ125" s="6">
        <v>22.439824945295399</v>
      </c>
      <c r="BL125" s="6" t="s">
        <v>391</v>
      </c>
      <c r="CQ125" s="6">
        <v>0</v>
      </c>
    </row>
    <row r="126" spans="1:95" x14ac:dyDescent="0.25">
      <c r="A126" t="s">
        <v>244</v>
      </c>
      <c r="B126" t="s">
        <v>247</v>
      </c>
      <c r="C126">
        <v>2022</v>
      </c>
      <c r="D126" t="s">
        <v>245</v>
      </c>
      <c r="E126">
        <v>1</v>
      </c>
      <c r="F126" s="6">
        <f>Table26[[#This Row],[Other Carbs wt%]]+Table26[[#This Row],[Starch wt%]]+Table26[[#This Row],[Cellulose wt%]]+Table26[[#This Row],[Hemicellulose wt%]]+Table26[[#This Row],[Sa wt%]]</f>
        <v>19.399999999999999</v>
      </c>
      <c r="G126" s="6">
        <f>Table26[[#This Row],[Protein wt%]]+Table26[[#This Row],[AA wt%]]</f>
        <v>8.6999999999999993</v>
      </c>
      <c r="H126" s="6">
        <f>Table26[[#This Row],[Lipids wt%]]+Table26[[#This Row],[FA wt%]]</f>
        <v>18</v>
      </c>
      <c r="I126" s="6">
        <f>Table26[[#This Row],[Lignin wt%]]+Table26[[#This Row],[Ph wt%]]</f>
        <v>1.3</v>
      </c>
      <c r="J12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26" s="6">
        <v>19.399999999999999</v>
      </c>
      <c r="L126" s="6">
        <v>0</v>
      </c>
      <c r="M126" s="6">
        <v>0</v>
      </c>
      <c r="N126" s="6">
        <v>0</v>
      </c>
      <c r="O126" s="6">
        <v>8.6999999999999993</v>
      </c>
      <c r="P126" s="6">
        <v>18</v>
      </c>
      <c r="Q126" s="6">
        <v>1.3</v>
      </c>
      <c r="R126" s="6">
        <v>0</v>
      </c>
      <c r="S126" s="6">
        <v>0</v>
      </c>
      <c r="T126" s="6">
        <v>0</v>
      </c>
      <c r="U126" s="6">
        <v>0</v>
      </c>
      <c r="V126" s="6">
        <v>43</v>
      </c>
      <c r="W126" s="6">
        <v>14.61</v>
      </c>
      <c r="X126" s="6">
        <v>1.88</v>
      </c>
      <c r="Y126" s="6">
        <f>100-Table26[[#This Row],[C%]]-Table26[[#This Row],[H%]]-Table26[[#This Row],[N%]]-Table26[[#This Row],[S%]]</f>
        <v>82.12</v>
      </c>
      <c r="Z126" s="6">
        <v>1.39</v>
      </c>
      <c r="AD126" s="6">
        <v>1.0999999999999999E-2</v>
      </c>
      <c r="AF126" s="6">
        <f t="shared" si="22"/>
        <v>3.8499999999999996</v>
      </c>
      <c r="AG126" s="6">
        <v>30</v>
      </c>
      <c r="AH126" s="6">
        <v>125</v>
      </c>
      <c r="AK126" s="6">
        <v>1.44</v>
      </c>
      <c r="AO126" s="6">
        <f>LN(25/Table26[[#This Row],[Temperature (C)]]/(1-SQRT((Table26[[#This Row],[Temperature (C)]]-5)/Table26[[#This Row],[Temperature (C)]])))/Table26[[#This Row],[b]]</f>
        <v>1.5955188685962922</v>
      </c>
      <c r="AP126" s="6">
        <f>IF(Table26[[#This Row],[b]]&lt;&gt;"",Table26[[#This Row],[T-5]], 0)</f>
        <v>1.5955188685962922</v>
      </c>
      <c r="AQ126" s="6">
        <v>60</v>
      </c>
      <c r="AR126" s="6">
        <v>250</v>
      </c>
      <c r="AT126" t="s">
        <v>389</v>
      </c>
      <c r="AU126" s="6">
        <v>31.640625</v>
      </c>
      <c r="AV126" s="6">
        <v>15.8203125</v>
      </c>
      <c r="AW126" s="6">
        <v>39.453125</v>
      </c>
      <c r="AX126" s="6">
        <v>13.0859375</v>
      </c>
      <c r="AZ126" s="6">
        <v>31.24</v>
      </c>
      <c r="BL126" s="6" t="s">
        <v>391</v>
      </c>
      <c r="CQ126" s="6">
        <v>0</v>
      </c>
    </row>
    <row r="127" spans="1:95" x14ac:dyDescent="0.25">
      <c r="A127" t="s">
        <v>244</v>
      </c>
      <c r="B127" t="s">
        <v>247</v>
      </c>
      <c r="C127">
        <v>2022</v>
      </c>
      <c r="D127" t="s">
        <v>245</v>
      </c>
      <c r="E127">
        <v>1</v>
      </c>
      <c r="F127" s="6">
        <f>Table26[[#This Row],[Other Carbs wt%]]+Table26[[#This Row],[Starch wt%]]+Table26[[#This Row],[Cellulose wt%]]+Table26[[#This Row],[Hemicellulose wt%]]+Table26[[#This Row],[Sa wt%]]</f>
        <v>19.399999999999999</v>
      </c>
      <c r="G127" s="6">
        <f>Table26[[#This Row],[Protein wt%]]+Table26[[#This Row],[AA wt%]]</f>
        <v>8.6999999999999993</v>
      </c>
      <c r="H127" s="6">
        <f>Table26[[#This Row],[Lipids wt%]]+Table26[[#This Row],[FA wt%]]</f>
        <v>18</v>
      </c>
      <c r="I127" s="6">
        <f>Table26[[#This Row],[Lignin wt%]]+Table26[[#This Row],[Ph wt%]]</f>
        <v>1.3</v>
      </c>
      <c r="J12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27" s="6">
        <v>19.399999999999999</v>
      </c>
      <c r="L127" s="6">
        <v>0</v>
      </c>
      <c r="M127" s="6">
        <v>0</v>
      </c>
      <c r="N127" s="6">
        <v>0</v>
      </c>
      <c r="O127" s="6">
        <v>8.6999999999999993</v>
      </c>
      <c r="P127" s="6">
        <v>18</v>
      </c>
      <c r="Q127" s="6">
        <v>1.3</v>
      </c>
      <c r="R127" s="6">
        <v>0</v>
      </c>
      <c r="S127" s="6">
        <v>0</v>
      </c>
      <c r="T127" s="6">
        <v>0</v>
      </c>
      <c r="U127" s="6">
        <v>0</v>
      </c>
      <c r="V127" s="6">
        <v>43</v>
      </c>
      <c r="W127" s="6">
        <v>14.61</v>
      </c>
      <c r="X127" s="6">
        <v>1.88</v>
      </c>
      <c r="Y127" s="6">
        <f>100-Table26[[#This Row],[C%]]-Table26[[#This Row],[H%]]-Table26[[#This Row],[N%]]-Table26[[#This Row],[S%]]</f>
        <v>82.12</v>
      </c>
      <c r="Z127" s="6">
        <v>1.39</v>
      </c>
      <c r="AD127" s="6">
        <v>1.0999999999999999E-2</v>
      </c>
      <c r="AF127" s="6">
        <f t="shared" si="22"/>
        <v>3.8499999999999996</v>
      </c>
      <c r="AG127" s="6">
        <v>30</v>
      </c>
      <c r="AH127" s="6">
        <v>125</v>
      </c>
      <c r="AK127" s="6">
        <v>1.44</v>
      </c>
      <c r="AO127" s="6">
        <f>LN(25/Table26[[#This Row],[Temperature (C)]]/(1-SQRT((Table26[[#This Row],[Temperature (C)]]-5)/Table26[[#This Row],[Temperature (C)]])))/Table26[[#This Row],[b]]</f>
        <v>1.5961056533783207</v>
      </c>
      <c r="AP127" s="6">
        <f>IF(Table26[[#This Row],[b]]&lt;&gt;"",Table26[[#This Row],[T-5]], 0)</f>
        <v>1.5961056533783207</v>
      </c>
      <c r="AQ127" s="6">
        <v>10</v>
      </c>
      <c r="AR127" s="6">
        <v>300</v>
      </c>
      <c r="AT127" t="s">
        <v>389</v>
      </c>
      <c r="AU127" s="6">
        <v>23.166023166023102</v>
      </c>
      <c r="AV127" s="6">
        <v>16.023166023165999</v>
      </c>
      <c r="AW127" s="6">
        <v>39.7683397683397</v>
      </c>
      <c r="AX127" s="6">
        <v>21.235521235521198</v>
      </c>
      <c r="AZ127" s="6">
        <v>15.97</v>
      </c>
      <c r="BL127" s="6" t="s">
        <v>391</v>
      </c>
      <c r="CQ127" s="6">
        <v>0</v>
      </c>
    </row>
    <row r="128" spans="1:95" x14ac:dyDescent="0.25">
      <c r="A128" t="s">
        <v>244</v>
      </c>
      <c r="B128" t="s">
        <v>247</v>
      </c>
      <c r="C128">
        <v>2022</v>
      </c>
      <c r="D128" t="s">
        <v>245</v>
      </c>
      <c r="E128">
        <v>1</v>
      </c>
      <c r="F128" s="6">
        <f>Table26[[#This Row],[Other Carbs wt%]]+Table26[[#This Row],[Starch wt%]]+Table26[[#This Row],[Cellulose wt%]]+Table26[[#This Row],[Hemicellulose wt%]]+Table26[[#This Row],[Sa wt%]]</f>
        <v>19.399999999999999</v>
      </c>
      <c r="G128" s="6">
        <f>Table26[[#This Row],[Protein wt%]]+Table26[[#This Row],[AA wt%]]</f>
        <v>8.6999999999999993</v>
      </c>
      <c r="H128" s="6">
        <f>Table26[[#This Row],[Lipids wt%]]+Table26[[#This Row],[FA wt%]]</f>
        <v>18</v>
      </c>
      <c r="I128" s="6">
        <f>Table26[[#This Row],[Lignin wt%]]+Table26[[#This Row],[Ph wt%]]</f>
        <v>1.3</v>
      </c>
      <c r="J12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28" s="6">
        <v>19.399999999999999</v>
      </c>
      <c r="L128" s="6">
        <v>0</v>
      </c>
      <c r="M128" s="6">
        <v>0</v>
      </c>
      <c r="N128" s="6">
        <v>0</v>
      </c>
      <c r="O128" s="6">
        <v>8.6999999999999993</v>
      </c>
      <c r="P128" s="6">
        <v>18</v>
      </c>
      <c r="Q128" s="6">
        <v>1.3</v>
      </c>
      <c r="R128" s="6">
        <v>0</v>
      </c>
      <c r="S128" s="6">
        <v>0</v>
      </c>
      <c r="T128" s="6">
        <v>0</v>
      </c>
      <c r="U128" s="6">
        <v>0</v>
      </c>
      <c r="V128" s="6">
        <v>43</v>
      </c>
      <c r="W128" s="6">
        <v>14.61</v>
      </c>
      <c r="X128" s="6">
        <v>1.88</v>
      </c>
      <c r="Y128" s="6">
        <f>100-Table26[[#This Row],[C%]]-Table26[[#This Row],[H%]]-Table26[[#This Row],[N%]]-Table26[[#This Row],[S%]]</f>
        <v>82.12</v>
      </c>
      <c r="Z128" s="6">
        <v>1.39</v>
      </c>
      <c r="AD128" s="6">
        <v>1.0999999999999999E-2</v>
      </c>
      <c r="AF128" s="6">
        <f t="shared" si="22"/>
        <v>3.8499999999999996</v>
      </c>
      <c r="AG128" s="6">
        <v>30</v>
      </c>
      <c r="AH128" s="6">
        <v>125</v>
      </c>
      <c r="AK128" s="6">
        <v>1.44</v>
      </c>
      <c r="AO128" s="6">
        <f>LN(25/Table26[[#This Row],[Temperature (C)]]/(1-SQRT((Table26[[#This Row],[Temperature (C)]]-5)/Table26[[#This Row],[Temperature (C)]])))/Table26[[#This Row],[b]]</f>
        <v>1.5961056533783207</v>
      </c>
      <c r="AP128" s="6">
        <f>IF(Table26[[#This Row],[b]]&lt;&gt;"",Table26[[#This Row],[T-5]], 0)</f>
        <v>1.5961056533783207</v>
      </c>
      <c r="AQ128" s="6">
        <v>20</v>
      </c>
      <c r="AR128" s="6">
        <v>300</v>
      </c>
      <c r="AT128" t="s">
        <v>389</v>
      </c>
      <c r="AU128" s="6">
        <v>14.671814671814602</v>
      </c>
      <c r="AV128" s="6">
        <v>19.691119691119599</v>
      </c>
      <c r="AW128" s="6">
        <v>43.822393822393799</v>
      </c>
      <c r="AX128" s="6">
        <v>22.007722007721998</v>
      </c>
      <c r="AZ128" s="6">
        <v>2.9000000000000021</v>
      </c>
      <c r="BL128" s="6">
        <v>8.6956521739130448</v>
      </c>
      <c r="CQ128" s="6">
        <v>0</v>
      </c>
    </row>
    <row r="129" spans="1:95" x14ac:dyDescent="0.25">
      <c r="A129" t="s">
        <v>244</v>
      </c>
      <c r="B129" t="s">
        <v>247</v>
      </c>
      <c r="C129">
        <v>2022</v>
      </c>
      <c r="D129" t="s">
        <v>245</v>
      </c>
      <c r="E129">
        <v>1</v>
      </c>
      <c r="F129" s="6">
        <f>Table26[[#This Row],[Other Carbs wt%]]+Table26[[#This Row],[Starch wt%]]+Table26[[#This Row],[Cellulose wt%]]+Table26[[#This Row],[Hemicellulose wt%]]+Table26[[#This Row],[Sa wt%]]</f>
        <v>19.399999999999999</v>
      </c>
      <c r="G129" s="6">
        <f>Table26[[#This Row],[Protein wt%]]+Table26[[#This Row],[AA wt%]]</f>
        <v>8.6999999999999993</v>
      </c>
      <c r="H129" s="6">
        <f>Table26[[#This Row],[Lipids wt%]]+Table26[[#This Row],[FA wt%]]</f>
        <v>18</v>
      </c>
      <c r="I129" s="6">
        <f>Table26[[#This Row],[Lignin wt%]]+Table26[[#This Row],[Ph wt%]]</f>
        <v>1.3</v>
      </c>
      <c r="J12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29" s="6">
        <v>19.399999999999999</v>
      </c>
      <c r="L129" s="6">
        <v>0</v>
      </c>
      <c r="M129" s="6">
        <v>0</v>
      </c>
      <c r="N129" s="6">
        <v>0</v>
      </c>
      <c r="O129" s="6">
        <v>8.6999999999999993</v>
      </c>
      <c r="P129" s="6">
        <v>18</v>
      </c>
      <c r="Q129" s="6">
        <v>1.3</v>
      </c>
      <c r="R129" s="6">
        <v>0</v>
      </c>
      <c r="S129" s="6">
        <v>0</v>
      </c>
      <c r="T129" s="6">
        <v>0</v>
      </c>
      <c r="U129" s="6">
        <v>0</v>
      </c>
      <c r="V129" s="6">
        <v>43</v>
      </c>
      <c r="W129" s="6">
        <v>14.61</v>
      </c>
      <c r="X129" s="6">
        <v>1.88</v>
      </c>
      <c r="Y129" s="6">
        <f>100-Table26[[#This Row],[C%]]-Table26[[#This Row],[H%]]-Table26[[#This Row],[N%]]-Table26[[#This Row],[S%]]</f>
        <v>82.12</v>
      </c>
      <c r="Z129" s="6">
        <v>1.39</v>
      </c>
      <c r="AD129" s="6">
        <v>1.0999999999999999E-2</v>
      </c>
      <c r="AF129" s="6">
        <f t="shared" si="22"/>
        <v>3.8499999999999996</v>
      </c>
      <c r="AG129" s="6">
        <v>30</v>
      </c>
      <c r="AH129" s="6">
        <v>125</v>
      </c>
      <c r="AK129" s="6">
        <v>1.44</v>
      </c>
      <c r="AO129" s="6">
        <f>LN(25/Table26[[#This Row],[Temperature (C)]]/(1-SQRT((Table26[[#This Row],[Temperature (C)]]-5)/Table26[[#This Row],[Temperature (C)]])))/Table26[[#This Row],[b]]</f>
        <v>1.5961056533783207</v>
      </c>
      <c r="AP129" s="6">
        <f>IF(Table26[[#This Row],[b]]&lt;&gt;"",Table26[[#This Row],[T-5]], 0)</f>
        <v>1.5961056533783207</v>
      </c>
      <c r="AQ129" s="6">
        <v>30</v>
      </c>
      <c r="AR129" s="6">
        <v>300</v>
      </c>
      <c r="AT129" t="s">
        <v>389</v>
      </c>
      <c r="AU129" s="6">
        <v>10.2316602316602</v>
      </c>
      <c r="AV129" s="6">
        <v>14.092664092664</v>
      </c>
      <c r="AW129" s="6">
        <v>59.6525096525096</v>
      </c>
      <c r="AX129" s="6">
        <v>16.023166023165999</v>
      </c>
      <c r="AZ129" s="6" t="s">
        <v>391</v>
      </c>
      <c r="BL129" s="6" t="s">
        <v>391</v>
      </c>
      <c r="CQ129" s="6">
        <v>0</v>
      </c>
    </row>
    <row r="130" spans="1:95" x14ac:dyDescent="0.25">
      <c r="A130" t="s">
        <v>244</v>
      </c>
      <c r="B130" t="s">
        <v>247</v>
      </c>
      <c r="C130">
        <v>2022</v>
      </c>
      <c r="D130" t="s">
        <v>245</v>
      </c>
      <c r="E130">
        <v>1</v>
      </c>
      <c r="F130" s="6">
        <f>Table26[[#This Row],[Other Carbs wt%]]+Table26[[#This Row],[Starch wt%]]+Table26[[#This Row],[Cellulose wt%]]+Table26[[#This Row],[Hemicellulose wt%]]+Table26[[#This Row],[Sa wt%]]</f>
        <v>19.399999999999999</v>
      </c>
      <c r="G130" s="6">
        <f>Table26[[#This Row],[Protein wt%]]+Table26[[#This Row],[AA wt%]]</f>
        <v>8.6999999999999993</v>
      </c>
      <c r="H130" s="6">
        <f>Table26[[#This Row],[Lipids wt%]]+Table26[[#This Row],[FA wt%]]</f>
        <v>18</v>
      </c>
      <c r="I130" s="6">
        <f>Table26[[#This Row],[Lignin wt%]]+Table26[[#This Row],[Ph wt%]]</f>
        <v>1.3</v>
      </c>
      <c r="J13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30" s="6">
        <v>19.399999999999999</v>
      </c>
      <c r="L130" s="6">
        <v>0</v>
      </c>
      <c r="M130" s="6">
        <v>0</v>
      </c>
      <c r="N130" s="6">
        <v>0</v>
      </c>
      <c r="O130" s="6">
        <v>8.6999999999999993</v>
      </c>
      <c r="P130" s="6">
        <v>18</v>
      </c>
      <c r="Q130" s="6">
        <v>1.3</v>
      </c>
      <c r="R130" s="6">
        <v>0</v>
      </c>
      <c r="S130" s="6">
        <v>0</v>
      </c>
      <c r="T130" s="6">
        <v>0</v>
      </c>
      <c r="U130" s="6">
        <v>0</v>
      </c>
      <c r="V130" s="6">
        <v>43</v>
      </c>
      <c r="W130" s="6">
        <v>14.61</v>
      </c>
      <c r="X130" s="6">
        <v>1.88</v>
      </c>
      <c r="Y130" s="6">
        <f>100-Table26[[#This Row],[C%]]-Table26[[#This Row],[H%]]-Table26[[#This Row],[N%]]-Table26[[#This Row],[S%]]</f>
        <v>82.12</v>
      </c>
      <c r="Z130" s="6">
        <v>1.39</v>
      </c>
      <c r="AD130" s="6">
        <v>1.0999999999999999E-2</v>
      </c>
      <c r="AF130" s="6">
        <f t="shared" si="22"/>
        <v>3.8499999999999996</v>
      </c>
      <c r="AG130" s="6">
        <v>30</v>
      </c>
      <c r="AH130" s="6">
        <v>125</v>
      </c>
      <c r="AK130" s="6">
        <v>1.44</v>
      </c>
      <c r="AO130" s="6">
        <f>LN(25/Table26[[#This Row],[Temperature (C)]]/(1-SQRT((Table26[[#This Row],[Temperature (C)]]-5)/Table26[[#This Row],[Temperature (C)]])))/Table26[[#This Row],[b]]</f>
        <v>1.5961056533783207</v>
      </c>
      <c r="AP130" s="6">
        <f>IF(Table26[[#This Row],[b]]&lt;&gt;"",Table26[[#This Row],[T-5]], 0)</f>
        <v>1.5961056533783207</v>
      </c>
      <c r="AQ130" s="6">
        <v>60</v>
      </c>
      <c r="AR130" s="6">
        <v>300</v>
      </c>
      <c r="AT130" t="s">
        <v>389</v>
      </c>
      <c r="AU130" s="6">
        <v>10.038610038610001</v>
      </c>
      <c r="AV130" s="6">
        <v>19.8841698841698</v>
      </c>
      <c r="AW130" s="6">
        <v>57.722007722007696</v>
      </c>
      <c r="AX130" s="6">
        <v>12.3552123552123</v>
      </c>
      <c r="AZ130" s="6" t="s">
        <v>391</v>
      </c>
      <c r="BL130" s="6">
        <v>11.224038886433938</v>
      </c>
      <c r="CQ130" s="6">
        <v>0</v>
      </c>
    </row>
    <row r="131" spans="1:95" x14ac:dyDescent="0.25">
      <c r="A131" t="s">
        <v>244</v>
      </c>
      <c r="B131" t="s">
        <v>247</v>
      </c>
      <c r="C131">
        <v>2022</v>
      </c>
      <c r="D131" t="s">
        <v>245</v>
      </c>
      <c r="E131">
        <v>1</v>
      </c>
      <c r="F131" s="6">
        <f>Table26[[#This Row],[Other Carbs wt%]]+Table26[[#This Row],[Starch wt%]]+Table26[[#This Row],[Cellulose wt%]]+Table26[[#This Row],[Hemicellulose wt%]]+Table26[[#This Row],[Sa wt%]]</f>
        <v>19.399999999999999</v>
      </c>
      <c r="G131" s="6">
        <f>Table26[[#This Row],[Protein wt%]]+Table26[[#This Row],[AA wt%]]</f>
        <v>8.6999999999999993</v>
      </c>
      <c r="H131" s="6">
        <f>Table26[[#This Row],[Lipids wt%]]+Table26[[#This Row],[FA wt%]]</f>
        <v>18</v>
      </c>
      <c r="I131" s="6">
        <f>Table26[[#This Row],[Lignin wt%]]+Table26[[#This Row],[Ph wt%]]</f>
        <v>1.3</v>
      </c>
      <c r="J13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31" s="6">
        <v>19.399999999999999</v>
      </c>
      <c r="L131" s="6">
        <v>0</v>
      </c>
      <c r="M131" s="6">
        <v>0</v>
      </c>
      <c r="N131" s="6">
        <v>0</v>
      </c>
      <c r="O131" s="6">
        <v>8.6999999999999993</v>
      </c>
      <c r="P131" s="6">
        <v>18</v>
      </c>
      <c r="Q131" s="6">
        <v>1.3</v>
      </c>
      <c r="R131" s="6">
        <v>0</v>
      </c>
      <c r="S131" s="6">
        <v>0</v>
      </c>
      <c r="T131" s="6">
        <v>0</v>
      </c>
      <c r="U131" s="6">
        <v>0</v>
      </c>
      <c r="V131" s="6">
        <v>43</v>
      </c>
      <c r="W131" s="6">
        <v>14.61</v>
      </c>
      <c r="X131" s="6">
        <v>1.88</v>
      </c>
      <c r="Y131" s="6">
        <f>100-Table26[[#This Row],[C%]]-Table26[[#This Row],[H%]]-Table26[[#This Row],[N%]]-Table26[[#This Row],[S%]]</f>
        <v>82.12</v>
      </c>
      <c r="Z131" s="6">
        <v>1.39</v>
      </c>
      <c r="AD131" s="6">
        <v>1.0999999999999999E-2</v>
      </c>
      <c r="AF131" s="6">
        <f t="shared" si="22"/>
        <v>3.8499999999999996</v>
      </c>
      <c r="AG131" s="6">
        <v>30</v>
      </c>
      <c r="AH131" s="6">
        <v>125</v>
      </c>
      <c r="AK131" s="6">
        <v>1.44</v>
      </c>
      <c r="AO131" s="6">
        <f>LN(25/Table26[[#This Row],[Temperature (C)]]/(1-SQRT((Table26[[#This Row],[Temperature (C)]]-5)/Table26[[#This Row],[Temperature (C)]])))/Table26[[#This Row],[b]]</f>
        <v>1.5965238739477425</v>
      </c>
      <c r="AP131" s="6">
        <f>IF(Table26[[#This Row],[b]]&lt;&gt;"",Table26[[#This Row],[T-5]], 0)</f>
        <v>1.5965238739477425</v>
      </c>
      <c r="AQ131" s="6">
        <v>5</v>
      </c>
      <c r="AR131" s="6">
        <v>350</v>
      </c>
      <c r="AT131" t="s">
        <v>389</v>
      </c>
      <c r="AU131" s="6">
        <v>25.976562499999901</v>
      </c>
      <c r="AV131" s="6">
        <v>9.375</v>
      </c>
      <c r="AW131" s="6">
        <v>46.875</v>
      </c>
      <c r="AX131" s="6">
        <v>17.773437499999901</v>
      </c>
      <c r="AZ131" s="6" t="s">
        <v>391</v>
      </c>
      <c r="BL131" s="6" t="s">
        <v>391</v>
      </c>
      <c r="CQ131" s="6">
        <v>0</v>
      </c>
    </row>
    <row r="132" spans="1:95" x14ac:dyDescent="0.25">
      <c r="A132" t="s">
        <v>244</v>
      </c>
      <c r="B132" t="s">
        <v>247</v>
      </c>
      <c r="C132">
        <v>2022</v>
      </c>
      <c r="D132" t="s">
        <v>245</v>
      </c>
      <c r="E132">
        <v>1</v>
      </c>
      <c r="F132" s="6">
        <f>Table26[[#This Row],[Other Carbs wt%]]+Table26[[#This Row],[Starch wt%]]+Table26[[#This Row],[Cellulose wt%]]+Table26[[#This Row],[Hemicellulose wt%]]+Table26[[#This Row],[Sa wt%]]</f>
        <v>19.399999999999999</v>
      </c>
      <c r="G132" s="6">
        <f>Table26[[#This Row],[Protein wt%]]+Table26[[#This Row],[AA wt%]]</f>
        <v>8.6999999999999993</v>
      </c>
      <c r="H132" s="6">
        <f>Table26[[#This Row],[Lipids wt%]]+Table26[[#This Row],[FA wt%]]</f>
        <v>18</v>
      </c>
      <c r="I132" s="6">
        <f>Table26[[#This Row],[Lignin wt%]]+Table26[[#This Row],[Ph wt%]]</f>
        <v>1.3</v>
      </c>
      <c r="J13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32" s="6">
        <v>19.399999999999999</v>
      </c>
      <c r="L132" s="6">
        <v>0</v>
      </c>
      <c r="M132" s="6">
        <v>0</v>
      </c>
      <c r="N132" s="6">
        <v>0</v>
      </c>
      <c r="O132" s="6">
        <v>8.6999999999999993</v>
      </c>
      <c r="P132" s="6">
        <v>18</v>
      </c>
      <c r="Q132" s="6">
        <v>1.3</v>
      </c>
      <c r="R132" s="6">
        <v>0</v>
      </c>
      <c r="S132" s="6">
        <v>0</v>
      </c>
      <c r="T132" s="6">
        <v>0</v>
      </c>
      <c r="U132" s="6">
        <v>0</v>
      </c>
      <c r="V132" s="6">
        <v>43</v>
      </c>
      <c r="W132" s="6">
        <v>14.61</v>
      </c>
      <c r="X132" s="6">
        <v>1.88</v>
      </c>
      <c r="Y132" s="6">
        <f>100-Table26[[#This Row],[C%]]-Table26[[#This Row],[H%]]-Table26[[#This Row],[N%]]-Table26[[#This Row],[S%]]</f>
        <v>82.12</v>
      </c>
      <c r="Z132" s="6">
        <v>1.39</v>
      </c>
      <c r="AD132" s="6">
        <v>1.0999999999999999E-2</v>
      </c>
      <c r="AF132" s="6">
        <f t="shared" si="22"/>
        <v>3.8499999999999996</v>
      </c>
      <c r="AG132" s="6">
        <v>30</v>
      </c>
      <c r="AH132" s="6">
        <v>125</v>
      </c>
      <c r="AK132" s="6">
        <v>1.44</v>
      </c>
      <c r="AO132" s="6">
        <f>LN(25/Table26[[#This Row],[Temperature (C)]]/(1-SQRT((Table26[[#This Row],[Temperature (C)]]-5)/Table26[[#This Row],[Temperature (C)]])))/Table26[[#This Row],[b]]</f>
        <v>1.5965238739477425</v>
      </c>
      <c r="AP132" s="6">
        <f>IF(Table26[[#This Row],[b]]&lt;&gt;"",Table26[[#This Row],[T-5]], 0)</f>
        <v>1.5965238739477425</v>
      </c>
      <c r="AQ132" s="6">
        <v>10</v>
      </c>
      <c r="AR132" s="6">
        <v>350</v>
      </c>
      <c r="AT132" t="s">
        <v>389</v>
      </c>
      <c r="AU132" s="6">
        <v>25.1953125</v>
      </c>
      <c r="AV132" s="6">
        <v>15.4296875</v>
      </c>
      <c r="AW132" s="6">
        <v>40.625</v>
      </c>
      <c r="AX132" s="6">
        <v>18.749999999999901</v>
      </c>
      <c r="AZ132" s="6" t="s">
        <v>391</v>
      </c>
      <c r="BL132" s="6" t="s">
        <v>391</v>
      </c>
      <c r="CQ132" s="6">
        <v>0</v>
      </c>
    </row>
    <row r="133" spans="1:95" x14ac:dyDescent="0.25">
      <c r="A133" t="s">
        <v>244</v>
      </c>
      <c r="B133" t="s">
        <v>247</v>
      </c>
      <c r="C133">
        <v>2022</v>
      </c>
      <c r="D133" t="s">
        <v>245</v>
      </c>
      <c r="E133">
        <v>1</v>
      </c>
      <c r="F133" s="6">
        <f>Table26[[#This Row],[Other Carbs wt%]]+Table26[[#This Row],[Starch wt%]]+Table26[[#This Row],[Cellulose wt%]]+Table26[[#This Row],[Hemicellulose wt%]]+Table26[[#This Row],[Sa wt%]]</f>
        <v>19.399999999999999</v>
      </c>
      <c r="G133" s="6">
        <f>Table26[[#This Row],[Protein wt%]]+Table26[[#This Row],[AA wt%]]</f>
        <v>8.6999999999999993</v>
      </c>
      <c r="H133" s="6">
        <f>Table26[[#This Row],[Lipids wt%]]+Table26[[#This Row],[FA wt%]]</f>
        <v>18</v>
      </c>
      <c r="I133" s="6">
        <f>Table26[[#This Row],[Lignin wt%]]+Table26[[#This Row],[Ph wt%]]</f>
        <v>1.3</v>
      </c>
      <c r="J13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33" s="6">
        <v>19.399999999999999</v>
      </c>
      <c r="L133" s="6">
        <v>0</v>
      </c>
      <c r="M133" s="6">
        <v>0</v>
      </c>
      <c r="N133" s="6">
        <v>0</v>
      </c>
      <c r="O133" s="6">
        <v>8.6999999999999993</v>
      </c>
      <c r="P133" s="6">
        <v>18</v>
      </c>
      <c r="Q133" s="6">
        <v>1.3</v>
      </c>
      <c r="R133" s="6">
        <v>0</v>
      </c>
      <c r="S133" s="6">
        <v>0</v>
      </c>
      <c r="T133" s="6">
        <v>0</v>
      </c>
      <c r="U133" s="6">
        <v>0</v>
      </c>
      <c r="V133" s="6">
        <v>43</v>
      </c>
      <c r="W133" s="6">
        <v>14.61</v>
      </c>
      <c r="X133" s="6">
        <v>1.88</v>
      </c>
      <c r="Y133" s="6">
        <f>100-Table26[[#This Row],[C%]]-Table26[[#This Row],[H%]]-Table26[[#This Row],[N%]]-Table26[[#This Row],[S%]]</f>
        <v>82.12</v>
      </c>
      <c r="Z133" s="6">
        <v>1.39</v>
      </c>
      <c r="AD133" s="6">
        <v>1.0999999999999999E-2</v>
      </c>
      <c r="AF133" s="6">
        <f t="shared" si="22"/>
        <v>3.8499999999999996</v>
      </c>
      <c r="AG133" s="6">
        <v>30</v>
      </c>
      <c r="AH133" s="6">
        <v>125</v>
      </c>
      <c r="AK133" s="6">
        <v>1.44</v>
      </c>
      <c r="AO133" s="6">
        <f>LN(25/Table26[[#This Row],[Temperature (C)]]/(1-SQRT((Table26[[#This Row],[Temperature (C)]]-5)/Table26[[#This Row],[Temperature (C)]])))/Table26[[#This Row],[b]]</f>
        <v>1.5965238739477425</v>
      </c>
      <c r="AP133" s="6">
        <f>IF(Table26[[#This Row],[b]]&lt;&gt;"",Table26[[#This Row],[T-5]], 0)</f>
        <v>1.5965238739477425</v>
      </c>
      <c r="AQ133" s="6">
        <v>20</v>
      </c>
      <c r="AR133" s="6">
        <v>350</v>
      </c>
      <c r="AT133" t="s">
        <v>389</v>
      </c>
      <c r="AU133" s="6">
        <v>20.1171875</v>
      </c>
      <c r="AV133" s="6">
        <v>15.429687499999901</v>
      </c>
      <c r="AW133" s="6">
        <v>47.4609375</v>
      </c>
      <c r="AX133" s="6">
        <v>16.9921875</v>
      </c>
      <c r="AZ133" s="6" t="s">
        <v>391</v>
      </c>
      <c r="BL133" s="6" t="s">
        <v>391</v>
      </c>
      <c r="CQ133" s="6">
        <v>0</v>
      </c>
    </row>
    <row r="134" spans="1:95" x14ac:dyDescent="0.25">
      <c r="A134" t="s">
        <v>244</v>
      </c>
      <c r="B134" t="s">
        <v>247</v>
      </c>
      <c r="C134">
        <v>2022</v>
      </c>
      <c r="D134" t="s">
        <v>245</v>
      </c>
      <c r="E134">
        <v>1</v>
      </c>
      <c r="F134" s="6">
        <f>Table26[[#This Row],[Other Carbs wt%]]+Table26[[#This Row],[Starch wt%]]+Table26[[#This Row],[Cellulose wt%]]+Table26[[#This Row],[Hemicellulose wt%]]+Table26[[#This Row],[Sa wt%]]</f>
        <v>19.399999999999999</v>
      </c>
      <c r="G134" s="6">
        <f>Table26[[#This Row],[Protein wt%]]+Table26[[#This Row],[AA wt%]]</f>
        <v>8.6999999999999993</v>
      </c>
      <c r="H134" s="6">
        <f>Table26[[#This Row],[Lipids wt%]]+Table26[[#This Row],[FA wt%]]</f>
        <v>18</v>
      </c>
      <c r="I134" s="6">
        <f>Table26[[#This Row],[Lignin wt%]]+Table26[[#This Row],[Ph wt%]]</f>
        <v>1.3</v>
      </c>
      <c r="J13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19.399999999999999</v>
      </c>
      <c r="K134" s="6">
        <v>19.399999999999999</v>
      </c>
      <c r="L134" s="6">
        <v>0</v>
      </c>
      <c r="M134" s="6">
        <v>0</v>
      </c>
      <c r="N134" s="6">
        <v>0</v>
      </c>
      <c r="O134" s="6">
        <v>8.6999999999999993</v>
      </c>
      <c r="P134" s="6">
        <v>18</v>
      </c>
      <c r="Q134" s="6">
        <v>1.3</v>
      </c>
      <c r="R134" s="6">
        <v>0</v>
      </c>
      <c r="S134" s="6">
        <v>0</v>
      </c>
      <c r="T134" s="6">
        <v>0</v>
      </c>
      <c r="U134" s="6">
        <v>0</v>
      </c>
      <c r="V134" s="6">
        <v>43</v>
      </c>
      <c r="W134" s="6">
        <v>14.61</v>
      </c>
      <c r="X134" s="6">
        <v>1.88</v>
      </c>
      <c r="Y134" s="6">
        <f>100-Table26[[#This Row],[C%]]-Table26[[#This Row],[H%]]-Table26[[#This Row],[N%]]-Table26[[#This Row],[S%]]</f>
        <v>82.12</v>
      </c>
      <c r="Z134" s="6">
        <v>1.39</v>
      </c>
      <c r="AD134" s="6">
        <v>1.0999999999999999E-2</v>
      </c>
      <c r="AF134" s="6">
        <f t="shared" si="22"/>
        <v>3.8499999999999996</v>
      </c>
      <c r="AG134" s="6">
        <v>30</v>
      </c>
      <c r="AH134" s="6">
        <v>125</v>
      </c>
      <c r="AK134" s="6">
        <v>1.44</v>
      </c>
      <c r="AO134" s="6">
        <f>LN(25/Table26[[#This Row],[Temperature (C)]]/(1-SQRT((Table26[[#This Row],[Temperature (C)]]-5)/Table26[[#This Row],[Temperature (C)]])))/Table26[[#This Row],[b]]</f>
        <v>1.5965238739477425</v>
      </c>
      <c r="AP134" s="6">
        <f>IF(Table26[[#This Row],[b]]&lt;&gt;"",Table26[[#This Row],[T-5]], 0)</f>
        <v>1.5965238739477425</v>
      </c>
      <c r="AQ134" s="6">
        <v>60</v>
      </c>
      <c r="AR134" s="6">
        <v>350</v>
      </c>
      <c r="AT134" t="s">
        <v>389</v>
      </c>
      <c r="AU134" s="6">
        <v>16.406249999999901</v>
      </c>
      <c r="AV134" s="6">
        <v>12.890624999999901</v>
      </c>
      <c r="AW134" s="6">
        <v>56.0546875</v>
      </c>
      <c r="AX134" s="6">
        <v>15.0390625</v>
      </c>
      <c r="AZ134" s="6" t="s">
        <v>391</v>
      </c>
      <c r="BL134" s="6" t="s">
        <v>391</v>
      </c>
      <c r="CQ134" s="6">
        <v>0</v>
      </c>
    </row>
    <row r="135" spans="1:95" x14ac:dyDescent="0.25">
      <c r="A135" t="s">
        <v>244</v>
      </c>
      <c r="B135" t="s">
        <v>247</v>
      </c>
      <c r="C135">
        <v>2022</v>
      </c>
      <c r="D135" t="s">
        <v>246</v>
      </c>
      <c r="E135">
        <v>1</v>
      </c>
      <c r="F135" s="6">
        <f>Table26[[#This Row],[Other Carbs wt%]]+Table26[[#This Row],[Starch wt%]]+Table26[[#This Row],[Cellulose wt%]]+Table26[[#This Row],[Hemicellulose wt%]]+Table26[[#This Row],[Sa wt%]]</f>
        <v>66.900000000000006</v>
      </c>
      <c r="G135" s="6">
        <f>Table26[[#This Row],[Protein wt%]]+Table26[[#This Row],[AA wt%]]</f>
        <v>0.5</v>
      </c>
      <c r="H135" s="6">
        <f>Table26[[#This Row],[Lipids wt%]]+Table26[[#This Row],[FA wt%]]</f>
        <v>2.8</v>
      </c>
      <c r="I135" s="6">
        <f>Table26[[#This Row],[Lignin wt%]]+Table26[[#This Row],[Ph wt%]]</f>
        <v>19.5</v>
      </c>
      <c r="J13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35" s="6">
        <v>66.900000000000006</v>
      </c>
      <c r="L135" s="6">
        <v>0</v>
      </c>
      <c r="M135" s="6">
        <v>0</v>
      </c>
      <c r="N135" s="6">
        <v>0</v>
      </c>
      <c r="O135" s="6">
        <v>0.5</v>
      </c>
      <c r="P135" s="6">
        <v>2.8</v>
      </c>
      <c r="Q135" s="6">
        <v>19.5</v>
      </c>
      <c r="R135" s="6">
        <v>0</v>
      </c>
      <c r="S135" s="6">
        <v>0</v>
      </c>
      <c r="T135" s="6">
        <v>0</v>
      </c>
      <c r="U135" s="6">
        <v>0</v>
      </c>
      <c r="V135" s="6">
        <v>1.4</v>
      </c>
      <c r="W135" s="6">
        <v>44.68</v>
      </c>
      <c r="X135" s="6">
        <v>2.4500000000000002</v>
      </c>
      <c r="Y135" s="6">
        <f>100-Table26[[#This Row],[C%]]-Table26[[#This Row],[H%]]-Table26[[#This Row],[N%]]-Table26[[#This Row],[S%]]</f>
        <v>52.809999999999995</v>
      </c>
      <c r="Z135" s="6">
        <v>0.06</v>
      </c>
      <c r="AD135" s="6">
        <v>1.0999999999999999E-2</v>
      </c>
      <c r="AF135" s="6">
        <f t="shared" si="22"/>
        <v>3.8499999999999996</v>
      </c>
      <c r="AG135" s="6">
        <v>30</v>
      </c>
      <c r="AH135" s="6">
        <v>125</v>
      </c>
      <c r="AK135" s="6">
        <v>1.44</v>
      </c>
      <c r="AO135" s="6">
        <f>LN(25/Table26[[#This Row],[Temperature (C)]]/(1-SQRT((Table26[[#This Row],[Temperature (C)]]-5)/Table26[[#This Row],[Temperature (C)]])))/Table26[[#This Row],[b]]</f>
        <v>1.5955188685962922</v>
      </c>
      <c r="AP135" s="6">
        <f>IF(Table26[[#This Row],[b]]&lt;&gt;"",Table26[[#This Row],[T-5]], 0)</f>
        <v>1.5955188685962922</v>
      </c>
      <c r="AQ135" s="6">
        <v>5</v>
      </c>
      <c r="AR135" s="6">
        <v>250</v>
      </c>
      <c r="AT135" t="s">
        <v>389</v>
      </c>
      <c r="AU135" s="6">
        <v>52.5</v>
      </c>
      <c r="AV135" s="6">
        <v>5.3846153846153904</v>
      </c>
      <c r="AW135" s="6">
        <v>24.423076923076898</v>
      </c>
      <c r="AX135" s="6">
        <v>19.038461538461501</v>
      </c>
      <c r="AZ135" s="6" t="s">
        <v>391</v>
      </c>
      <c r="BL135" s="6" t="s">
        <v>391</v>
      </c>
      <c r="CQ135" s="6">
        <v>0</v>
      </c>
    </row>
    <row r="136" spans="1:95" x14ac:dyDescent="0.25">
      <c r="A136" t="s">
        <v>244</v>
      </c>
      <c r="B136" t="s">
        <v>247</v>
      </c>
      <c r="C136">
        <v>2022</v>
      </c>
      <c r="D136" t="s">
        <v>246</v>
      </c>
      <c r="E136">
        <v>1</v>
      </c>
      <c r="F136" s="6">
        <f>Table26[[#This Row],[Other Carbs wt%]]+Table26[[#This Row],[Starch wt%]]+Table26[[#This Row],[Cellulose wt%]]+Table26[[#This Row],[Hemicellulose wt%]]+Table26[[#This Row],[Sa wt%]]</f>
        <v>66.900000000000006</v>
      </c>
      <c r="G136" s="6">
        <f>Table26[[#This Row],[Protein wt%]]+Table26[[#This Row],[AA wt%]]</f>
        <v>0.5</v>
      </c>
      <c r="H136" s="6">
        <f>Table26[[#This Row],[Lipids wt%]]+Table26[[#This Row],[FA wt%]]</f>
        <v>2.8</v>
      </c>
      <c r="I136" s="6">
        <f>Table26[[#This Row],[Lignin wt%]]+Table26[[#This Row],[Ph wt%]]</f>
        <v>19.5</v>
      </c>
      <c r="J13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36" s="6">
        <v>66.900000000000006</v>
      </c>
      <c r="L136" s="6">
        <v>0</v>
      </c>
      <c r="M136" s="6">
        <v>0</v>
      </c>
      <c r="N136" s="6">
        <v>0</v>
      </c>
      <c r="O136" s="6">
        <v>0.5</v>
      </c>
      <c r="P136" s="6">
        <v>2.8</v>
      </c>
      <c r="Q136" s="6">
        <v>19.5</v>
      </c>
      <c r="R136" s="6">
        <v>0</v>
      </c>
      <c r="S136" s="6">
        <v>0</v>
      </c>
      <c r="T136" s="6">
        <v>0</v>
      </c>
      <c r="U136" s="6">
        <v>0</v>
      </c>
      <c r="V136" s="6">
        <v>1.4</v>
      </c>
      <c r="W136" s="6">
        <v>44.68</v>
      </c>
      <c r="X136" s="6">
        <v>2.4500000000000002</v>
      </c>
      <c r="Y136" s="6">
        <f>100-Table26[[#This Row],[C%]]-Table26[[#This Row],[H%]]-Table26[[#This Row],[N%]]-Table26[[#This Row],[S%]]</f>
        <v>52.809999999999995</v>
      </c>
      <c r="Z136" s="6">
        <v>0.06</v>
      </c>
      <c r="AD136" s="6">
        <v>1.0999999999999999E-2</v>
      </c>
      <c r="AF136" s="6">
        <f t="shared" si="22"/>
        <v>3.8499999999999996</v>
      </c>
      <c r="AG136" s="6">
        <v>30</v>
      </c>
      <c r="AH136" s="6">
        <v>125</v>
      </c>
      <c r="AK136" s="6">
        <v>1.44</v>
      </c>
      <c r="AO136" s="6">
        <f>LN(25/Table26[[#This Row],[Temperature (C)]]/(1-SQRT((Table26[[#This Row],[Temperature (C)]]-5)/Table26[[#This Row],[Temperature (C)]])))/Table26[[#This Row],[b]]</f>
        <v>1.5955188685962922</v>
      </c>
      <c r="AP136" s="6">
        <f>IF(Table26[[#This Row],[b]]&lt;&gt;"",Table26[[#This Row],[T-5]], 0)</f>
        <v>1.5955188685962922</v>
      </c>
      <c r="AQ136" s="6">
        <v>10</v>
      </c>
      <c r="AR136" s="6">
        <v>250</v>
      </c>
      <c r="AT136" t="s">
        <v>389</v>
      </c>
      <c r="AU136" s="6">
        <v>46.923076923076898</v>
      </c>
      <c r="AV136" s="6">
        <v>5.1923076923077103</v>
      </c>
      <c r="AW136" s="6">
        <v>31.346153846153801</v>
      </c>
      <c r="AX136" s="6">
        <v>17.5</v>
      </c>
      <c r="AZ136" s="6" t="s">
        <v>391</v>
      </c>
      <c r="BL136" s="6" t="s">
        <v>391</v>
      </c>
      <c r="CQ136" s="6">
        <v>0</v>
      </c>
    </row>
    <row r="137" spans="1:95" x14ac:dyDescent="0.25">
      <c r="A137" t="s">
        <v>244</v>
      </c>
      <c r="B137" t="s">
        <v>247</v>
      </c>
      <c r="C137">
        <v>2022</v>
      </c>
      <c r="D137" t="s">
        <v>246</v>
      </c>
      <c r="E137">
        <v>1</v>
      </c>
      <c r="F137" s="6">
        <f>Table26[[#This Row],[Other Carbs wt%]]+Table26[[#This Row],[Starch wt%]]+Table26[[#This Row],[Cellulose wt%]]+Table26[[#This Row],[Hemicellulose wt%]]+Table26[[#This Row],[Sa wt%]]</f>
        <v>66.900000000000006</v>
      </c>
      <c r="G137" s="6">
        <f>Table26[[#This Row],[Protein wt%]]+Table26[[#This Row],[AA wt%]]</f>
        <v>0.5</v>
      </c>
      <c r="H137" s="6">
        <f>Table26[[#This Row],[Lipids wt%]]+Table26[[#This Row],[FA wt%]]</f>
        <v>2.8</v>
      </c>
      <c r="I137" s="6">
        <f>Table26[[#This Row],[Lignin wt%]]+Table26[[#This Row],[Ph wt%]]</f>
        <v>19.5</v>
      </c>
      <c r="J13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37" s="6">
        <v>66.900000000000006</v>
      </c>
      <c r="L137" s="6">
        <v>0</v>
      </c>
      <c r="M137" s="6">
        <v>0</v>
      </c>
      <c r="N137" s="6">
        <v>0</v>
      </c>
      <c r="O137" s="6">
        <v>0.5</v>
      </c>
      <c r="P137" s="6">
        <v>2.8</v>
      </c>
      <c r="Q137" s="6">
        <v>19.5</v>
      </c>
      <c r="R137" s="6">
        <v>0</v>
      </c>
      <c r="S137" s="6">
        <v>0</v>
      </c>
      <c r="T137" s="6">
        <v>0</v>
      </c>
      <c r="U137" s="6">
        <v>0</v>
      </c>
      <c r="V137" s="6">
        <v>1.4</v>
      </c>
      <c r="W137" s="6">
        <v>44.68</v>
      </c>
      <c r="X137" s="6">
        <v>2.4500000000000002</v>
      </c>
      <c r="Y137" s="6">
        <f>100-Table26[[#This Row],[C%]]-Table26[[#This Row],[H%]]-Table26[[#This Row],[N%]]-Table26[[#This Row],[S%]]</f>
        <v>52.809999999999995</v>
      </c>
      <c r="Z137" s="6">
        <v>0.06</v>
      </c>
      <c r="AD137" s="6">
        <v>1.0999999999999999E-2</v>
      </c>
      <c r="AF137" s="6">
        <f t="shared" si="22"/>
        <v>3.8499999999999996</v>
      </c>
      <c r="AG137" s="6">
        <v>30</v>
      </c>
      <c r="AH137" s="6">
        <v>125</v>
      </c>
      <c r="AK137" s="6">
        <v>1.44</v>
      </c>
      <c r="AO137" s="6">
        <f>LN(25/Table26[[#This Row],[Temperature (C)]]/(1-SQRT((Table26[[#This Row],[Temperature (C)]]-5)/Table26[[#This Row],[Temperature (C)]])))/Table26[[#This Row],[b]]</f>
        <v>1.5955188685962922</v>
      </c>
      <c r="AP137" s="6">
        <f>IF(Table26[[#This Row],[b]]&lt;&gt;"",Table26[[#This Row],[T-5]], 0)</f>
        <v>1.5955188685962922</v>
      </c>
      <c r="AQ137" s="6">
        <v>20</v>
      </c>
      <c r="AR137" s="6">
        <v>250</v>
      </c>
      <c r="AT137" t="s">
        <v>389</v>
      </c>
      <c r="AU137" s="6">
        <v>44.423076923076898</v>
      </c>
      <c r="AV137" s="6">
        <v>3.84615384615388</v>
      </c>
      <c r="AW137" s="6">
        <v>34.807692307692299</v>
      </c>
      <c r="AX137" s="6">
        <v>17.884615384615401</v>
      </c>
      <c r="AZ137" s="6" t="s">
        <v>391</v>
      </c>
      <c r="BL137" s="6">
        <v>10.379709719982408</v>
      </c>
      <c r="CQ137" s="6">
        <v>0</v>
      </c>
    </row>
    <row r="138" spans="1:95" x14ac:dyDescent="0.25">
      <c r="A138" t="s">
        <v>244</v>
      </c>
      <c r="B138" t="s">
        <v>247</v>
      </c>
      <c r="C138">
        <v>2022</v>
      </c>
      <c r="D138" t="s">
        <v>246</v>
      </c>
      <c r="E138">
        <v>1</v>
      </c>
      <c r="F138" s="6">
        <f>Table26[[#This Row],[Other Carbs wt%]]+Table26[[#This Row],[Starch wt%]]+Table26[[#This Row],[Cellulose wt%]]+Table26[[#This Row],[Hemicellulose wt%]]+Table26[[#This Row],[Sa wt%]]</f>
        <v>66.900000000000006</v>
      </c>
      <c r="G138" s="6">
        <f>Table26[[#This Row],[Protein wt%]]+Table26[[#This Row],[AA wt%]]</f>
        <v>0.5</v>
      </c>
      <c r="H138" s="6">
        <f>Table26[[#This Row],[Lipids wt%]]+Table26[[#This Row],[FA wt%]]</f>
        <v>2.8</v>
      </c>
      <c r="I138" s="6">
        <f>Table26[[#This Row],[Lignin wt%]]+Table26[[#This Row],[Ph wt%]]</f>
        <v>19.5</v>
      </c>
      <c r="J13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38" s="6">
        <v>66.900000000000006</v>
      </c>
      <c r="L138" s="6">
        <v>0</v>
      </c>
      <c r="M138" s="6">
        <v>0</v>
      </c>
      <c r="N138" s="6">
        <v>0</v>
      </c>
      <c r="O138" s="6">
        <v>0.5</v>
      </c>
      <c r="P138" s="6">
        <v>2.8</v>
      </c>
      <c r="Q138" s="6">
        <v>19.5</v>
      </c>
      <c r="R138" s="6">
        <v>0</v>
      </c>
      <c r="S138" s="6">
        <v>0</v>
      </c>
      <c r="T138" s="6">
        <v>0</v>
      </c>
      <c r="U138" s="6">
        <v>0</v>
      </c>
      <c r="V138" s="6">
        <v>1.4</v>
      </c>
      <c r="W138" s="6">
        <v>44.68</v>
      </c>
      <c r="X138" s="6">
        <v>2.4500000000000002</v>
      </c>
      <c r="Y138" s="6">
        <f>100-Table26[[#This Row],[C%]]-Table26[[#This Row],[H%]]-Table26[[#This Row],[N%]]-Table26[[#This Row],[S%]]</f>
        <v>52.809999999999995</v>
      </c>
      <c r="Z138" s="6">
        <v>0.06</v>
      </c>
      <c r="AD138" s="6">
        <v>1.0999999999999999E-2</v>
      </c>
      <c r="AF138" s="6">
        <f t="shared" si="22"/>
        <v>3.8499999999999996</v>
      </c>
      <c r="AG138" s="6">
        <v>30</v>
      </c>
      <c r="AH138" s="6">
        <v>125</v>
      </c>
      <c r="AK138" s="6">
        <v>1.44</v>
      </c>
      <c r="AO138" s="6">
        <f>LN(25/Table26[[#This Row],[Temperature (C)]]/(1-SQRT((Table26[[#This Row],[Temperature (C)]]-5)/Table26[[#This Row],[Temperature (C)]])))/Table26[[#This Row],[b]]</f>
        <v>1.5955188685962922</v>
      </c>
      <c r="AP138" s="6">
        <f>IF(Table26[[#This Row],[b]]&lt;&gt;"",Table26[[#This Row],[T-5]], 0)</f>
        <v>1.5955188685962922</v>
      </c>
      <c r="AQ138" s="6">
        <v>30</v>
      </c>
      <c r="AR138" s="6">
        <v>250</v>
      </c>
      <c r="AT138" t="s">
        <v>389</v>
      </c>
      <c r="AU138" s="6">
        <v>58.653846153846096</v>
      </c>
      <c r="AV138" s="6">
        <v>4.2307692307692299</v>
      </c>
      <c r="AW138" s="6">
        <v>25.384615384615401</v>
      </c>
      <c r="AX138" s="6">
        <v>12.5</v>
      </c>
      <c r="AZ138" s="6" t="s">
        <v>391</v>
      </c>
      <c r="BL138" s="6" t="s">
        <v>391</v>
      </c>
      <c r="CQ138" s="6">
        <v>0</v>
      </c>
    </row>
    <row r="139" spans="1:95" x14ac:dyDescent="0.25">
      <c r="A139" t="s">
        <v>244</v>
      </c>
      <c r="B139" t="s">
        <v>247</v>
      </c>
      <c r="C139">
        <v>2022</v>
      </c>
      <c r="D139" t="s">
        <v>246</v>
      </c>
      <c r="E139">
        <v>1</v>
      </c>
      <c r="F139" s="6">
        <f>Table26[[#This Row],[Other Carbs wt%]]+Table26[[#This Row],[Starch wt%]]+Table26[[#This Row],[Cellulose wt%]]+Table26[[#This Row],[Hemicellulose wt%]]+Table26[[#This Row],[Sa wt%]]</f>
        <v>66.900000000000006</v>
      </c>
      <c r="G139" s="6">
        <f>Table26[[#This Row],[Protein wt%]]+Table26[[#This Row],[AA wt%]]</f>
        <v>0.5</v>
      </c>
      <c r="H139" s="6">
        <f>Table26[[#This Row],[Lipids wt%]]+Table26[[#This Row],[FA wt%]]</f>
        <v>2.8</v>
      </c>
      <c r="I139" s="6">
        <f>Table26[[#This Row],[Lignin wt%]]+Table26[[#This Row],[Ph wt%]]</f>
        <v>19.5</v>
      </c>
      <c r="J13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39" s="6">
        <v>66.900000000000006</v>
      </c>
      <c r="L139" s="6">
        <v>0</v>
      </c>
      <c r="M139" s="6">
        <v>0</v>
      </c>
      <c r="N139" s="6">
        <v>0</v>
      </c>
      <c r="O139" s="6">
        <v>0.5</v>
      </c>
      <c r="P139" s="6">
        <v>2.8</v>
      </c>
      <c r="Q139" s="6">
        <v>19.5</v>
      </c>
      <c r="R139" s="6">
        <v>0</v>
      </c>
      <c r="S139" s="6">
        <v>0</v>
      </c>
      <c r="T139" s="6">
        <v>0</v>
      </c>
      <c r="U139" s="6">
        <v>0</v>
      </c>
      <c r="V139" s="6">
        <v>1.4</v>
      </c>
      <c r="W139" s="6">
        <v>44.68</v>
      </c>
      <c r="X139" s="6">
        <v>2.4500000000000002</v>
      </c>
      <c r="Y139" s="6">
        <f>100-Table26[[#This Row],[C%]]-Table26[[#This Row],[H%]]-Table26[[#This Row],[N%]]-Table26[[#This Row],[S%]]</f>
        <v>52.809999999999995</v>
      </c>
      <c r="Z139" s="6">
        <v>0.06</v>
      </c>
      <c r="AD139" s="6">
        <v>1.0999999999999999E-2</v>
      </c>
      <c r="AF139" s="6">
        <f t="shared" si="22"/>
        <v>3.8499999999999996</v>
      </c>
      <c r="AG139" s="6">
        <v>30</v>
      </c>
      <c r="AH139" s="6">
        <v>125</v>
      </c>
      <c r="AK139" s="6">
        <v>1.44</v>
      </c>
      <c r="AO139" s="6">
        <f>LN(25/Table26[[#This Row],[Temperature (C)]]/(1-SQRT((Table26[[#This Row],[Temperature (C)]]-5)/Table26[[#This Row],[Temperature (C)]])))/Table26[[#This Row],[b]]</f>
        <v>1.5955188685962922</v>
      </c>
      <c r="AP139" s="6">
        <f>IF(Table26[[#This Row],[b]]&lt;&gt;"",Table26[[#This Row],[T-5]], 0)</f>
        <v>1.5955188685962922</v>
      </c>
      <c r="AQ139" s="6">
        <v>60</v>
      </c>
      <c r="AR139" s="6">
        <v>250</v>
      </c>
      <c r="AT139" t="s">
        <v>389</v>
      </c>
      <c r="AU139" s="6">
        <v>59.8076923076922</v>
      </c>
      <c r="AV139" s="6">
        <v>3.6538461538461502</v>
      </c>
      <c r="AW139" s="6">
        <v>31.1538461538461</v>
      </c>
      <c r="AX139" s="6">
        <v>6.3461538461538698</v>
      </c>
      <c r="AZ139" s="6">
        <v>12.7962085308057</v>
      </c>
      <c r="BL139" s="6">
        <v>14.467095851216023</v>
      </c>
      <c r="CQ139" s="6">
        <v>0</v>
      </c>
    </row>
    <row r="140" spans="1:95" x14ac:dyDescent="0.25">
      <c r="A140" t="s">
        <v>244</v>
      </c>
      <c r="B140" t="s">
        <v>247</v>
      </c>
      <c r="C140">
        <v>2022</v>
      </c>
      <c r="D140" t="s">
        <v>246</v>
      </c>
      <c r="E140">
        <v>1</v>
      </c>
      <c r="F140" s="6">
        <f>Table26[[#This Row],[Other Carbs wt%]]+Table26[[#This Row],[Starch wt%]]+Table26[[#This Row],[Cellulose wt%]]+Table26[[#This Row],[Hemicellulose wt%]]+Table26[[#This Row],[Sa wt%]]</f>
        <v>66.900000000000006</v>
      </c>
      <c r="G140" s="6">
        <f>Table26[[#This Row],[Protein wt%]]+Table26[[#This Row],[AA wt%]]</f>
        <v>0.5</v>
      </c>
      <c r="H140" s="6">
        <f>Table26[[#This Row],[Lipids wt%]]+Table26[[#This Row],[FA wt%]]</f>
        <v>2.8</v>
      </c>
      <c r="I140" s="6">
        <f>Table26[[#This Row],[Lignin wt%]]+Table26[[#This Row],[Ph wt%]]</f>
        <v>19.5</v>
      </c>
      <c r="J14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40" s="6">
        <v>66.900000000000006</v>
      </c>
      <c r="L140" s="6">
        <v>0</v>
      </c>
      <c r="M140" s="6">
        <v>0</v>
      </c>
      <c r="N140" s="6">
        <v>0</v>
      </c>
      <c r="O140" s="6">
        <v>0.5</v>
      </c>
      <c r="P140" s="6">
        <v>2.8</v>
      </c>
      <c r="Q140" s="6">
        <v>19.5</v>
      </c>
      <c r="R140" s="6">
        <v>0</v>
      </c>
      <c r="S140" s="6">
        <v>0</v>
      </c>
      <c r="T140" s="6">
        <v>0</v>
      </c>
      <c r="U140" s="6">
        <v>0</v>
      </c>
      <c r="V140" s="6">
        <v>1.4</v>
      </c>
      <c r="W140" s="6">
        <v>44.68</v>
      </c>
      <c r="X140" s="6">
        <v>2.4500000000000002</v>
      </c>
      <c r="Y140" s="6">
        <f>100-Table26[[#This Row],[C%]]-Table26[[#This Row],[H%]]-Table26[[#This Row],[N%]]-Table26[[#This Row],[S%]]</f>
        <v>52.809999999999995</v>
      </c>
      <c r="Z140" s="6">
        <v>0.06</v>
      </c>
      <c r="AD140" s="6">
        <v>1.0999999999999999E-2</v>
      </c>
      <c r="AF140" s="6">
        <f t="shared" si="22"/>
        <v>3.8499999999999996</v>
      </c>
      <c r="AG140" s="6">
        <v>30</v>
      </c>
      <c r="AH140" s="6">
        <v>125</v>
      </c>
      <c r="AK140" s="6">
        <v>1.44</v>
      </c>
      <c r="AO140" s="6">
        <f>LN(25/Table26[[#This Row],[Temperature (C)]]/(1-SQRT((Table26[[#This Row],[Temperature (C)]]-5)/Table26[[#This Row],[Temperature (C)]])))/Table26[[#This Row],[b]]</f>
        <v>1.5961056533783207</v>
      </c>
      <c r="AP140" s="6">
        <f>IF(Table26[[#This Row],[b]]&lt;&gt;"",Table26[[#This Row],[T-5]], 0)</f>
        <v>1.5961056533783207</v>
      </c>
      <c r="AQ140" s="6">
        <v>10</v>
      </c>
      <c r="AR140" s="6">
        <v>300</v>
      </c>
      <c r="AT140" t="s">
        <v>389</v>
      </c>
      <c r="AU140" s="6">
        <v>36.100386100385997</v>
      </c>
      <c r="AV140" s="6">
        <v>7.9150579150578899</v>
      </c>
      <c r="AW140" s="6">
        <v>36.100386100385997</v>
      </c>
      <c r="AX140" s="6">
        <v>20.270270270270199</v>
      </c>
      <c r="AZ140" s="6">
        <v>8.056872037914701</v>
      </c>
      <c r="BL140" s="6">
        <v>12.070610687022899</v>
      </c>
      <c r="CQ140" s="6">
        <v>0</v>
      </c>
    </row>
    <row r="141" spans="1:95" x14ac:dyDescent="0.25">
      <c r="A141" t="s">
        <v>244</v>
      </c>
      <c r="B141" t="s">
        <v>247</v>
      </c>
      <c r="C141">
        <v>2022</v>
      </c>
      <c r="D141" t="s">
        <v>246</v>
      </c>
      <c r="E141">
        <v>1</v>
      </c>
      <c r="F141" s="6">
        <f>Table26[[#This Row],[Other Carbs wt%]]+Table26[[#This Row],[Starch wt%]]+Table26[[#This Row],[Cellulose wt%]]+Table26[[#This Row],[Hemicellulose wt%]]+Table26[[#This Row],[Sa wt%]]</f>
        <v>66.900000000000006</v>
      </c>
      <c r="G141" s="6">
        <f>Table26[[#This Row],[Protein wt%]]+Table26[[#This Row],[AA wt%]]</f>
        <v>0.5</v>
      </c>
      <c r="H141" s="6">
        <f>Table26[[#This Row],[Lipids wt%]]+Table26[[#This Row],[FA wt%]]</f>
        <v>2.8</v>
      </c>
      <c r="I141" s="6">
        <f>Table26[[#This Row],[Lignin wt%]]+Table26[[#This Row],[Ph wt%]]</f>
        <v>19.5</v>
      </c>
      <c r="J14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41" s="6">
        <v>66.900000000000006</v>
      </c>
      <c r="L141" s="6">
        <v>0</v>
      </c>
      <c r="M141" s="6">
        <v>0</v>
      </c>
      <c r="N141" s="6">
        <v>0</v>
      </c>
      <c r="O141" s="6">
        <v>0.5</v>
      </c>
      <c r="P141" s="6">
        <v>2.8</v>
      </c>
      <c r="Q141" s="6">
        <v>19.5</v>
      </c>
      <c r="R141" s="6">
        <v>0</v>
      </c>
      <c r="S141" s="6">
        <v>0</v>
      </c>
      <c r="T141" s="6">
        <v>0</v>
      </c>
      <c r="U141" s="6">
        <v>0</v>
      </c>
      <c r="V141" s="6">
        <v>1.4</v>
      </c>
      <c r="W141" s="6">
        <v>44.68</v>
      </c>
      <c r="X141" s="6">
        <v>2.4500000000000002</v>
      </c>
      <c r="Y141" s="6">
        <f>100-Table26[[#This Row],[C%]]-Table26[[#This Row],[H%]]-Table26[[#This Row],[N%]]-Table26[[#This Row],[S%]]</f>
        <v>52.809999999999995</v>
      </c>
      <c r="Z141" s="6">
        <v>0.06</v>
      </c>
      <c r="AD141" s="6">
        <v>1.0999999999999999E-2</v>
      </c>
      <c r="AF141" s="6">
        <f t="shared" si="22"/>
        <v>3.8499999999999996</v>
      </c>
      <c r="AG141" s="6">
        <v>30</v>
      </c>
      <c r="AH141" s="6">
        <v>125</v>
      </c>
      <c r="AK141" s="6">
        <v>1.44</v>
      </c>
      <c r="AO141" s="6">
        <f>LN(25/Table26[[#This Row],[Temperature (C)]]/(1-SQRT((Table26[[#This Row],[Temperature (C)]]-5)/Table26[[#This Row],[Temperature (C)]])))/Table26[[#This Row],[b]]</f>
        <v>1.5961056533783207</v>
      </c>
      <c r="AP141" s="6">
        <f>IF(Table26[[#This Row],[b]]&lt;&gt;"",Table26[[#This Row],[T-5]], 0)</f>
        <v>1.5961056533783207</v>
      </c>
      <c r="AQ141" s="6">
        <v>20</v>
      </c>
      <c r="AR141" s="6">
        <v>300</v>
      </c>
      <c r="AT141" t="s">
        <v>389</v>
      </c>
      <c r="AU141" s="6">
        <v>35.135135135135101</v>
      </c>
      <c r="AV141" s="6">
        <v>4.4401544401544299</v>
      </c>
      <c r="AW141" s="6">
        <v>37.258687258687203</v>
      </c>
      <c r="AX141" s="6">
        <v>23.552123552123501</v>
      </c>
      <c r="AZ141" s="6">
        <v>10.096153846153797</v>
      </c>
      <c r="BL141" s="6">
        <v>13.879063500084218</v>
      </c>
      <c r="CQ141" s="6">
        <v>0</v>
      </c>
    </row>
    <row r="142" spans="1:95" x14ac:dyDescent="0.25">
      <c r="A142" t="s">
        <v>244</v>
      </c>
      <c r="B142" t="s">
        <v>247</v>
      </c>
      <c r="C142">
        <v>2022</v>
      </c>
      <c r="D142" t="s">
        <v>246</v>
      </c>
      <c r="E142">
        <v>1</v>
      </c>
      <c r="F142" s="6">
        <f>Table26[[#This Row],[Other Carbs wt%]]+Table26[[#This Row],[Starch wt%]]+Table26[[#This Row],[Cellulose wt%]]+Table26[[#This Row],[Hemicellulose wt%]]+Table26[[#This Row],[Sa wt%]]</f>
        <v>66.900000000000006</v>
      </c>
      <c r="G142" s="6">
        <f>Table26[[#This Row],[Protein wt%]]+Table26[[#This Row],[AA wt%]]</f>
        <v>0.5</v>
      </c>
      <c r="H142" s="6">
        <f>Table26[[#This Row],[Lipids wt%]]+Table26[[#This Row],[FA wt%]]</f>
        <v>2.8</v>
      </c>
      <c r="I142" s="6">
        <f>Table26[[#This Row],[Lignin wt%]]+Table26[[#This Row],[Ph wt%]]</f>
        <v>19.5</v>
      </c>
      <c r="J14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42" s="6">
        <v>66.900000000000006</v>
      </c>
      <c r="L142" s="6">
        <v>0</v>
      </c>
      <c r="M142" s="6">
        <v>0</v>
      </c>
      <c r="N142" s="6">
        <v>0</v>
      </c>
      <c r="O142" s="6">
        <v>0.5</v>
      </c>
      <c r="P142" s="6">
        <v>2.8</v>
      </c>
      <c r="Q142" s="6">
        <v>19.5</v>
      </c>
      <c r="R142" s="6">
        <v>0</v>
      </c>
      <c r="S142" s="6">
        <v>0</v>
      </c>
      <c r="T142" s="6">
        <v>0</v>
      </c>
      <c r="U142" s="6">
        <v>0</v>
      </c>
      <c r="V142" s="6">
        <v>1.4</v>
      </c>
      <c r="W142" s="6">
        <v>44.68</v>
      </c>
      <c r="X142" s="6">
        <v>2.4500000000000002</v>
      </c>
      <c r="Y142" s="6">
        <f>100-Table26[[#This Row],[C%]]-Table26[[#This Row],[H%]]-Table26[[#This Row],[N%]]-Table26[[#This Row],[S%]]</f>
        <v>52.809999999999995</v>
      </c>
      <c r="Z142" s="6">
        <v>0.06</v>
      </c>
      <c r="AD142" s="6">
        <v>1.0999999999999999E-2</v>
      </c>
      <c r="AF142" s="6">
        <f t="shared" si="22"/>
        <v>3.8499999999999996</v>
      </c>
      <c r="AG142" s="6">
        <v>30</v>
      </c>
      <c r="AH142" s="6">
        <v>125</v>
      </c>
      <c r="AK142" s="6">
        <v>1.44</v>
      </c>
      <c r="AO142" s="6">
        <f>LN(25/Table26[[#This Row],[Temperature (C)]]/(1-SQRT((Table26[[#This Row],[Temperature (C)]]-5)/Table26[[#This Row],[Temperature (C)]])))/Table26[[#This Row],[b]]</f>
        <v>1.5961056533783207</v>
      </c>
      <c r="AP142" s="6">
        <f>IF(Table26[[#This Row],[b]]&lt;&gt;"",Table26[[#This Row],[T-5]], 0)</f>
        <v>1.5961056533783207</v>
      </c>
      <c r="AQ142" s="6">
        <v>30</v>
      </c>
      <c r="AR142" s="6">
        <v>300</v>
      </c>
      <c r="AT142" t="s">
        <v>389</v>
      </c>
      <c r="AU142" s="6">
        <v>41.312741312741302</v>
      </c>
      <c r="AV142" s="6">
        <v>4.0540540540540198</v>
      </c>
      <c r="AW142" s="6">
        <v>28.378378378378301</v>
      </c>
      <c r="AX142" s="6">
        <v>26.833976833976799</v>
      </c>
      <c r="AZ142" s="6">
        <v>14.691943127962105</v>
      </c>
      <c r="BL142" s="6">
        <v>12.317257603764075</v>
      </c>
      <c r="CQ142" s="6">
        <v>0</v>
      </c>
    </row>
    <row r="143" spans="1:95" x14ac:dyDescent="0.25">
      <c r="A143" t="s">
        <v>244</v>
      </c>
      <c r="B143" t="s">
        <v>247</v>
      </c>
      <c r="C143">
        <v>2022</v>
      </c>
      <c r="D143" t="s">
        <v>246</v>
      </c>
      <c r="E143">
        <v>1</v>
      </c>
      <c r="F143" s="6">
        <f>Table26[[#This Row],[Other Carbs wt%]]+Table26[[#This Row],[Starch wt%]]+Table26[[#This Row],[Cellulose wt%]]+Table26[[#This Row],[Hemicellulose wt%]]+Table26[[#This Row],[Sa wt%]]</f>
        <v>66.900000000000006</v>
      </c>
      <c r="G143" s="6">
        <f>Table26[[#This Row],[Protein wt%]]+Table26[[#This Row],[AA wt%]]</f>
        <v>0.5</v>
      </c>
      <c r="H143" s="6">
        <f>Table26[[#This Row],[Lipids wt%]]+Table26[[#This Row],[FA wt%]]</f>
        <v>2.8</v>
      </c>
      <c r="I143" s="6">
        <f>Table26[[#This Row],[Lignin wt%]]+Table26[[#This Row],[Ph wt%]]</f>
        <v>19.5</v>
      </c>
      <c r="J14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43" s="6">
        <v>66.900000000000006</v>
      </c>
      <c r="L143" s="6">
        <v>0</v>
      </c>
      <c r="M143" s="6">
        <v>0</v>
      </c>
      <c r="N143" s="6">
        <v>0</v>
      </c>
      <c r="O143" s="6">
        <v>0.5</v>
      </c>
      <c r="P143" s="6">
        <v>2.8</v>
      </c>
      <c r="Q143" s="6">
        <v>19.5</v>
      </c>
      <c r="R143" s="6">
        <v>0</v>
      </c>
      <c r="S143" s="6">
        <v>0</v>
      </c>
      <c r="T143" s="6">
        <v>0</v>
      </c>
      <c r="U143" s="6">
        <v>0</v>
      </c>
      <c r="V143" s="6">
        <v>1.4</v>
      </c>
      <c r="W143" s="6">
        <v>44.68</v>
      </c>
      <c r="X143" s="6">
        <v>2.4500000000000002</v>
      </c>
      <c r="Y143" s="6">
        <f>100-Table26[[#This Row],[C%]]-Table26[[#This Row],[H%]]-Table26[[#This Row],[N%]]-Table26[[#This Row],[S%]]</f>
        <v>52.809999999999995</v>
      </c>
      <c r="Z143" s="6">
        <v>0.06</v>
      </c>
      <c r="AD143" s="6">
        <v>1.0999999999999999E-2</v>
      </c>
      <c r="AF143" s="6">
        <f t="shared" si="22"/>
        <v>3.8499999999999996</v>
      </c>
      <c r="AG143" s="6">
        <v>30</v>
      </c>
      <c r="AH143" s="6">
        <v>125</v>
      </c>
      <c r="AK143" s="6">
        <v>1.44</v>
      </c>
      <c r="AO143" s="6">
        <f>LN(25/Table26[[#This Row],[Temperature (C)]]/(1-SQRT((Table26[[#This Row],[Temperature (C)]]-5)/Table26[[#This Row],[Temperature (C)]])))/Table26[[#This Row],[b]]</f>
        <v>1.5961056533783207</v>
      </c>
      <c r="AP143" s="6">
        <f>IF(Table26[[#This Row],[b]]&lt;&gt;"",Table26[[#This Row],[T-5]], 0)</f>
        <v>1.5961056533783207</v>
      </c>
      <c r="AQ143" s="6">
        <v>60</v>
      </c>
      <c r="AR143" s="6">
        <v>300</v>
      </c>
      <c r="AT143" t="s">
        <v>389</v>
      </c>
      <c r="AU143" s="6">
        <v>37.065637065636999</v>
      </c>
      <c r="AV143" s="6">
        <v>3.8610038610038302</v>
      </c>
      <c r="AW143" s="6">
        <v>41.698841698841598</v>
      </c>
      <c r="AX143" s="6">
        <v>18.146718146718101</v>
      </c>
      <c r="AZ143" s="6">
        <v>12.7962085308057</v>
      </c>
      <c r="BL143" s="6">
        <v>15.220362145541511</v>
      </c>
      <c r="CQ143" s="6">
        <v>0</v>
      </c>
    </row>
    <row r="144" spans="1:95" x14ac:dyDescent="0.25">
      <c r="A144" t="s">
        <v>244</v>
      </c>
      <c r="B144" t="s">
        <v>247</v>
      </c>
      <c r="C144">
        <v>2022</v>
      </c>
      <c r="D144" t="s">
        <v>246</v>
      </c>
      <c r="E144">
        <v>1</v>
      </c>
      <c r="F144" s="6">
        <f>Table26[[#This Row],[Other Carbs wt%]]+Table26[[#This Row],[Starch wt%]]+Table26[[#This Row],[Cellulose wt%]]+Table26[[#This Row],[Hemicellulose wt%]]+Table26[[#This Row],[Sa wt%]]</f>
        <v>66.900000000000006</v>
      </c>
      <c r="G144" s="6">
        <f>Table26[[#This Row],[Protein wt%]]+Table26[[#This Row],[AA wt%]]</f>
        <v>0.5</v>
      </c>
      <c r="H144" s="6">
        <f>Table26[[#This Row],[Lipids wt%]]+Table26[[#This Row],[FA wt%]]</f>
        <v>2.8</v>
      </c>
      <c r="I144" s="6">
        <f>Table26[[#This Row],[Lignin wt%]]+Table26[[#This Row],[Ph wt%]]</f>
        <v>19.5</v>
      </c>
      <c r="J14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44" s="6">
        <v>66.900000000000006</v>
      </c>
      <c r="L144" s="6">
        <v>0</v>
      </c>
      <c r="M144" s="6">
        <v>0</v>
      </c>
      <c r="N144" s="6">
        <v>0</v>
      </c>
      <c r="O144" s="6">
        <v>0.5</v>
      </c>
      <c r="P144" s="6">
        <v>2.8</v>
      </c>
      <c r="Q144" s="6">
        <v>19.5</v>
      </c>
      <c r="R144" s="6">
        <v>0</v>
      </c>
      <c r="S144" s="6">
        <v>0</v>
      </c>
      <c r="T144" s="6">
        <v>0</v>
      </c>
      <c r="U144" s="6">
        <v>0</v>
      </c>
      <c r="V144" s="6">
        <v>1.4</v>
      </c>
      <c r="W144" s="6">
        <v>44.68</v>
      </c>
      <c r="X144" s="6">
        <v>2.4500000000000002</v>
      </c>
      <c r="Y144" s="6">
        <f>100-Table26[[#This Row],[C%]]-Table26[[#This Row],[H%]]-Table26[[#This Row],[N%]]-Table26[[#This Row],[S%]]</f>
        <v>52.809999999999995</v>
      </c>
      <c r="Z144" s="6">
        <v>0.06</v>
      </c>
      <c r="AD144" s="6">
        <v>1.0999999999999999E-2</v>
      </c>
      <c r="AF144" s="6">
        <f t="shared" si="22"/>
        <v>3.8499999999999996</v>
      </c>
      <c r="AG144" s="6">
        <v>30</v>
      </c>
      <c r="AH144" s="6">
        <v>125</v>
      </c>
      <c r="AK144" s="6">
        <v>1.44</v>
      </c>
      <c r="AO144" s="6">
        <f>LN(25/Table26[[#This Row],[Temperature (C)]]/(1-SQRT((Table26[[#This Row],[Temperature (C)]]-5)/Table26[[#This Row],[Temperature (C)]])))/Table26[[#This Row],[b]]</f>
        <v>1.5965238739477425</v>
      </c>
      <c r="AP144" s="6">
        <f>IF(Table26[[#This Row],[b]]&lt;&gt;"",Table26[[#This Row],[T-5]], 0)</f>
        <v>1.5965238739477425</v>
      </c>
      <c r="AQ144" s="6">
        <v>5</v>
      </c>
      <c r="AR144" s="6">
        <v>350</v>
      </c>
      <c r="AT144" t="s">
        <v>389</v>
      </c>
      <c r="AU144" s="6">
        <v>25.725338491296</v>
      </c>
      <c r="AV144" s="6">
        <v>8.7040618955513391</v>
      </c>
      <c r="AW144" s="6">
        <v>46.228239845261101</v>
      </c>
      <c r="AX144" s="6">
        <v>19.535783365570499</v>
      </c>
      <c r="AZ144" s="6">
        <v>12.7962085308057</v>
      </c>
      <c r="BL144" s="6">
        <v>12.438364879910928</v>
      </c>
      <c r="CQ144" s="6">
        <v>0</v>
      </c>
    </row>
    <row r="145" spans="1:95" x14ac:dyDescent="0.25">
      <c r="A145" t="s">
        <v>244</v>
      </c>
      <c r="B145" t="s">
        <v>247</v>
      </c>
      <c r="C145">
        <v>2022</v>
      </c>
      <c r="D145" t="s">
        <v>246</v>
      </c>
      <c r="E145">
        <v>1</v>
      </c>
      <c r="F145" s="6">
        <f>Table26[[#This Row],[Other Carbs wt%]]+Table26[[#This Row],[Starch wt%]]+Table26[[#This Row],[Cellulose wt%]]+Table26[[#This Row],[Hemicellulose wt%]]+Table26[[#This Row],[Sa wt%]]</f>
        <v>66.900000000000006</v>
      </c>
      <c r="G145" s="6">
        <f>Table26[[#This Row],[Protein wt%]]+Table26[[#This Row],[AA wt%]]</f>
        <v>0.5</v>
      </c>
      <c r="H145" s="6">
        <f>Table26[[#This Row],[Lipids wt%]]+Table26[[#This Row],[FA wt%]]</f>
        <v>2.8</v>
      </c>
      <c r="I145" s="6">
        <f>Table26[[#This Row],[Lignin wt%]]+Table26[[#This Row],[Ph wt%]]</f>
        <v>19.5</v>
      </c>
      <c r="J14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45" s="6">
        <v>66.900000000000006</v>
      </c>
      <c r="L145" s="6">
        <v>0</v>
      </c>
      <c r="M145" s="6">
        <v>0</v>
      </c>
      <c r="N145" s="6">
        <v>0</v>
      </c>
      <c r="O145" s="6">
        <v>0.5</v>
      </c>
      <c r="P145" s="6">
        <v>2.8</v>
      </c>
      <c r="Q145" s="6">
        <v>19.5</v>
      </c>
      <c r="R145" s="6">
        <v>0</v>
      </c>
      <c r="S145" s="6">
        <v>0</v>
      </c>
      <c r="T145" s="6">
        <v>0</v>
      </c>
      <c r="U145" s="6">
        <v>0</v>
      </c>
      <c r="V145" s="6">
        <v>1.4</v>
      </c>
      <c r="W145" s="6">
        <v>44.68</v>
      </c>
      <c r="X145" s="6">
        <v>2.4500000000000002</v>
      </c>
      <c r="Y145" s="6">
        <f>100-Table26[[#This Row],[C%]]-Table26[[#This Row],[H%]]-Table26[[#This Row],[N%]]-Table26[[#This Row],[S%]]</f>
        <v>52.809999999999995</v>
      </c>
      <c r="Z145" s="6">
        <v>0.06</v>
      </c>
      <c r="AD145" s="6">
        <v>1.0999999999999999E-2</v>
      </c>
      <c r="AF145" s="6">
        <f t="shared" si="22"/>
        <v>3.8499999999999996</v>
      </c>
      <c r="AG145" s="6">
        <v>30</v>
      </c>
      <c r="AH145" s="6">
        <v>125</v>
      </c>
      <c r="AK145" s="6">
        <v>1.44</v>
      </c>
      <c r="AO145" s="6">
        <f>LN(25/Table26[[#This Row],[Temperature (C)]]/(1-SQRT((Table26[[#This Row],[Temperature (C)]]-5)/Table26[[#This Row],[Temperature (C)]])))/Table26[[#This Row],[b]]</f>
        <v>1.5965238739477425</v>
      </c>
      <c r="AP145" s="6">
        <f>IF(Table26[[#This Row],[b]]&lt;&gt;"",Table26[[#This Row],[T-5]], 0)</f>
        <v>1.5965238739477425</v>
      </c>
      <c r="AQ145" s="6">
        <v>10</v>
      </c>
      <c r="AR145" s="6">
        <v>350</v>
      </c>
      <c r="AT145" t="s">
        <v>389</v>
      </c>
      <c r="AU145" s="6">
        <v>34.429400386847199</v>
      </c>
      <c r="AV145" s="6">
        <v>4.4487427466150899</v>
      </c>
      <c r="AW145" s="6">
        <v>36.750483558994198</v>
      </c>
      <c r="AX145" s="6">
        <v>24.3713733075435</v>
      </c>
      <c r="AZ145" s="6">
        <v>10.576923076922995</v>
      </c>
      <c r="BL145" s="6">
        <v>11.99616122840691</v>
      </c>
      <c r="CQ145" s="6">
        <v>0</v>
      </c>
    </row>
    <row r="146" spans="1:95" x14ac:dyDescent="0.25">
      <c r="A146" t="s">
        <v>244</v>
      </c>
      <c r="B146" t="s">
        <v>247</v>
      </c>
      <c r="C146">
        <v>2022</v>
      </c>
      <c r="D146" t="s">
        <v>246</v>
      </c>
      <c r="E146">
        <v>1</v>
      </c>
      <c r="F146" s="6">
        <f>Table26[[#This Row],[Other Carbs wt%]]+Table26[[#This Row],[Starch wt%]]+Table26[[#This Row],[Cellulose wt%]]+Table26[[#This Row],[Hemicellulose wt%]]+Table26[[#This Row],[Sa wt%]]</f>
        <v>66.900000000000006</v>
      </c>
      <c r="G146" s="6">
        <f>Table26[[#This Row],[Protein wt%]]+Table26[[#This Row],[AA wt%]]</f>
        <v>0.5</v>
      </c>
      <c r="H146" s="6">
        <f>Table26[[#This Row],[Lipids wt%]]+Table26[[#This Row],[FA wt%]]</f>
        <v>2.8</v>
      </c>
      <c r="I146" s="6">
        <f>Table26[[#This Row],[Lignin wt%]]+Table26[[#This Row],[Ph wt%]]</f>
        <v>19.5</v>
      </c>
      <c r="J14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46" s="6">
        <v>66.900000000000006</v>
      </c>
      <c r="L146" s="6">
        <v>0</v>
      </c>
      <c r="M146" s="6">
        <v>0</v>
      </c>
      <c r="N146" s="6">
        <v>0</v>
      </c>
      <c r="O146" s="6">
        <v>0.5</v>
      </c>
      <c r="P146" s="6">
        <v>2.8</v>
      </c>
      <c r="Q146" s="6">
        <v>19.5</v>
      </c>
      <c r="R146" s="6">
        <v>0</v>
      </c>
      <c r="S146" s="6">
        <v>0</v>
      </c>
      <c r="T146" s="6">
        <v>0</v>
      </c>
      <c r="U146" s="6">
        <v>0</v>
      </c>
      <c r="V146" s="6">
        <v>1.4</v>
      </c>
      <c r="W146" s="6">
        <v>44.68</v>
      </c>
      <c r="X146" s="6">
        <v>2.4500000000000002</v>
      </c>
      <c r="Y146" s="6">
        <f>100-Table26[[#This Row],[C%]]-Table26[[#This Row],[H%]]-Table26[[#This Row],[N%]]-Table26[[#This Row],[S%]]</f>
        <v>52.809999999999995</v>
      </c>
      <c r="Z146" s="6">
        <v>0.06</v>
      </c>
      <c r="AD146" s="6">
        <v>1.0999999999999999E-2</v>
      </c>
      <c r="AF146" s="6">
        <f t="shared" si="22"/>
        <v>3.8499999999999996</v>
      </c>
      <c r="AG146" s="6">
        <v>30</v>
      </c>
      <c r="AH146" s="6">
        <v>125</v>
      </c>
      <c r="AK146" s="6">
        <v>1.44</v>
      </c>
      <c r="AO146" s="6">
        <f>LN(25/Table26[[#This Row],[Temperature (C)]]/(1-SQRT((Table26[[#This Row],[Temperature (C)]]-5)/Table26[[#This Row],[Temperature (C)]])))/Table26[[#This Row],[b]]</f>
        <v>1.5965238739477425</v>
      </c>
      <c r="AP146" s="6">
        <f>IF(Table26[[#This Row],[b]]&lt;&gt;"",Table26[[#This Row],[T-5]], 0)</f>
        <v>1.5965238739477425</v>
      </c>
      <c r="AQ146" s="6">
        <v>20</v>
      </c>
      <c r="AR146" s="6">
        <v>350</v>
      </c>
      <c r="AT146" t="s">
        <v>389</v>
      </c>
      <c r="AU146" s="6">
        <v>31.721470019342402</v>
      </c>
      <c r="AV146" s="6">
        <v>17.021276595744698</v>
      </c>
      <c r="AW146" s="6">
        <v>33.849129593810297</v>
      </c>
      <c r="AX146" s="6">
        <v>18.568665377176</v>
      </c>
      <c r="AZ146" s="6">
        <v>11.057692307692406</v>
      </c>
      <c r="BL146" s="6">
        <v>12.369006033661481</v>
      </c>
      <c r="CQ146" s="6">
        <v>0</v>
      </c>
    </row>
    <row r="147" spans="1:95" x14ac:dyDescent="0.25">
      <c r="A147" t="s">
        <v>244</v>
      </c>
      <c r="B147" t="s">
        <v>247</v>
      </c>
      <c r="C147">
        <v>2022</v>
      </c>
      <c r="D147" t="s">
        <v>246</v>
      </c>
      <c r="E147">
        <v>1</v>
      </c>
      <c r="F147" s="6">
        <f>Table26[[#This Row],[Other Carbs wt%]]+Table26[[#This Row],[Starch wt%]]+Table26[[#This Row],[Cellulose wt%]]+Table26[[#This Row],[Hemicellulose wt%]]+Table26[[#This Row],[Sa wt%]]</f>
        <v>66.900000000000006</v>
      </c>
      <c r="G147" s="6">
        <f>Table26[[#This Row],[Protein wt%]]+Table26[[#This Row],[AA wt%]]</f>
        <v>0.5</v>
      </c>
      <c r="H147" s="6">
        <f>Table26[[#This Row],[Lipids wt%]]+Table26[[#This Row],[FA wt%]]</f>
        <v>2.8</v>
      </c>
      <c r="I147" s="6">
        <f>Table26[[#This Row],[Lignin wt%]]+Table26[[#This Row],[Ph wt%]]</f>
        <v>19.5</v>
      </c>
      <c r="J14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47" s="6">
        <v>66.900000000000006</v>
      </c>
      <c r="L147" s="6">
        <v>0</v>
      </c>
      <c r="M147" s="6">
        <v>0</v>
      </c>
      <c r="N147" s="6">
        <v>0</v>
      </c>
      <c r="O147" s="6">
        <v>0.5</v>
      </c>
      <c r="P147" s="6">
        <v>2.8</v>
      </c>
      <c r="Q147" s="6">
        <v>19.5</v>
      </c>
      <c r="R147" s="6">
        <v>0</v>
      </c>
      <c r="S147" s="6">
        <v>0</v>
      </c>
      <c r="T147" s="6">
        <v>0</v>
      </c>
      <c r="U147" s="6">
        <v>0</v>
      </c>
      <c r="V147" s="6">
        <v>1.4</v>
      </c>
      <c r="W147" s="6">
        <v>44.68</v>
      </c>
      <c r="X147" s="6">
        <v>2.4500000000000002</v>
      </c>
      <c r="Y147" s="6">
        <f>100-Table26[[#This Row],[C%]]-Table26[[#This Row],[H%]]-Table26[[#This Row],[N%]]-Table26[[#This Row],[S%]]</f>
        <v>52.809999999999995</v>
      </c>
      <c r="Z147" s="6">
        <v>0.06</v>
      </c>
      <c r="AD147" s="6">
        <v>1.0999999999999999E-2</v>
      </c>
      <c r="AF147" s="6">
        <f t="shared" si="22"/>
        <v>3.8499999999999996</v>
      </c>
      <c r="AG147" s="6">
        <v>30</v>
      </c>
      <c r="AH147" s="6">
        <v>125</v>
      </c>
      <c r="AK147" s="6">
        <v>1.44</v>
      </c>
      <c r="AO147" s="6">
        <f>LN(25/Table26[[#This Row],[Temperature (C)]]/(1-SQRT((Table26[[#This Row],[Temperature (C)]]-5)/Table26[[#This Row],[Temperature (C)]])))/Table26[[#This Row],[b]]</f>
        <v>1.5965238739477425</v>
      </c>
      <c r="AP147" s="6">
        <f>IF(Table26[[#This Row],[b]]&lt;&gt;"",Table26[[#This Row],[T-5]], 0)</f>
        <v>1.5965238739477425</v>
      </c>
      <c r="AQ147" s="6">
        <v>30</v>
      </c>
      <c r="AR147" s="6">
        <v>350</v>
      </c>
      <c r="AT147" t="s">
        <v>389</v>
      </c>
      <c r="AU147" s="6">
        <v>33.462282398452601</v>
      </c>
      <c r="AV147" s="6">
        <v>7.7369439071566504</v>
      </c>
      <c r="AW147" s="6">
        <v>35.7833655705995</v>
      </c>
      <c r="AX147" s="6">
        <v>23.210831721470001</v>
      </c>
      <c r="AZ147" s="6">
        <v>12.980769230769198</v>
      </c>
      <c r="BL147" s="6">
        <v>14.466363176530095</v>
      </c>
      <c r="CQ147" s="6">
        <v>0</v>
      </c>
    </row>
    <row r="148" spans="1:95" x14ac:dyDescent="0.25">
      <c r="A148" t="s">
        <v>244</v>
      </c>
      <c r="B148" t="s">
        <v>247</v>
      </c>
      <c r="C148">
        <v>2022</v>
      </c>
      <c r="D148" t="s">
        <v>246</v>
      </c>
      <c r="E148">
        <v>1</v>
      </c>
      <c r="F148" s="6">
        <f>Table26[[#This Row],[Other Carbs wt%]]+Table26[[#This Row],[Starch wt%]]+Table26[[#This Row],[Cellulose wt%]]+Table26[[#This Row],[Hemicellulose wt%]]+Table26[[#This Row],[Sa wt%]]</f>
        <v>66.900000000000006</v>
      </c>
      <c r="G148" s="6">
        <f>Table26[[#This Row],[Protein wt%]]+Table26[[#This Row],[AA wt%]]</f>
        <v>0.5</v>
      </c>
      <c r="H148" s="6">
        <f>Table26[[#This Row],[Lipids wt%]]+Table26[[#This Row],[FA wt%]]</f>
        <v>2.8</v>
      </c>
      <c r="I148" s="6">
        <f>Table26[[#This Row],[Lignin wt%]]+Table26[[#This Row],[Ph wt%]]</f>
        <v>19.5</v>
      </c>
      <c r="J14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66.900000000000006</v>
      </c>
      <c r="K148" s="6">
        <v>66.900000000000006</v>
      </c>
      <c r="L148" s="6">
        <v>0</v>
      </c>
      <c r="M148" s="6">
        <v>0</v>
      </c>
      <c r="N148" s="6">
        <v>0</v>
      </c>
      <c r="O148" s="6">
        <v>0.5</v>
      </c>
      <c r="P148" s="6">
        <v>2.8</v>
      </c>
      <c r="Q148" s="6">
        <v>19.5</v>
      </c>
      <c r="R148" s="6">
        <v>0</v>
      </c>
      <c r="S148" s="6">
        <v>0</v>
      </c>
      <c r="T148" s="6">
        <v>0</v>
      </c>
      <c r="U148" s="6">
        <v>0</v>
      </c>
      <c r="V148" s="6">
        <v>1.4</v>
      </c>
      <c r="W148" s="6">
        <v>44.68</v>
      </c>
      <c r="X148" s="6">
        <v>2.4500000000000002</v>
      </c>
      <c r="Y148" s="6">
        <f>100-Table26[[#This Row],[C%]]-Table26[[#This Row],[H%]]-Table26[[#This Row],[N%]]-Table26[[#This Row],[S%]]</f>
        <v>52.809999999999995</v>
      </c>
      <c r="Z148" s="6">
        <v>0.06</v>
      </c>
      <c r="AD148" s="6">
        <v>1.0999999999999999E-2</v>
      </c>
      <c r="AF148" s="6">
        <f t="shared" si="22"/>
        <v>3.8499999999999996</v>
      </c>
      <c r="AG148" s="6">
        <v>30</v>
      </c>
      <c r="AH148" s="6">
        <v>125</v>
      </c>
      <c r="AK148" s="6">
        <v>1.44</v>
      </c>
      <c r="AO148" s="6">
        <f>LN(25/Table26[[#This Row],[Temperature (C)]]/(1-SQRT((Table26[[#This Row],[Temperature (C)]]-5)/Table26[[#This Row],[Temperature (C)]])))/Table26[[#This Row],[b]]</f>
        <v>1.5965238739477425</v>
      </c>
      <c r="AP148" s="6">
        <f>IF(Table26[[#This Row],[b]]&lt;&gt;"",Table26[[#This Row],[T-5]], 0)</f>
        <v>1.5965238739477425</v>
      </c>
      <c r="AQ148" s="6">
        <v>60</v>
      </c>
      <c r="AR148" s="6">
        <v>350</v>
      </c>
      <c r="AT148" t="s">
        <v>389</v>
      </c>
      <c r="AU148" s="6">
        <v>42.746615087040503</v>
      </c>
      <c r="AV148" s="6">
        <v>11.025145067698199</v>
      </c>
      <c r="AW148" s="6">
        <v>35.396518375241797</v>
      </c>
      <c r="AX148" s="6">
        <v>11.025145067698199</v>
      </c>
      <c r="AZ148" s="6">
        <v>12.962962962963005</v>
      </c>
      <c r="BL148" s="6">
        <v>13.49470020566366</v>
      </c>
      <c r="CQ148" s="6">
        <v>0</v>
      </c>
    </row>
    <row r="149" spans="1:95" x14ac:dyDescent="0.25">
      <c r="A149" t="s">
        <v>384</v>
      </c>
      <c r="B149" t="s">
        <v>248</v>
      </c>
      <c r="C149">
        <v>2021</v>
      </c>
      <c r="D149" t="s">
        <v>249</v>
      </c>
      <c r="E149">
        <v>1</v>
      </c>
      <c r="F149" s="6">
        <f>Table26[[#This Row],[Other Carbs wt%]]+Table26[[#This Row],[Starch wt%]]+Table26[[#This Row],[Cellulose wt%]]+Table26[[#This Row],[Hemicellulose wt%]]+Table26[[#This Row],[Sa wt%]]</f>
        <v>17.899999999999999</v>
      </c>
      <c r="G149" s="6">
        <f>Table26[[#This Row],[Protein wt%]]+Table26[[#This Row],[AA wt%]]</f>
        <v>38.270000000000003</v>
      </c>
      <c r="H149" s="6">
        <f>Table26[[#This Row],[Lipids wt%]]+Table26[[#This Row],[FA wt%]]</f>
        <v>0.19</v>
      </c>
      <c r="I149" s="6">
        <f>Table26[[#This Row],[Lignin wt%]]+Table26[[#This Row],[Ph wt%]]</f>
        <v>29.9</v>
      </c>
      <c r="J14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49" s="6">
        <v>0</v>
      </c>
      <c r="L149" s="6">
        <v>0</v>
      </c>
      <c r="M149" s="6">
        <v>11.4</v>
      </c>
      <c r="N149" s="6">
        <v>6.5</v>
      </c>
      <c r="O149" s="6">
        <v>38.270000000000003</v>
      </c>
      <c r="P149" s="6">
        <v>0.19</v>
      </c>
      <c r="Q149" s="6">
        <v>29.9</v>
      </c>
      <c r="R149" s="6">
        <v>0</v>
      </c>
      <c r="S149" s="6">
        <v>0</v>
      </c>
      <c r="T149" s="6">
        <v>0</v>
      </c>
      <c r="U149" s="6">
        <v>0</v>
      </c>
      <c r="V149" s="6">
        <v>25.7</v>
      </c>
      <c r="W149" s="6">
        <v>40.04</v>
      </c>
      <c r="X149" s="6">
        <v>4.62</v>
      </c>
      <c r="Y149" s="6">
        <v>24.02</v>
      </c>
      <c r="Z149" s="6">
        <v>5.63</v>
      </c>
      <c r="AC149" s="6">
        <v>15.84</v>
      </c>
      <c r="AD149" s="6">
        <v>0.1</v>
      </c>
      <c r="AE149" s="6">
        <v>30</v>
      </c>
      <c r="AF149" s="6">
        <v>100</v>
      </c>
      <c r="AG149" s="6">
        <v>25</v>
      </c>
      <c r="AK149" s="6">
        <v>1</v>
      </c>
      <c r="AN149" s="6">
        <v>0</v>
      </c>
      <c r="AO149" s="6">
        <f>LN(25/Table26[[#This Row],[Temperature (C)]]/(1-SQRT((Table26[[#This Row],[Temperature (C)]]-5)/Table26[[#This Row],[Temperature (C)]])))/Table26[[#This Row],[b]]</f>
        <v>2.2977423546728097</v>
      </c>
      <c r="AP149" s="6">
        <f>IF(Table26[[#This Row],[b]]&lt;&gt;"",Table26[[#This Row],[T-5]], 0)</f>
        <v>2.2977423546728097</v>
      </c>
      <c r="AQ149" s="6">
        <f>Table26[[#This Row],[Holding Time (min)]]+Table26[[#This Row],[Heating time]]</f>
        <v>2.2977423546728097</v>
      </c>
      <c r="AR149" s="6">
        <v>260</v>
      </c>
      <c r="AT149" t="s">
        <v>389</v>
      </c>
      <c r="AU149" s="6">
        <v>69.946332737030403</v>
      </c>
      <c r="AV149" s="6">
        <v>5.3667262969588503</v>
      </c>
      <c r="AW149" s="6">
        <v>23.2558139534883</v>
      </c>
      <c r="AX149" s="6">
        <v>1.07334525939179</v>
      </c>
      <c r="AZ149" s="6">
        <v>8.3720930232558999</v>
      </c>
      <c r="BL149" s="6">
        <v>13.522163546167384</v>
      </c>
      <c r="CQ149" s="6">
        <v>0</v>
      </c>
    </row>
    <row r="150" spans="1:95" x14ac:dyDescent="0.25">
      <c r="A150" t="s">
        <v>384</v>
      </c>
      <c r="B150" t="s">
        <v>248</v>
      </c>
      <c r="C150">
        <v>2021</v>
      </c>
      <c r="D150" t="s">
        <v>249</v>
      </c>
      <c r="E150">
        <v>1</v>
      </c>
      <c r="F150" s="6">
        <f>Table26[[#This Row],[Other Carbs wt%]]+Table26[[#This Row],[Starch wt%]]+Table26[[#This Row],[Cellulose wt%]]+Table26[[#This Row],[Hemicellulose wt%]]+Table26[[#This Row],[Sa wt%]]</f>
        <v>17.899999999999999</v>
      </c>
      <c r="G150" s="6">
        <f>Table26[[#This Row],[Protein wt%]]+Table26[[#This Row],[AA wt%]]</f>
        <v>38.270000000000003</v>
      </c>
      <c r="H150" s="6">
        <f>Table26[[#This Row],[Lipids wt%]]+Table26[[#This Row],[FA wt%]]</f>
        <v>0.19</v>
      </c>
      <c r="I150" s="6">
        <f>Table26[[#This Row],[Lignin wt%]]+Table26[[#This Row],[Ph wt%]]</f>
        <v>29.9</v>
      </c>
      <c r="J15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50" s="6">
        <v>0</v>
      </c>
      <c r="L150" s="6">
        <v>0</v>
      </c>
      <c r="M150" s="6">
        <v>11.4</v>
      </c>
      <c r="N150" s="6">
        <v>6.5</v>
      </c>
      <c r="O150" s="6">
        <v>38.270000000000003</v>
      </c>
      <c r="P150" s="6">
        <v>0.19</v>
      </c>
      <c r="Q150" s="6">
        <v>29.9</v>
      </c>
      <c r="R150" s="6">
        <v>0</v>
      </c>
      <c r="S150" s="6">
        <v>0</v>
      </c>
      <c r="T150" s="6">
        <v>0</v>
      </c>
      <c r="U150" s="6">
        <v>0</v>
      </c>
      <c r="V150" s="6">
        <v>25.7</v>
      </c>
      <c r="W150" s="6">
        <v>40.04</v>
      </c>
      <c r="X150" s="6">
        <v>4.62</v>
      </c>
      <c r="Y150" s="6">
        <v>24.02</v>
      </c>
      <c r="Z150" s="6">
        <v>5.63</v>
      </c>
      <c r="AC150" s="6">
        <v>15.84</v>
      </c>
      <c r="AD150" s="6">
        <v>0.1</v>
      </c>
      <c r="AE150" s="6">
        <v>30</v>
      </c>
      <c r="AF150" s="6">
        <v>100</v>
      </c>
      <c r="AG150" s="6">
        <v>25</v>
      </c>
      <c r="AK150" s="6">
        <v>1</v>
      </c>
      <c r="AN150" s="6">
        <v>0</v>
      </c>
      <c r="AO150" s="6">
        <f>LN(25/Table26[[#This Row],[Temperature (C)]]/(1-SQRT((Table26[[#This Row],[Temperature (C)]]-5)/Table26[[#This Row],[Temperature (C)]])))/Table26[[#This Row],[b]]</f>
        <v>2.2980906124134579</v>
      </c>
      <c r="AP150" s="6">
        <f>IF(Table26[[#This Row],[b]]&lt;&gt;"",Table26[[#This Row],[T-5]], 0)</f>
        <v>2.2980906124134579</v>
      </c>
      <c r="AQ150" s="6">
        <f>Table26[[#This Row],[Holding Time (min)]]+Table26[[#This Row],[Heating time]]</f>
        <v>2.2980906124134579</v>
      </c>
      <c r="AR150" s="6">
        <v>280</v>
      </c>
      <c r="AT150" t="s">
        <v>389</v>
      </c>
      <c r="AU150" s="6">
        <v>66.010733452593897</v>
      </c>
      <c r="AV150" s="6">
        <v>7.8711985688729804</v>
      </c>
      <c r="AW150" s="6">
        <v>24.3291592128801</v>
      </c>
      <c r="AX150" s="6">
        <v>1.61001788908765</v>
      </c>
      <c r="AZ150" s="6" t="s">
        <v>391</v>
      </c>
      <c r="BL150" s="6">
        <v>1.171303074670571</v>
      </c>
      <c r="CQ150" s="6">
        <v>0</v>
      </c>
    </row>
    <row r="151" spans="1:95" x14ac:dyDescent="0.25">
      <c r="A151" t="s">
        <v>384</v>
      </c>
      <c r="B151" t="s">
        <v>248</v>
      </c>
      <c r="C151">
        <v>2021</v>
      </c>
      <c r="D151" t="s">
        <v>249</v>
      </c>
      <c r="E151">
        <v>1</v>
      </c>
      <c r="F151" s="6">
        <f>Table26[[#This Row],[Other Carbs wt%]]+Table26[[#This Row],[Starch wt%]]+Table26[[#This Row],[Cellulose wt%]]+Table26[[#This Row],[Hemicellulose wt%]]+Table26[[#This Row],[Sa wt%]]</f>
        <v>17.899999999999999</v>
      </c>
      <c r="G151" s="6">
        <f>Table26[[#This Row],[Protein wt%]]+Table26[[#This Row],[AA wt%]]</f>
        <v>38.270000000000003</v>
      </c>
      <c r="H151" s="6">
        <f>Table26[[#This Row],[Lipids wt%]]+Table26[[#This Row],[FA wt%]]</f>
        <v>0.19</v>
      </c>
      <c r="I151" s="6">
        <f>Table26[[#This Row],[Lignin wt%]]+Table26[[#This Row],[Ph wt%]]</f>
        <v>29.9</v>
      </c>
      <c r="J15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51" s="6">
        <v>0</v>
      </c>
      <c r="L151" s="6">
        <v>0</v>
      </c>
      <c r="M151" s="6">
        <v>11.4</v>
      </c>
      <c r="N151" s="6">
        <v>6.5</v>
      </c>
      <c r="O151" s="6">
        <v>38.270000000000003</v>
      </c>
      <c r="P151" s="6">
        <v>0.19</v>
      </c>
      <c r="Q151" s="6">
        <v>29.9</v>
      </c>
      <c r="R151" s="6">
        <v>0</v>
      </c>
      <c r="S151" s="6">
        <v>0</v>
      </c>
      <c r="T151" s="6">
        <v>0</v>
      </c>
      <c r="U151" s="6">
        <v>0</v>
      </c>
      <c r="V151" s="6">
        <v>25.7</v>
      </c>
      <c r="W151" s="6">
        <v>40.04</v>
      </c>
      <c r="X151" s="6">
        <v>4.62</v>
      </c>
      <c r="Y151" s="6">
        <v>24.02</v>
      </c>
      <c r="Z151" s="6">
        <v>5.63</v>
      </c>
      <c r="AC151" s="6">
        <v>15.84</v>
      </c>
      <c r="AD151" s="6">
        <v>0.1</v>
      </c>
      <c r="AE151" s="6">
        <v>30</v>
      </c>
      <c r="AF151" s="6">
        <v>100</v>
      </c>
      <c r="AG151" s="6">
        <v>25</v>
      </c>
      <c r="AK151" s="6">
        <v>1</v>
      </c>
      <c r="AN151" s="6">
        <v>0</v>
      </c>
      <c r="AO151" s="6">
        <f>LN(25/Table26[[#This Row],[Temperature (C)]]/(1-SQRT((Table26[[#This Row],[Temperature (C)]]-5)/Table26[[#This Row],[Temperature (C)]])))/Table26[[#This Row],[b]]</f>
        <v>2.2986557540678443</v>
      </c>
      <c r="AP151" s="6">
        <f>IF(Table26[[#This Row],[b]]&lt;&gt;"",Table26[[#This Row],[T-5]], 0)</f>
        <v>2.2986557540678443</v>
      </c>
      <c r="AQ151" s="6">
        <f>Table26[[#This Row],[Holding Time (min)]]+Table26[[#This Row],[Heating time]]</f>
        <v>2.2986557540678443</v>
      </c>
      <c r="AR151" s="6">
        <v>320</v>
      </c>
      <c r="AT151" t="s">
        <v>389</v>
      </c>
      <c r="AU151" s="6">
        <v>65.652951699463301</v>
      </c>
      <c r="AV151" s="6">
        <v>10.3756708407871</v>
      </c>
      <c r="AW151" s="6">
        <v>21.645796064400699</v>
      </c>
      <c r="AX151" s="6">
        <v>2.32558139534882</v>
      </c>
      <c r="AZ151" s="6" t="s">
        <v>391</v>
      </c>
      <c r="BL151" s="6">
        <v>3.3639143730886847</v>
      </c>
      <c r="CQ151" s="6">
        <v>0</v>
      </c>
    </row>
    <row r="152" spans="1:95" x14ac:dyDescent="0.25">
      <c r="A152" t="s">
        <v>384</v>
      </c>
      <c r="B152" t="s">
        <v>248</v>
      </c>
      <c r="C152">
        <v>2021</v>
      </c>
      <c r="D152" t="s">
        <v>249</v>
      </c>
      <c r="E152">
        <v>1</v>
      </c>
      <c r="F152" s="6">
        <f>Table26[[#This Row],[Other Carbs wt%]]+Table26[[#This Row],[Starch wt%]]+Table26[[#This Row],[Cellulose wt%]]+Table26[[#This Row],[Hemicellulose wt%]]+Table26[[#This Row],[Sa wt%]]</f>
        <v>17.899999999999999</v>
      </c>
      <c r="G152" s="6">
        <f>Table26[[#This Row],[Protein wt%]]+Table26[[#This Row],[AA wt%]]</f>
        <v>38.270000000000003</v>
      </c>
      <c r="H152" s="6">
        <f>Table26[[#This Row],[Lipids wt%]]+Table26[[#This Row],[FA wt%]]</f>
        <v>0.19</v>
      </c>
      <c r="I152" s="6">
        <f>Table26[[#This Row],[Lignin wt%]]+Table26[[#This Row],[Ph wt%]]</f>
        <v>29.9</v>
      </c>
      <c r="J15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52" s="6">
        <v>0</v>
      </c>
      <c r="L152" s="6">
        <v>0</v>
      </c>
      <c r="M152" s="6">
        <v>11.4</v>
      </c>
      <c r="N152" s="6">
        <v>6.5</v>
      </c>
      <c r="O152" s="6">
        <v>38.270000000000003</v>
      </c>
      <c r="P152" s="6">
        <v>0.19</v>
      </c>
      <c r="Q152" s="6">
        <v>29.9</v>
      </c>
      <c r="R152" s="6">
        <v>0</v>
      </c>
      <c r="S152" s="6">
        <v>0</v>
      </c>
      <c r="T152" s="6">
        <v>0</v>
      </c>
      <c r="U152" s="6">
        <v>0</v>
      </c>
      <c r="V152" s="6">
        <v>25.7</v>
      </c>
      <c r="W152" s="6">
        <v>40.04</v>
      </c>
      <c r="X152" s="6">
        <v>4.62</v>
      </c>
      <c r="Y152" s="6">
        <v>24.02</v>
      </c>
      <c r="Z152" s="6">
        <v>5.63</v>
      </c>
      <c r="AC152" s="6">
        <v>15.84</v>
      </c>
      <c r="AD152" s="6">
        <v>0.1</v>
      </c>
      <c r="AE152" s="6">
        <v>30</v>
      </c>
      <c r="AF152" s="6">
        <v>100</v>
      </c>
      <c r="AG152" s="6">
        <v>25</v>
      </c>
      <c r="AN152" s="6">
        <v>30</v>
      </c>
      <c r="AO152" s="6" t="e">
        <f>LN(25/Table26[[#This Row],[Temperature (C)]]/(1-SQRT((Table26[[#This Row],[Temperature (C)]]-5)/Table26[[#This Row],[Temperature (C)]])))/Table26[[#This Row],[b]]</f>
        <v>#DIV/0!</v>
      </c>
      <c r="AP152" s="6">
        <f>IF(Table26[[#This Row],[b]]&lt;&gt;"",Table26[[#This Row],[T-5]], 0)</f>
        <v>0</v>
      </c>
      <c r="AQ152" s="6">
        <f>Table26[[#This Row],[Holding Time (min)]]+Table26[[#This Row],[Heating time]]</f>
        <v>30</v>
      </c>
      <c r="AR152" s="6">
        <v>260</v>
      </c>
      <c r="AT152" t="s">
        <v>389</v>
      </c>
      <c r="AU152" s="6">
        <v>26.8336314847942</v>
      </c>
      <c r="AV152" s="6">
        <v>22.003577817531301</v>
      </c>
      <c r="AW152" s="6">
        <v>43.649373881932</v>
      </c>
      <c r="AX152" s="6">
        <v>7.5134168157424002</v>
      </c>
      <c r="AZ152" s="6" t="s">
        <v>391</v>
      </c>
      <c r="BD152" s="6">
        <v>71.91</v>
      </c>
      <c r="BE152" s="6">
        <v>9.1</v>
      </c>
      <c r="BF152" s="6">
        <v>11.65</v>
      </c>
      <c r="BG152" s="6">
        <v>6.67</v>
      </c>
      <c r="BH152" s="6">
        <v>0.67</v>
      </c>
      <c r="BI152" s="6">
        <v>35.200000000000003</v>
      </c>
      <c r="BK152" s="6">
        <v>36.29</v>
      </c>
      <c r="BL152" s="6">
        <v>4.3338683788121992</v>
      </c>
      <c r="CQ152" s="6">
        <v>0</v>
      </c>
    </row>
    <row r="153" spans="1:95" x14ac:dyDescent="0.25">
      <c r="A153" t="s">
        <v>384</v>
      </c>
      <c r="B153" t="s">
        <v>248</v>
      </c>
      <c r="C153">
        <v>2021</v>
      </c>
      <c r="D153" t="s">
        <v>249</v>
      </c>
      <c r="E153">
        <v>1</v>
      </c>
      <c r="F153" s="6">
        <f>Table26[[#This Row],[Other Carbs wt%]]+Table26[[#This Row],[Starch wt%]]+Table26[[#This Row],[Cellulose wt%]]+Table26[[#This Row],[Hemicellulose wt%]]+Table26[[#This Row],[Sa wt%]]</f>
        <v>17.899999999999999</v>
      </c>
      <c r="G153" s="6">
        <f>Table26[[#This Row],[Protein wt%]]+Table26[[#This Row],[AA wt%]]</f>
        <v>38.270000000000003</v>
      </c>
      <c r="H153" s="6">
        <f>Table26[[#This Row],[Lipids wt%]]+Table26[[#This Row],[FA wt%]]</f>
        <v>0.19</v>
      </c>
      <c r="I153" s="6">
        <f>Table26[[#This Row],[Lignin wt%]]+Table26[[#This Row],[Ph wt%]]</f>
        <v>29.9</v>
      </c>
      <c r="J15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53" s="6">
        <v>0</v>
      </c>
      <c r="L153" s="6">
        <v>0</v>
      </c>
      <c r="M153" s="6">
        <v>11.4</v>
      </c>
      <c r="N153" s="6">
        <v>6.5</v>
      </c>
      <c r="O153" s="6">
        <v>38.270000000000003</v>
      </c>
      <c r="P153" s="6">
        <v>0.19</v>
      </c>
      <c r="Q153" s="6">
        <v>29.9</v>
      </c>
      <c r="R153" s="6">
        <v>0</v>
      </c>
      <c r="S153" s="6">
        <v>0</v>
      </c>
      <c r="T153" s="6">
        <v>0</v>
      </c>
      <c r="U153" s="6">
        <v>0</v>
      </c>
      <c r="V153" s="6">
        <v>25.7</v>
      </c>
      <c r="W153" s="6">
        <v>40.04</v>
      </c>
      <c r="X153" s="6">
        <v>4.62</v>
      </c>
      <c r="Y153" s="6">
        <v>24.02</v>
      </c>
      <c r="Z153" s="6">
        <v>5.63</v>
      </c>
      <c r="AC153" s="6">
        <v>15.84</v>
      </c>
      <c r="AD153" s="6">
        <v>0.1</v>
      </c>
      <c r="AE153" s="6">
        <v>30</v>
      </c>
      <c r="AF153" s="6">
        <v>100</v>
      </c>
      <c r="AG153" s="6">
        <v>25</v>
      </c>
      <c r="AN153" s="6">
        <v>30</v>
      </c>
      <c r="AO153" s="6" t="e">
        <f>LN(25/Table26[[#This Row],[Temperature (C)]]/(1-SQRT((Table26[[#This Row],[Temperature (C)]]-5)/Table26[[#This Row],[Temperature (C)]])))/Table26[[#This Row],[b]]</f>
        <v>#DIV/0!</v>
      </c>
      <c r="AP153" s="6">
        <f>IF(Table26[[#This Row],[b]]&lt;&gt;"",Table26[[#This Row],[T-5]], 0)</f>
        <v>0</v>
      </c>
      <c r="AQ153" s="6">
        <f>Table26[[#This Row],[Holding Time (min)]]+Table26[[#This Row],[Heating time]]</f>
        <v>30</v>
      </c>
      <c r="AR153" s="6">
        <v>280</v>
      </c>
      <c r="AT153" t="s">
        <v>389</v>
      </c>
      <c r="AU153" s="6">
        <v>23.076923076922998</v>
      </c>
      <c r="AV153" s="6">
        <v>23.971377459749501</v>
      </c>
      <c r="AW153" s="6">
        <v>44.901610017888999</v>
      </c>
      <c r="AX153" s="6">
        <v>8.2289803220035704</v>
      </c>
      <c r="AZ153" s="6" t="s">
        <v>391</v>
      </c>
      <c r="BD153" s="6">
        <v>72.650000000000006</v>
      </c>
      <c r="BE153" s="6">
        <v>9.27</v>
      </c>
      <c r="BF153" s="6">
        <v>9.84</v>
      </c>
      <c r="BG153" s="6">
        <v>6.77</v>
      </c>
      <c r="BH153" s="6">
        <v>1.47</v>
      </c>
      <c r="BI153" s="6">
        <v>36.01</v>
      </c>
      <c r="BK153" s="6">
        <v>40.340000000000003</v>
      </c>
      <c r="BL153" s="6">
        <v>4.7761194029850751</v>
      </c>
      <c r="CQ153" s="6">
        <v>0</v>
      </c>
    </row>
    <row r="154" spans="1:95" x14ac:dyDescent="0.25">
      <c r="A154" t="s">
        <v>384</v>
      </c>
      <c r="B154" t="s">
        <v>248</v>
      </c>
      <c r="C154">
        <v>2021</v>
      </c>
      <c r="D154" t="s">
        <v>249</v>
      </c>
      <c r="E154">
        <v>1</v>
      </c>
      <c r="F154" s="6">
        <f>Table26[[#This Row],[Other Carbs wt%]]+Table26[[#This Row],[Starch wt%]]+Table26[[#This Row],[Cellulose wt%]]+Table26[[#This Row],[Hemicellulose wt%]]+Table26[[#This Row],[Sa wt%]]</f>
        <v>17.899999999999999</v>
      </c>
      <c r="G154" s="6">
        <f>Table26[[#This Row],[Protein wt%]]+Table26[[#This Row],[AA wt%]]</f>
        <v>38.270000000000003</v>
      </c>
      <c r="H154" s="6">
        <f>Table26[[#This Row],[Lipids wt%]]+Table26[[#This Row],[FA wt%]]</f>
        <v>0.19</v>
      </c>
      <c r="I154" s="6">
        <f>Table26[[#This Row],[Lignin wt%]]+Table26[[#This Row],[Ph wt%]]</f>
        <v>29.9</v>
      </c>
      <c r="J15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54" s="6">
        <v>0</v>
      </c>
      <c r="L154" s="6">
        <v>0</v>
      </c>
      <c r="M154" s="6">
        <v>11.4</v>
      </c>
      <c r="N154" s="6">
        <v>6.5</v>
      </c>
      <c r="O154" s="6">
        <v>38.270000000000003</v>
      </c>
      <c r="P154" s="6">
        <v>0.19</v>
      </c>
      <c r="Q154" s="6">
        <v>29.9</v>
      </c>
      <c r="R154" s="6">
        <v>0</v>
      </c>
      <c r="S154" s="6">
        <v>0</v>
      </c>
      <c r="T154" s="6">
        <v>0</v>
      </c>
      <c r="U154" s="6">
        <v>0</v>
      </c>
      <c r="V154" s="6">
        <v>25.7</v>
      </c>
      <c r="W154" s="6">
        <v>40.04</v>
      </c>
      <c r="X154" s="6">
        <v>4.62</v>
      </c>
      <c r="Y154" s="6">
        <v>24.02</v>
      </c>
      <c r="Z154" s="6">
        <v>5.63</v>
      </c>
      <c r="AC154" s="6">
        <v>15.84</v>
      </c>
      <c r="AD154" s="6">
        <v>0.1</v>
      </c>
      <c r="AE154" s="6">
        <v>30</v>
      </c>
      <c r="AF154" s="6">
        <v>100</v>
      </c>
      <c r="AG154" s="6">
        <v>25</v>
      </c>
      <c r="AN154" s="6">
        <v>30</v>
      </c>
      <c r="AO154" s="6" t="e">
        <f>LN(25/Table26[[#This Row],[Temperature (C)]]/(1-SQRT((Table26[[#This Row],[Temperature (C)]]-5)/Table26[[#This Row],[Temperature (C)]])))/Table26[[#This Row],[b]]</f>
        <v>#DIV/0!</v>
      </c>
      <c r="AP154" s="6">
        <f>IF(Table26[[#This Row],[b]]&lt;&gt;"",Table26[[#This Row],[T-5]], 0)</f>
        <v>0</v>
      </c>
      <c r="AQ154" s="6">
        <f>Table26[[#This Row],[Holding Time (min)]]+Table26[[#This Row],[Heating time]]</f>
        <v>30</v>
      </c>
      <c r="AR154" s="6">
        <v>300</v>
      </c>
      <c r="AT154" t="s">
        <v>389</v>
      </c>
      <c r="AU154" s="6">
        <v>21.645796064400699</v>
      </c>
      <c r="AV154" s="6">
        <v>24.686940966010699</v>
      </c>
      <c r="AW154" s="6">
        <v>45.974955277280799</v>
      </c>
      <c r="AX154" s="6">
        <v>7.5134168157423797</v>
      </c>
      <c r="AZ154" s="6" t="s">
        <v>391</v>
      </c>
      <c r="BD154" s="6">
        <v>73.37</v>
      </c>
      <c r="BE154" s="6">
        <v>8.8800000000000008</v>
      </c>
      <c r="BF154" s="6">
        <v>8.18</v>
      </c>
      <c r="BG154" s="6">
        <v>6.45</v>
      </c>
      <c r="BH154" s="6">
        <v>3.13</v>
      </c>
      <c r="BI154" s="6">
        <v>35.99</v>
      </c>
      <c r="BK154" s="6">
        <v>41.62</v>
      </c>
      <c r="BL154" s="6">
        <v>1.2693935119887165</v>
      </c>
      <c r="CQ154" s="6">
        <v>0</v>
      </c>
    </row>
    <row r="155" spans="1:95" x14ac:dyDescent="0.25">
      <c r="A155" t="s">
        <v>384</v>
      </c>
      <c r="B155" t="s">
        <v>248</v>
      </c>
      <c r="C155">
        <v>2021</v>
      </c>
      <c r="D155" t="s">
        <v>249</v>
      </c>
      <c r="E155">
        <v>1</v>
      </c>
      <c r="F155" s="6">
        <f>Table26[[#This Row],[Other Carbs wt%]]+Table26[[#This Row],[Starch wt%]]+Table26[[#This Row],[Cellulose wt%]]+Table26[[#This Row],[Hemicellulose wt%]]+Table26[[#This Row],[Sa wt%]]</f>
        <v>17.899999999999999</v>
      </c>
      <c r="G155" s="6">
        <f>Table26[[#This Row],[Protein wt%]]+Table26[[#This Row],[AA wt%]]</f>
        <v>38.270000000000003</v>
      </c>
      <c r="H155" s="6">
        <f>Table26[[#This Row],[Lipids wt%]]+Table26[[#This Row],[FA wt%]]</f>
        <v>0.19</v>
      </c>
      <c r="I155" s="6">
        <f>Table26[[#This Row],[Lignin wt%]]+Table26[[#This Row],[Ph wt%]]</f>
        <v>29.9</v>
      </c>
      <c r="J15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55" s="6">
        <v>0</v>
      </c>
      <c r="L155" s="6">
        <v>0</v>
      </c>
      <c r="M155" s="6">
        <v>11.4</v>
      </c>
      <c r="N155" s="6">
        <v>6.5</v>
      </c>
      <c r="O155" s="6">
        <v>38.270000000000003</v>
      </c>
      <c r="P155" s="6">
        <v>0.19</v>
      </c>
      <c r="Q155" s="6">
        <v>29.9</v>
      </c>
      <c r="R155" s="6">
        <v>0</v>
      </c>
      <c r="S155" s="6">
        <v>0</v>
      </c>
      <c r="T155" s="6">
        <v>0</v>
      </c>
      <c r="U155" s="6">
        <v>0</v>
      </c>
      <c r="V155" s="6">
        <v>25.7</v>
      </c>
      <c r="W155" s="6">
        <v>40.04</v>
      </c>
      <c r="X155" s="6">
        <v>4.62</v>
      </c>
      <c r="Y155" s="6">
        <v>24.02</v>
      </c>
      <c r="Z155" s="6">
        <v>5.63</v>
      </c>
      <c r="AC155" s="6">
        <v>15.84</v>
      </c>
      <c r="AD155" s="6">
        <v>0.1</v>
      </c>
      <c r="AE155" s="6">
        <v>30</v>
      </c>
      <c r="AF155" s="6">
        <v>100</v>
      </c>
      <c r="AG155" s="6">
        <v>25</v>
      </c>
      <c r="AN155" s="6">
        <v>30</v>
      </c>
      <c r="AO155" s="6" t="e">
        <f>LN(25/Table26[[#This Row],[Temperature (C)]]/(1-SQRT((Table26[[#This Row],[Temperature (C)]]-5)/Table26[[#This Row],[Temperature (C)]])))/Table26[[#This Row],[b]]</f>
        <v>#DIV/0!</v>
      </c>
      <c r="AP155" s="6">
        <f>IF(Table26[[#This Row],[b]]&lt;&gt;"",Table26[[#This Row],[T-5]], 0)</f>
        <v>0</v>
      </c>
      <c r="AQ155" s="6">
        <f>Table26[[#This Row],[Holding Time (min)]]+Table26[[#This Row],[Heating time]]</f>
        <v>30</v>
      </c>
      <c r="AR155" s="6">
        <v>320</v>
      </c>
      <c r="AT155" t="s">
        <v>389</v>
      </c>
      <c r="AU155" s="6">
        <v>19.499105545617098</v>
      </c>
      <c r="AV155" s="6">
        <v>26.2969588550983</v>
      </c>
      <c r="AW155" s="6">
        <v>46.511627906976699</v>
      </c>
      <c r="AX155" s="6">
        <v>7.8711985688729804</v>
      </c>
      <c r="AZ155" s="6" t="s">
        <v>391</v>
      </c>
      <c r="BD155" s="6">
        <v>74.989999999999995</v>
      </c>
      <c r="BE155" s="6">
        <v>9</v>
      </c>
      <c r="BF155" s="6">
        <v>8.74</v>
      </c>
      <c r="BG155" s="6">
        <v>6.16</v>
      </c>
      <c r="BH155" s="6">
        <v>1.1100000000000001</v>
      </c>
      <c r="BI155" s="6">
        <v>36.61</v>
      </c>
      <c r="BK155" s="6">
        <v>45.22</v>
      </c>
      <c r="BL155" s="6">
        <v>2.5604551920341398</v>
      </c>
      <c r="CQ155" s="6">
        <v>0</v>
      </c>
    </row>
    <row r="156" spans="1:95" x14ac:dyDescent="0.25">
      <c r="A156" t="s">
        <v>384</v>
      </c>
      <c r="B156" t="s">
        <v>248</v>
      </c>
      <c r="C156">
        <v>2021</v>
      </c>
      <c r="D156" t="s">
        <v>249</v>
      </c>
      <c r="E156">
        <v>1</v>
      </c>
      <c r="F156" s="6">
        <f>Table26[[#This Row],[Other Carbs wt%]]+Table26[[#This Row],[Starch wt%]]+Table26[[#This Row],[Cellulose wt%]]+Table26[[#This Row],[Hemicellulose wt%]]+Table26[[#This Row],[Sa wt%]]</f>
        <v>17.899999999999999</v>
      </c>
      <c r="G156" s="6">
        <f>Table26[[#This Row],[Protein wt%]]+Table26[[#This Row],[AA wt%]]</f>
        <v>38.270000000000003</v>
      </c>
      <c r="H156" s="6">
        <f>Table26[[#This Row],[Lipids wt%]]+Table26[[#This Row],[FA wt%]]</f>
        <v>0.19</v>
      </c>
      <c r="I156" s="6">
        <f>Table26[[#This Row],[Lignin wt%]]+Table26[[#This Row],[Ph wt%]]</f>
        <v>29.9</v>
      </c>
      <c r="J15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56" s="6">
        <v>0</v>
      </c>
      <c r="L156" s="6">
        <v>0</v>
      </c>
      <c r="M156" s="6">
        <v>11.4</v>
      </c>
      <c r="N156" s="6">
        <v>6.5</v>
      </c>
      <c r="O156" s="6">
        <v>38.270000000000003</v>
      </c>
      <c r="P156" s="6">
        <v>0.19</v>
      </c>
      <c r="Q156" s="6">
        <v>29.9</v>
      </c>
      <c r="R156" s="6">
        <v>0</v>
      </c>
      <c r="S156" s="6">
        <v>0</v>
      </c>
      <c r="T156" s="6">
        <v>0</v>
      </c>
      <c r="U156" s="6">
        <v>0</v>
      </c>
      <c r="V156" s="6">
        <v>25.7</v>
      </c>
      <c r="W156" s="6">
        <v>40.04</v>
      </c>
      <c r="X156" s="6">
        <v>4.62</v>
      </c>
      <c r="Y156" s="6">
        <v>24.02</v>
      </c>
      <c r="Z156" s="6">
        <v>5.63</v>
      </c>
      <c r="AC156" s="6">
        <v>15.84</v>
      </c>
      <c r="AD156" s="6">
        <v>0.1</v>
      </c>
      <c r="AE156" s="6">
        <v>30</v>
      </c>
      <c r="AF156" s="6">
        <v>100</v>
      </c>
      <c r="AG156" s="6">
        <v>25</v>
      </c>
      <c r="AN156" s="6">
        <v>60</v>
      </c>
      <c r="AO156" s="6" t="e">
        <f>LN(25/Table26[[#This Row],[Temperature (C)]]/(1-SQRT((Table26[[#This Row],[Temperature (C)]]-5)/Table26[[#This Row],[Temperature (C)]])))/Table26[[#This Row],[b]]</f>
        <v>#DIV/0!</v>
      </c>
      <c r="AP156" s="6">
        <f>IF(Table26[[#This Row],[b]]&lt;&gt;"",Table26[[#This Row],[T-5]], 0)</f>
        <v>0</v>
      </c>
      <c r="AQ156" s="6">
        <f>Table26[[#This Row],[Holding Time (min)]]+Table26[[#This Row],[Heating time]]</f>
        <v>60</v>
      </c>
      <c r="AR156" s="6">
        <v>260</v>
      </c>
      <c r="AT156" t="s">
        <v>389</v>
      </c>
      <c r="AU156" s="6">
        <v>26.086956521739101</v>
      </c>
      <c r="AV156" s="6">
        <v>19.826086956521699</v>
      </c>
      <c r="AW156" s="6">
        <v>46.956521739130402</v>
      </c>
      <c r="AX156" s="6">
        <v>7.8260869565216904</v>
      </c>
      <c r="AZ156" s="6" t="s">
        <v>391</v>
      </c>
      <c r="BD156" s="6">
        <v>72.44</v>
      </c>
      <c r="BE156" s="6">
        <v>8.9600000000000009</v>
      </c>
      <c r="BF156" s="6">
        <v>11.17</v>
      </c>
      <c r="BG156" s="6">
        <v>6.63</v>
      </c>
      <c r="BH156" s="6">
        <v>0.81</v>
      </c>
      <c r="BI156" s="6">
        <v>35.26</v>
      </c>
      <c r="BK156" s="6">
        <v>32.479999999999997</v>
      </c>
      <c r="BL156" s="6">
        <v>3.5168195718654429</v>
      </c>
      <c r="CQ156" s="6">
        <v>0</v>
      </c>
    </row>
    <row r="157" spans="1:95" x14ac:dyDescent="0.25">
      <c r="A157" t="s">
        <v>384</v>
      </c>
      <c r="B157" t="s">
        <v>248</v>
      </c>
      <c r="C157">
        <v>2021</v>
      </c>
      <c r="D157" t="s">
        <v>249</v>
      </c>
      <c r="E157">
        <v>1</v>
      </c>
      <c r="F157" s="6">
        <f>Table26[[#This Row],[Other Carbs wt%]]+Table26[[#This Row],[Starch wt%]]+Table26[[#This Row],[Cellulose wt%]]+Table26[[#This Row],[Hemicellulose wt%]]+Table26[[#This Row],[Sa wt%]]</f>
        <v>17.899999999999999</v>
      </c>
      <c r="G157" s="6">
        <f>Table26[[#This Row],[Protein wt%]]+Table26[[#This Row],[AA wt%]]</f>
        <v>38.270000000000003</v>
      </c>
      <c r="H157" s="6">
        <f>Table26[[#This Row],[Lipids wt%]]+Table26[[#This Row],[FA wt%]]</f>
        <v>0.19</v>
      </c>
      <c r="I157" s="6">
        <f>Table26[[#This Row],[Lignin wt%]]+Table26[[#This Row],[Ph wt%]]</f>
        <v>29.9</v>
      </c>
      <c r="J15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57" s="6">
        <v>0</v>
      </c>
      <c r="L157" s="6">
        <v>0</v>
      </c>
      <c r="M157" s="6">
        <v>11.4</v>
      </c>
      <c r="N157" s="6">
        <v>6.5</v>
      </c>
      <c r="O157" s="6">
        <v>38.270000000000003</v>
      </c>
      <c r="P157" s="6">
        <v>0.19</v>
      </c>
      <c r="Q157" s="6">
        <v>29.9</v>
      </c>
      <c r="R157" s="6">
        <v>0</v>
      </c>
      <c r="S157" s="6">
        <v>0</v>
      </c>
      <c r="T157" s="6">
        <v>0</v>
      </c>
      <c r="U157" s="6">
        <v>0</v>
      </c>
      <c r="V157" s="6">
        <v>25.7</v>
      </c>
      <c r="W157" s="6">
        <v>40.04</v>
      </c>
      <c r="X157" s="6">
        <v>4.62</v>
      </c>
      <c r="Y157" s="6">
        <v>24.02</v>
      </c>
      <c r="Z157" s="6">
        <v>5.63</v>
      </c>
      <c r="AC157" s="6">
        <v>15.84</v>
      </c>
      <c r="AD157" s="6">
        <v>0.1</v>
      </c>
      <c r="AE157" s="6">
        <v>30</v>
      </c>
      <c r="AF157" s="6">
        <v>100</v>
      </c>
      <c r="AG157" s="6">
        <v>25</v>
      </c>
      <c r="AN157" s="6">
        <v>60</v>
      </c>
      <c r="AO157" s="6" t="e">
        <f>LN(25/Table26[[#This Row],[Temperature (C)]]/(1-SQRT((Table26[[#This Row],[Temperature (C)]]-5)/Table26[[#This Row],[Temperature (C)]])))/Table26[[#This Row],[b]]</f>
        <v>#DIV/0!</v>
      </c>
      <c r="AP157" s="6">
        <f>IF(Table26[[#This Row],[b]]&lt;&gt;"",Table26[[#This Row],[T-5]], 0)</f>
        <v>0</v>
      </c>
      <c r="AQ157" s="6">
        <f>Table26[[#This Row],[Holding Time (min)]]+Table26[[#This Row],[Heating time]]</f>
        <v>60</v>
      </c>
      <c r="AR157" s="6">
        <v>280</v>
      </c>
      <c r="AT157" t="s">
        <v>389</v>
      </c>
      <c r="AU157" s="6">
        <v>22.260869565217298</v>
      </c>
      <c r="AV157" s="6">
        <v>26.086956521739001</v>
      </c>
      <c r="AW157" s="6">
        <v>43.826086956521699</v>
      </c>
      <c r="AX157" s="6">
        <v>8.6956521739130093</v>
      </c>
      <c r="AZ157" s="6" t="s">
        <v>391</v>
      </c>
      <c r="BD157" s="6">
        <v>73.72</v>
      </c>
      <c r="BE157" s="6">
        <v>8.84</v>
      </c>
      <c r="BF157" s="6">
        <v>10.57</v>
      </c>
      <c r="BG157" s="6">
        <v>6.43</v>
      </c>
      <c r="BH157" s="6">
        <v>0.45</v>
      </c>
      <c r="BI157" s="6">
        <v>35.630000000000003</v>
      </c>
      <c r="BK157" s="6">
        <v>43.05</v>
      </c>
      <c r="BL157" s="6">
        <v>4.166666666666667</v>
      </c>
      <c r="CQ157" s="6">
        <v>0</v>
      </c>
    </row>
    <row r="158" spans="1:95" x14ac:dyDescent="0.25">
      <c r="A158" t="s">
        <v>384</v>
      </c>
      <c r="B158" t="s">
        <v>248</v>
      </c>
      <c r="C158">
        <v>2021</v>
      </c>
      <c r="D158" t="s">
        <v>249</v>
      </c>
      <c r="E158">
        <v>1</v>
      </c>
      <c r="F158" s="6">
        <f>Table26[[#This Row],[Other Carbs wt%]]+Table26[[#This Row],[Starch wt%]]+Table26[[#This Row],[Cellulose wt%]]+Table26[[#This Row],[Hemicellulose wt%]]+Table26[[#This Row],[Sa wt%]]</f>
        <v>17.899999999999999</v>
      </c>
      <c r="G158" s="6">
        <f>Table26[[#This Row],[Protein wt%]]+Table26[[#This Row],[AA wt%]]</f>
        <v>38.270000000000003</v>
      </c>
      <c r="H158" s="6">
        <f>Table26[[#This Row],[Lipids wt%]]+Table26[[#This Row],[FA wt%]]</f>
        <v>0.19</v>
      </c>
      <c r="I158" s="6">
        <f>Table26[[#This Row],[Lignin wt%]]+Table26[[#This Row],[Ph wt%]]</f>
        <v>29.9</v>
      </c>
      <c r="J15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58" s="6">
        <v>0</v>
      </c>
      <c r="L158" s="6">
        <v>0</v>
      </c>
      <c r="M158" s="6">
        <v>11.4</v>
      </c>
      <c r="N158" s="6">
        <v>6.5</v>
      </c>
      <c r="O158" s="6">
        <v>38.270000000000003</v>
      </c>
      <c r="P158" s="6">
        <v>0.19</v>
      </c>
      <c r="Q158" s="6">
        <v>29.9</v>
      </c>
      <c r="R158" s="6">
        <v>0</v>
      </c>
      <c r="S158" s="6">
        <v>0</v>
      </c>
      <c r="T158" s="6">
        <v>0</v>
      </c>
      <c r="U158" s="6">
        <v>0</v>
      </c>
      <c r="V158" s="6">
        <v>25.7</v>
      </c>
      <c r="W158" s="6">
        <v>40.04</v>
      </c>
      <c r="X158" s="6">
        <v>4.62</v>
      </c>
      <c r="Y158" s="6">
        <v>24.02</v>
      </c>
      <c r="Z158" s="6">
        <v>5.63</v>
      </c>
      <c r="AC158" s="6">
        <v>15.84</v>
      </c>
      <c r="AD158" s="6">
        <v>0.1</v>
      </c>
      <c r="AE158" s="6">
        <v>30</v>
      </c>
      <c r="AF158" s="6">
        <v>100</v>
      </c>
      <c r="AG158" s="6">
        <v>25</v>
      </c>
      <c r="AN158" s="6">
        <v>60</v>
      </c>
      <c r="AO158" s="6" t="e">
        <f>LN(25/Table26[[#This Row],[Temperature (C)]]/(1-SQRT((Table26[[#This Row],[Temperature (C)]]-5)/Table26[[#This Row],[Temperature (C)]])))/Table26[[#This Row],[b]]</f>
        <v>#DIV/0!</v>
      </c>
      <c r="AP158" s="6">
        <f>IF(Table26[[#This Row],[b]]&lt;&gt;"",Table26[[#This Row],[T-5]], 0)</f>
        <v>0</v>
      </c>
      <c r="AQ158" s="6">
        <f>Table26[[#This Row],[Holding Time (min)]]+Table26[[#This Row],[Heating time]]</f>
        <v>60</v>
      </c>
      <c r="AR158" s="6">
        <v>300</v>
      </c>
      <c r="AT158" t="s">
        <v>389</v>
      </c>
      <c r="AU158" s="6">
        <v>20.5217391304347</v>
      </c>
      <c r="AV158" s="6">
        <v>25.565217391304301</v>
      </c>
      <c r="AW158" s="6">
        <v>45.913043478260803</v>
      </c>
      <c r="AX158" s="6">
        <v>9.0434782608695201</v>
      </c>
      <c r="AZ158" s="6" t="s">
        <v>391</v>
      </c>
      <c r="BD158" s="6">
        <v>74.400000000000006</v>
      </c>
      <c r="BE158" s="6">
        <v>8.6300000000000008</v>
      </c>
      <c r="BF158" s="6">
        <v>7.57</v>
      </c>
      <c r="BG158" s="6">
        <v>6.37</v>
      </c>
      <c r="BH158" s="6">
        <v>3.03</v>
      </c>
      <c r="BI158" s="6">
        <v>36.090000000000003</v>
      </c>
      <c r="BK158" s="6">
        <v>42.88</v>
      </c>
      <c r="BL158" s="6">
        <v>4.573170731707318</v>
      </c>
      <c r="CQ158" s="6">
        <v>0</v>
      </c>
    </row>
    <row r="159" spans="1:95" x14ac:dyDescent="0.25">
      <c r="A159" t="s">
        <v>384</v>
      </c>
      <c r="B159" t="s">
        <v>248</v>
      </c>
      <c r="C159">
        <v>2021</v>
      </c>
      <c r="D159" t="s">
        <v>249</v>
      </c>
      <c r="E159">
        <v>1</v>
      </c>
      <c r="F159" s="6">
        <f>Table26[[#This Row],[Other Carbs wt%]]+Table26[[#This Row],[Starch wt%]]+Table26[[#This Row],[Cellulose wt%]]+Table26[[#This Row],[Hemicellulose wt%]]+Table26[[#This Row],[Sa wt%]]</f>
        <v>17.899999999999999</v>
      </c>
      <c r="G159" s="6">
        <f>Table26[[#This Row],[Protein wt%]]+Table26[[#This Row],[AA wt%]]</f>
        <v>38.270000000000003</v>
      </c>
      <c r="H159" s="6">
        <f>Table26[[#This Row],[Lipids wt%]]+Table26[[#This Row],[FA wt%]]</f>
        <v>0.19</v>
      </c>
      <c r="I159" s="6">
        <f>Table26[[#This Row],[Lignin wt%]]+Table26[[#This Row],[Ph wt%]]</f>
        <v>29.9</v>
      </c>
      <c r="J15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59" s="6">
        <v>0</v>
      </c>
      <c r="L159" s="6">
        <v>0</v>
      </c>
      <c r="M159" s="6">
        <v>11.4</v>
      </c>
      <c r="N159" s="6">
        <v>6.5</v>
      </c>
      <c r="O159" s="6">
        <v>38.270000000000003</v>
      </c>
      <c r="P159" s="6">
        <v>0.19</v>
      </c>
      <c r="Q159" s="6">
        <v>29.9</v>
      </c>
      <c r="R159" s="6">
        <v>0</v>
      </c>
      <c r="S159" s="6">
        <v>0</v>
      </c>
      <c r="T159" s="6">
        <v>0</v>
      </c>
      <c r="U159" s="6">
        <v>0</v>
      </c>
      <c r="V159" s="6">
        <v>25.7</v>
      </c>
      <c r="W159" s="6">
        <v>40.04</v>
      </c>
      <c r="X159" s="6">
        <v>4.62</v>
      </c>
      <c r="Y159" s="6">
        <v>24.02</v>
      </c>
      <c r="Z159" s="6">
        <v>5.63</v>
      </c>
      <c r="AC159" s="6">
        <v>15.84</v>
      </c>
      <c r="AD159" s="6">
        <v>0.1</v>
      </c>
      <c r="AE159" s="6">
        <v>30</v>
      </c>
      <c r="AF159" s="6">
        <v>100</v>
      </c>
      <c r="AG159" s="6">
        <v>25</v>
      </c>
      <c r="AN159" s="6">
        <v>60</v>
      </c>
      <c r="AO159" s="6" t="e">
        <f>LN(25/Table26[[#This Row],[Temperature (C)]]/(1-SQRT((Table26[[#This Row],[Temperature (C)]]-5)/Table26[[#This Row],[Temperature (C)]])))/Table26[[#This Row],[b]]</f>
        <v>#DIV/0!</v>
      </c>
      <c r="AP159" s="6">
        <f>IF(Table26[[#This Row],[b]]&lt;&gt;"",Table26[[#This Row],[T-5]], 0)</f>
        <v>0</v>
      </c>
      <c r="AQ159" s="6">
        <f>Table26[[#This Row],[Holding Time (min)]]+Table26[[#This Row],[Heating time]]</f>
        <v>60</v>
      </c>
      <c r="AR159" s="6">
        <v>320</v>
      </c>
      <c r="AT159" t="s">
        <v>389</v>
      </c>
      <c r="AU159" s="6">
        <v>21.739130434782499</v>
      </c>
      <c r="AV159" s="6">
        <v>26.260869565217298</v>
      </c>
      <c r="AW159" s="6">
        <v>43.999999999999901</v>
      </c>
      <c r="AX159" s="6">
        <v>9.0434782608695503</v>
      </c>
      <c r="AZ159" s="6" t="s">
        <v>391</v>
      </c>
      <c r="BD159" s="6">
        <v>75.569999999999993</v>
      </c>
      <c r="BE159" s="6">
        <v>8.85</v>
      </c>
      <c r="BF159" s="6">
        <v>8.58</v>
      </c>
      <c r="BG159" s="6">
        <v>5.94</v>
      </c>
      <c r="BH159" s="6">
        <v>1.07</v>
      </c>
      <c r="BI159" s="6">
        <v>36.619999999999997</v>
      </c>
      <c r="BK159" s="6">
        <v>44.98</v>
      </c>
      <c r="BL159" s="6">
        <v>1.5151515151515154</v>
      </c>
      <c r="CQ159" s="6">
        <v>0</v>
      </c>
    </row>
    <row r="160" spans="1:95" x14ac:dyDescent="0.25">
      <c r="A160" t="s">
        <v>384</v>
      </c>
      <c r="B160" t="s">
        <v>248</v>
      </c>
      <c r="C160">
        <v>2021</v>
      </c>
      <c r="D160" t="s">
        <v>249</v>
      </c>
      <c r="E160">
        <v>1</v>
      </c>
      <c r="F160" s="6">
        <f>Table26[[#This Row],[Other Carbs wt%]]+Table26[[#This Row],[Starch wt%]]+Table26[[#This Row],[Cellulose wt%]]+Table26[[#This Row],[Hemicellulose wt%]]+Table26[[#This Row],[Sa wt%]]</f>
        <v>17.899999999999999</v>
      </c>
      <c r="G160" s="6">
        <f>Table26[[#This Row],[Protein wt%]]+Table26[[#This Row],[AA wt%]]</f>
        <v>38.270000000000003</v>
      </c>
      <c r="H160" s="6">
        <f>Table26[[#This Row],[Lipids wt%]]+Table26[[#This Row],[FA wt%]]</f>
        <v>0.19</v>
      </c>
      <c r="I160" s="6">
        <f>Table26[[#This Row],[Lignin wt%]]+Table26[[#This Row],[Ph wt%]]</f>
        <v>29.9</v>
      </c>
      <c r="J16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60" s="6">
        <v>0</v>
      </c>
      <c r="L160" s="6">
        <v>0</v>
      </c>
      <c r="M160" s="6">
        <v>11.4</v>
      </c>
      <c r="N160" s="6">
        <v>6.5</v>
      </c>
      <c r="O160" s="6">
        <v>38.270000000000003</v>
      </c>
      <c r="P160" s="6">
        <v>0.19</v>
      </c>
      <c r="Q160" s="6">
        <v>29.9</v>
      </c>
      <c r="R160" s="6">
        <v>0</v>
      </c>
      <c r="S160" s="6">
        <v>0</v>
      </c>
      <c r="T160" s="6">
        <v>0</v>
      </c>
      <c r="U160" s="6">
        <v>0</v>
      </c>
      <c r="V160" s="6">
        <v>25.7</v>
      </c>
      <c r="W160" s="6">
        <v>40.04</v>
      </c>
      <c r="X160" s="6">
        <v>4.62</v>
      </c>
      <c r="Y160" s="6">
        <v>24.02</v>
      </c>
      <c r="Z160" s="6">
        <v>5.63</v>
      </c>
      <c r="AC160" s="6">
        <v>15.84</v>
      </c>
      <c r="AD160" s="6">
        <v>0.1</v>
      </c>
      <c r="AE160" s="6">
        <v>30</v>
      </c>
      <c r="AF160" s="6">
        <v>100</v>
      </c>
      <c r="AG160" s="6">
        <v>25</v>
      </c>
      <c r="AN160" s="6">
        <v>90</v>
      </c>
      <c r="AO160" s="6" t="e">
        <f>LN(25/Table26[[#This Row],[Temperature (C)]]/(1-SQRT((Table26[[#This Row],[Temperature (C)]]-5)/Table26[[#This Row],[Temperature (C)]])))/Table26[[#This Row],[b]]</f>
        <v>#DIV/0!</v>
      </c>
      <c r="AP160" s="6">
        <f>IF(Table26[[#This Row],[b]]&lt;&gt;"",Table26[[#This Row],[T-5]], 0)</f>
        <v>0</v>
      </c>
      <c r="AQ160" s="6">
        <f>Table26[[#This Row],[Holding Time (min)]]+Table26[[#This Row],[Heating time]]</f>
        <v>90</v>
      </c>
      <c r="AR160" s="6">
        <v>280</v>
      </c>
      <c r="AT160" t="s">
        <v>389</v>
      </c>
      <c r="AU160" s="6">
        <v>21.8531468531468</v>
      </c>
      <c r="AV160" s="6">
        <v>23.9510489510489</v>
      </c>
      <c r="AW160" s="6">
        <v>46.153846153846096</v>
      </c>
      <c r="AX160" s="6">
        <v>7.6923076923076996</v>
      </c>
      <c r="AZ160" s="6" t="s">
        <v>391</v>
      </c>
      <c r="BD160" s="6">
        <v>73.510000000000005</v>
      </c>
      <c r="BE160" s="6">
        <v>8.94</v>
      </c>
      <c r="BF160" s="6">
        <v>10.55</v>
      </c>
      <c r="BG160" s="6">
        <v>6.58</v>
      </c>
      <c r="BH160" s="6">
        <v>0.42</v>
      </c>
      <c r="BI160" s="6">
        <v>35.71</v>
      </c>
      <c r="BK160" s="6">
        <v>40.35</v>
      </c>
      <c r="BL160" s="6">
        <v>3.7735849056603774</v>
      </c>
      <c r="CQ160" s="6">
        <v>0</v>
      </c>
    </row>
    <row r="161" spans="1:95" x14ac:dyDescent="0.25">
      <c r="A161" t="s">
        <v>384</v>
      </c>
      <c r="B161" t="s">
        <v>248</v>
      </c>
      <c r="C161">
        <v>2021</v>
      </c>
      <c r="D161" t="s">
        <v>249</v>
      </c>
      <c r="E161">
        <v>1</v>
      </c>
      <c r="F161" s="6">
        <f>Table26[[#This Row],[Other Carbs wt%]]+Table26[[#This Row],[Starch wt%]]+Table26[[#This Row],[Cellulose wt%]]+Table26[[#This Row],[Hemicellulose wt%]]+Table26[[#This Row],[Sa wt%]]</f>
        <v>17.899999999999999</v>
      </c>
      <c r="G161" s="6">
        <f>Table26[[#This Row],[Protein wt%]]+Table26[[#This Row],[AA wt%]]</f>
        <v>38.270000000000003</v>
      </c>
      <c r="H161" s="6">
        <f>Table26[[#This Row],[Lipids wt%]]+Table26[[#This Row],[FA wt%]]</f>
        <v>0.19</v>
      </c>
      <c r="I161" s="6">
        <f>Table26[[#This Row],[Lignin wt%]]+Table26[[#This Row],[Ph wt%]]</f>
        <v>29.9</v>
      </c>
      <c r="J16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61" s="6">
        <v>0</v>
      </c>
      <c r="L161" s="6">
        <v>0</v>
      </c>
      <c r="M161" s="6">
        <v>11.4</v>
      </c>
      <c r="N161" s="6">
        <v>6.5</v>
      </c>
      <c r="O161" s="6">
        <v>38.270000000000003</v>
      </c>
      <c r="P161" s="6">
        <v>0.19</v>
      </c>
      <c r="Q161" s="6">
        <v>29.9</v>
      </c>
      <c r="R161" s="6">
        <v>0</v>
      </c>
      <c r="S161" s="6">
        <v>0</v>
      </c>
      <c r="T161" s="6">
        <v>0</v>
      </c>
      <c r="U161" s="6">
        <v>0</v>
      </c>
      <c r="V161" s="6">
        <v>25.7</v>
      </c>
      <c r="W161" s="6">
        <v>40.04</v>
      </c>
      <c r="X161" s="6">
        <v>4.62</v>
      </c>
      <c r="Y161" s="6">
        <v>24.02</v>
      </c>
      <c r="Z161" s="6">
        <v>5.63</v>
      </c>
      <c r="AC161" s="6">
        <v>15.84</v>
      </c>
      <c r="AD161" s="6">
        <v>0.1</v>
      </c>
      <c r="AE161" s="6">
        <v>30</v>
      </c>
      <c r="AF161" s="6">
        <v>100</v>
      </c>
      <c r="AG161" s="6">
        <v>25</v>
      </c>
      <c r="AN161" s="6">
        <v>90</v>
      </c>
      <c r="AO161" s="6" t="e">
        <f>LN(25/Table26[[#This Row],[Temperature (C)]]/(1-SQRT((Table26[[#This Row],[Temperature (C)]]-5)/Table26[[#This Row],[Temperature (C)]])))/Table26[[#This Row],[b]]</f>
        <v>#DIV/0!</v>
      </c>
      <c r="AP161" s="6">
        <f>IF(Table26[[#This Row],[b]]&lt;&gt;"",Table26[[#This Row],[T-5]], 0)</f>
        <v>0</v>
      </c>
      <c r="AQ161" s="6">
        <f>Table26[[#This Row],[Holding Time (min)]]+Table26[[#This Row],[Heating time]]</f>
        <v>90</v>
      </c>
      <c r="AR161" s="6">
        <v>300</v>
      </c>
      <c r="AT161" t="s">
        <v>389</v>
      </c>
      <c r="AU161" s="6">
        <v>22.027972027972002</v>
      </c>
      <c r="AV161" s="6">
        <v>24.825174825174798</v>
      </c>
      <c r="AW161" s="6">
        <v>43.881118881118802</v>
      </c>
      <c r="AX161" s="6">
        <v>9.2657342657342507</v>
      </c>
      <c r="AZ161" s="6" t="s">
        <v>391</v>
      </c>
      <c r="BD161" s="6">
        <v>74.819999999999993</v>
      </c>
      <c r="BE161" s="6">
        <v>9.17</v>
      </c>
      <c r="BF161" s="6">
        <v>9.69</v>
      </c>
      <c r="BG161" s="6">
        <v>6.02</v>
      </c>
      <c r="BH161" s="6">
        <v>0.31</v>
      </c>
      <c r="BI161" s="6">
        <v>36.619999999999997</v>
      </c>
      <c r="BK161" s="6">
        <v>42.95</v>
      </c>
      <c r="BL161" s="6">
        <v>4.4140030441400304</v>
      </c>
      <c r="CQ161" s="6">
        <v>0</v>
      </c>
    </row>
    <row r="162" spans="1:95" x14ac:dyDescent="0.25">
      <c r="A162" t="s">
        <v>384</v>
      </c>
      <c r="B162" t="s">
        <v>248</v>
      </c>
      <c r="C162">
        <v>2021</v>
      </c>
      <c r="D162" t="s">
        <v>249</v>
      </c>
      <c r="E162">
        <v>1</v>
      </c>
      <c r="F162" s="6">
        <f>Table26[[#This Row],[Other Carbs wt%]]+Table26[[#This Row],[Starch wt%]]+Table26[[#This Row],[Cellulose wt%]]+Table26[[#This Row],[Hemicellulose wt%]]+Table26[[#This Row],[Sa wt%]]</f>
        <v>17.899999999999999</v>
      </c>
      <c r="G162" s="6">
        <f>Table26[[#This Row],[Protein wt%]]+Table26[[#This Row],[AA wt%]]</f>
        <v>38.270000000000003</v>
      </c>
      <c r="H162" s="6">
        <f>Table26[[#This Row],[Lipids wt%]]+Table26[[#This Row],[FA wt%]]</f>
        <v>0.19</v>
      </c>
      <c r="I162" s="6">
        <f>Table26[[#This Row],[Lignin wt%]]+Table26[[#This Row],[Ph wt%]]</f>
        <v>29.9</v>
      </c>
      <c r="J16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17.899999999999999</v>
      </c>
      <c r="K162" s="6">
        <v>0</v>
      </c>
      <c r="L162" s="6">
        <v>0</v>
      </c>
      <c r="M162" s="6">
        <v>11.4</v>
      </c>
      <c r="N162" s="6">
        <v>6.5</v>
      </c>
      <c r="O162" s="6">
        <v>38.270000000000003</v>
      </c>
      <c r="P162" s="6">
        <v>0.19</v>
      </c>
      <c r="Q162" s="6">
        <v>29.9</v>
      </c>
      <c r="R162" s="6">
        <v>0</v>
      </c>
      <c r="S162" s="6">
        <v>0</v>
      </c>
      <c r="T162" s="6">
        <v>0</v>
      </c>
      <c r="U162" s="6">
        <v>0</v>
      </c>
      <c r="V162" s="6">
        <v>25.7</v>
      </c>
      <c r="W162" s="6">
        <v>40.04</v>
      </c>
      <c r="X162" s="6">
        <v>4.62</v>
      </c>
      <c r="Y162" s="6">
        <v>24.02</v>
      </c>
      <c r="Z162" s="6">
        <v>5.63</v>
      </c>
      <c r="AC162" s="6">
        <v>15.84</v>
      </c>
      <c r="AD162" s="6">
        <v>0.1</v>
      </c>
      <c r="AE162" s="6">
        <v>30</v>
      </c>
      <c r="AF162" s="6">
        <v>100</v>
      </c>
      <c r="AG162" s="6">
        <v>25</v>
      </c>
      <c r="AN162" s="6">
        <v>90</v>
      </c>
      <c r="AO162" s="6" t="e">
        <f>LN(25/Table26[[#This Row],[Temperature (C)]]/(1-SQRT((Table26[[#This Row],[Temperature (C)]]-5)/Table26[[#This Row],[Temperature (C)]])))/Table26[[#This Row],[b]]</f>
        <v>#DIV/0!</v>
      </c>
      <c r="AP162" s="6">
        <f>IF(Table26[[#This Row],[b]]&lt;&gt;"",Table26[[#This Row],[T-5]], 0)</f>
        <v>0</v>
      </c>
      <c r="AQ162" s="6">
        <f>Table26[[#This Row],[Holding Time (min)]]+Table26[[#This Row],[Heating time]]</f>
        <v>90</v>
      </c>
      <c r="AR162" s="6">
        <v>320</v>
      </c>
      <c r="AT162" t="s">
        <v>389</v>
      </c>
      <c r="AU162" s="6">
        <v>20.1048951048951</v>
      </c>
      <c r="AV162" s="6">
        <v>24.3006993006993</v>
      </c>
      <c r="AW162" s="6">
        <v>47.2027972027972</v>
      </c>
      <c r="AX162" s="6">
        <v>8.0419580419580203</v>
      </c>
      <c r="AZ162" s="6" t="s">
        <v>391</v>
      </c>
      <c r="BD162" s="6">
        <v>75.45</v>
      </c>
      <c r="BE162" s="6">
        <v>9.06</v>
      </c>
      <c r="BF162" s="6">
        <v>9.2100000000000009</v>
      </c>
      <c r="BG162" s="6">
        <v>5.75</v>
      </c>
      <c r="BH162" s="6">
        <v>0.54</v>
      </c>
      <c r="BI162" s="6">
        <v>36.76</v>
      </c>
      <c r="BK162" s="6">
        <v>41.91</v>
      </c>
      <c r="BL162" s="6">
        <v>4.5261669024045261</v>
      </c>
      <c r="CQ162" s="6">
        <v>0</v>
      </c>
    </row>
    <row r="163" spans="1:95" x14ac:dyDescent="0.25">
      <c r="A163" t="s">
        <v>250</v>
      </c>
      <c r="B163" t="s">
        <v>253</v>
      </c>
      <c r="C163">
        <v>2021</v>
      </c>
      <c r="D163" t="s">
        <v>251</v>
      </c>
      <c r="E163">
        <v>0</v>
      </c>
      <c r="F163" s="6">
        <f>Table26[[#This Row],[Other Carbs wt%]]+Table26[[#This Row],[Starch wt%]]+Table26[[#This Row],[Cellulose wt%]]+Table26[[#This Row],[Hemicellulose wt%]]+Table26[[#This Row],[Sa wt%]]</f>
        <v>80.87</v>
      </c>
      <c r="G163" s="6">
        <f>Table26[[#This Row],[Protein wt%]]+Table26[[#This Row],[AA wt%]]</f>
        <v>0</v>
      </c>
      <c r="H163" s="6">
        <f>Table26[[#This Row],[Lipids wt%]]+Table26[[#This Row],[FA wt%]]</f>
        <v>0</v>
      </c>
      <c r="I163" s="6">
        <f>Table26[[#This Row],[Lignin wt%]]+Table26[[#This Row],[Ph wt%]]</f>
        <v>6.84</v>
      </c>
      <c r="J16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80.87</v>
      </c>
      <c r="K163" s="6">
        <v>0</v>
      </c>
      <c r="L163" s="6">
        <v>0</v>
      </c>
      <c r="M163" s="6">
        <v>35.200000000000003</v>
      </c>
      <c r="N163" s="6">
        <v>45.67</v>
      </c>
      <c r="O163" s="6">
        <v>0</v>
      </c>
      <c r="P163" s="6">
        <v>0</v>
      </c>
      <c r="Q163" s="6">
        <v>6.84</v>
      </c>
      <c r="R163" s="6">
        <v>0</v>
      </c>
      <c r="S163" s="6">
        <v>0</v>
      </c>
      <c r="T163" s="6">
        <v>0</v>
      </c>
      <c r="U163" s="6">
        <v>0</v>
      </c>
      <c r="V163" s="6">
        <v>4.25</v>
      </c>
      <c r="W163" s="6">
        <v>44.11</v>
      </c>
      <c r="X163" s="6">
        <v>7.98</v>
      </c>
      <c r="Y163" s="6">
        <v>46.75</v>
      </c>
      <c r="Z163" s="6">
        <v>0.7</v>
      </c>
      <c r="AA163" s="6">
        <v>0.46</v>
      </c>
      <c r="AC163" s="6">
        <v>17.219000000000001</v>
      </c>
      <c r="AD163" s="6">
        <v>0.1</v>
      </c>
      <c r="AE163" s="6">
        <v>9</v>
      </c>
      <c r="AF163" s="6">
        <v>51</v>
      </c>
      <c r="AG163" s="6">
        <f>Table26[[#This Row],[Solids (g)]]/(Table26[[#This Row],[Solids (g)]]+Table26[[#This Row],[Water mL]])*100</f>
        <v>15</v>
      </c>
      <c r="AN163" s="6">
        <v>30</v>
      </c>
      <c r="AO163" s="6" t="e">
        <f>LN(25/Table26[[#This Row],[Temperature (C)]]/(1-SQRT((Table26[[#This Row],[Temperature (C)]]-5)/Table26[[#This Row],[Temperature (C)]])))/Table26[[#This Row],[b]]</f>
        <v>#DIV/0!</v>
      </c>
      <c r="AP163" s="6">
        <f>IF(Table26[[#This Row],[b]]&lt;&gt;"",Table26[[#This Row],[T-5]], 0)</f>
        <v>0</v>
      </c>
      <c r="AQ163" s="6">
        <f>Table26[[#This Row],[Holding Time (min)]]+Table26[[#This Row],[Heating time]]</f>
        <v>30</v>
      </c>
      <c r="AR163" s="6">
        <v>300</v>
      </c>
      <c r="AT163" t="s">
        <v>389</v>
      </c>
      <c r="AU163" s="6">
        <v>32.362768496420003</v>
      </c>
      <c r="AV163" s="6">
        <v>22.3389021479713</v>
      </c>
      <c r="AW163" s="6">
        <v>10.8830548926014</v>
      </c>
      <c r="AX163" s="6">
        <v>35.799522673030999</v>
      </c>
      <c r="AZ163" s="6" t="s">
        <v>391</v>
      </c>
      <c r="BD163" s="6">
        <v>69.069999999999993</v>
      </c>
      <c r="BE163" s="6">
        <v>6.62</v>
      </c>
      <c r="BF163" s="6">
        <v>23.32</v>
      </c>
      <c r="BG163" s="6">
        <v>0.89</v>
      </c>
      <c r="BH163" s="6">
        <v>0.1</v>
      </c>
      <c r="BI163" s="6">
        <v>32.132075471698101</v>
      </c>
      <c r="BK163" s="6">
        <v>36.776504297994201</v>
      </c>
      <c r="BL163" s="6" t="s">
        <v>391</v>
      </c>
      <c r="CQ163" s="6">
        <v>0</v>
      </c>
    </row>
    <row r="164" spans="1:95" x14ac:dyDescent="0.25">
      <c r="A164" t="s">
        <v>250</v>
      </c>
      <c r="B164" t="s">
        <v>253</v>
      </c>
      <c r="C164">
        <v>2021</v>
      </c>
      <c r="D164" t="s">
        <v>251</v>
      </c>
      <c r="E164">
        <v>0</v>
      </c>
      <c r="F164" s="6">
        <f>Table26[[#This Row],[Other Carbs wt%]]+Table26[[#This Row],[Starch wt%]]+Table26[[#This Row],[Cellulose wt%]]+Table26[[#This Row],[Hemicellulose wt%]]+Table26[[#This Row],[Sa wt%]]</f>
        <v>80.87</v>
      </c>
      <c r="G164" s="6">
        <f>Table26[[#This Row],[Protein wt%]]+Table26[[#This Row],[AA wt%]]</f>
        <v>0</v>
      </c>
      <c r="H164" s="6">
        <f>Table26[[#This Row],[Lipids wt%]]+Table26[[#This Row],[FA wt%]]</f>
        <v>0</v>
      </c>
      <c r="I164" s="6">
        <f>Table26[[#This Row],[Lignin wt%]]+Table26[[#This Row],[Ph wt%]]</f>
        <v>6.84</v>
      </c>
      <c r="J16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80.87</v>
      </c>
      <c r="K164" s="6">
        <v>0</v>
      </c>
      <c r="L164" s="6">
        <v>0</v>
      </c>
      <c r="M164" s="6">
        <v>35.200000000000003</v>
      </c>
      <c r="N164" s="6">
        <v>45.67</v>
      </c>
      <c r="O164" s="6">
        <v>0</v>
      </c>
      <c r="P164" s="6">
        <v>0</v>
      </c>
      <c r="Q164" s="6">
        <v>6.84</v>
      </c>
      <c r="R164" s="6">
        <v>0</v>
      </c>
      <c r="S164" s="6">
        <v>0</v>
      </c>
      <c r="T164" s="6">
        <v>0</v>
      </c>
      <c r="U164" s="6">
        <v>0</v>
      </c>
      <c r="V164" s="6">
        <v>4.25</v>
      </c>
      <c r="W164" s="6">
        <v>44.11</v>
      </c>
      <c r="X164" s="6">
        <v>7.98</v>
      </c>
      <c r="Y164" s="6">
        <v>46.75</v>
      </c>
      <c r="Z164" s="6">
        <v>0.7</v>
      </c>
      <c r="AA164" s="6">
        <v>0.46</v>
      </c>
      <c r="AC164" s="6">
        <v>17.219000000000001</v>
      </c>
      <c r="AD164" s="6">
        <v>0.1</v>
      </c>
      <c r="AE164" s="6">
        <v>9</v>
      </c>
      <c r="AF164" s="6">
        <v>51</v>
      </c>
      <c r="AG164" s="6">
        <f>Table26[[#This Row],[Solids (g)]]/(Table26[[#This Row],[Solids (g)]]+Table26[[#This Row],[Water mL]])*100</f>
        <v>15</v>
      </c>
      <c r="AN164" s="6">
        <v>30</v>
      </c>
      <c r="AO164" s="6" t="e">
        <f>LN(25/Table26[[#This Row],[Temperature (C)]]/(1-SQRT((Table26[[#This Row],[Temperature (C)]]-5)/Table26[[#This Row],[Temperature (C)]])))/Table26[[#This Row],[b]]</f>
        <v>#DIV/0!</v>
      </c>
      <c r="AP164" s="6">
        <f>IF(Table26[[#This Row],[b]]&lt;&gt;"",Table26[[#This Row],[T-5]], 0)</f>
        <v>0</v>
      </c>
      <c r="AQ164" s="6">
        <f>Table26[[#This Row],[Holding Time (min)]]+Table26[[#This Row],[Heating time]]</f>
        <v>30</v>
      </c>
      <c r="AR164" s="6">
        <v>320</v>
      </c>
      <c r="AT164" t="s">
        <v>389</v>
      </c>
      <c r="AU164" s="6">
        <v>24.916467780429599</v>
      </c>
      <c r="AV164" s="6">
        <v>20.190930787589501</v>
      </c>
      <c r="AW164" s="6">
        <v>9.4510739856801997</v>
      </c>
      <c r="AX164" s="6">
        <v>46.252983293555999</v>
      </c>
      <c r="AZ164" s="6" t="s">
        <v>391</v>
      </c>
      <c r="BD164" s="6">
        <v>70.58</v>
      </c>
      <c r="BE164" s="6">
        <v>6.82</v>
      </c>
      <c r="BF164" s="6">
        <v>21.59</v>
      </c>
      <c r="BG164" s="6">
        <v>0.92</v>
      </c>
      <c r="BH164" s="6">
        <v>0.09</v>
      </c>
      <c r="BI164" s="6">
        <v>33.849056603773498</v>
      </c>
      <c r="BK164" s="6">
        <v>34.5415472779369</v>
      </c>
      <c r="BL164" s="6" t="s">
        <v>391</v>
      </c>
      <c r="CQ164" s="6">
        <v>0</v>
      </c>
    </row>
    <row r="165" spans="1:95" x14ac:dyDescent="0.25">
      <c r="A165" t="s">
        <v>250</v>
      </c>
      <c r="B165" t="s">
        <v>253</v>
      </c>
      <c r="C165">
        <v>2021</v>
      </c>
      <c r="D165" t="s">
        <v>251</v>
      </c>
      <c r="E165">
        <v>0</v>
      </c>
      <c r="F165" s="6">
        <f>Table26[[#This Row],[Other Carbs wt%]]+Table26[[#This Row],[Starch wt%]]+Table26[[#This Row],[Cellulose wt%]]+Table26[[#This Row],[Hemicellulose wt%]]+Table26[[#This Row],[Sa wt%]]</f>
        <v>80.87</v>
      </c>
      <c r="G165" s="6">
        <f>Table26[[#This Row],[Protein wt%]]+Table26[[#This Row],[AA wt%]]</f>
        <v>0</v>
      </c>
      <c r="H165" s="6">
        <f>Table26[[#This Row],[Lipids wt%]]+Table26[[#This Row],[FA wt%]]</f>
        <v>0</v>
      </c>
      <c r="I165" s="6">
        <f>Table26[[#This Row],[Lignin wt%]]+Table26[[#This Row],[Ph wt%]]</f>
        <v>6.84</v>
      </c>
      <c r="J16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80.87</v>
      </c>
      <c r="K165" s="6">
        <v>0</v>
      </c>
      <c r="L165" s="6">
        <v>0</v>
      </c>
      <c r="M165" s="6">
        <v>35.200000000000003</v>
      </c>
      <c r="N165" s="6">
        <v>45.67</v>
      </c>
      <c r="O165" s="6">
        <v>0</v>
      </c>
      <c r="P165" s="6">
        <v>0</v>
      </c>
      <c r="Q165" s="6">
        <v>6.84</v>
      </c>
      <c r="R165" s="6">
        <v>0</v>
      </c>
      <c r="S165" s="6">
        <v>0</v>
      </c>
      <c r="T165" s="6">
        <v>0</v>
      </c>
      <c r="U165" s="6">
        <v>0</v>
      </c>
      <c r="V165" s="6">
        <v>4.25</v>
      </c>
      <c r="W165" s="6">
        <v>44.11</v>
      </c>
      <c r="X165" s="6">
        <v>7.98</v>
      </c>
      <c r="Y165" s="6">
        <v>46.75</v>
      </c>
      <c r="Z165" s="6">
        <v>0.7</v>
      </c>
      <c r="AA165" s="6">
        <v>0.46</v>
      </c>
      <c r="AC165" s="6">
        <v>17.219000000000001</v>
      </c>
      <c r="AD165" s="6">
        <v>0.1</v>
      </c>
      <c r="AE165" s="6">
        <v>9</v>
      </c>
      <c r="AF165" s="6">
        <v>51</v>
      </c>
      <c r="AG165" s="6">
        <f>Table26[[#This Row],[Solids (g)]]/(Table26[[#This Row],[Solids (g)]]+Table26[[#This Row],[Water mL]])*100</f>
        <v>15</v>
      </c>
      <c r="AN165" s="6">
        <v>30</v>
      </c>
      <c r="AO165" s="6" t="e">
        <f>LN(25/Table26[[#This Row],[Temperature (C)]]/(1-SQRT((Table26[[#This Row],[Temperature (C)]]-5)/Table26[[#This Row],[Temperature (C)]])))/Table26[[#This Row],[b]]</f>
        <v>#DIV/0!</v>
      </c>
      <c r="AP165" s="6">
        <f>IF(Table26[[#This Row],[b]]&lt;&gt;"",Table26[[#This Row],[T-5]], 0)</f>
        <v>0</v>
      </c>
      <c r="AQ165" s="6">
        <f>Table26[[#This Row],[Holding Time (min)]]+Table26[[#This Row],[Heating time]]</f>
        <v>30</v>
      </c>
      <c r="AR165" s="6">
        <v>340</v>
      </c>
      <c r="AT165" t="s">
        <v>389</v>
      </c>
      <c r="AU165" s="6">
        <v>21.050119331742199</v>
      </c>
      <c r="AV165" s="6">
        <v>19.618138424820899</v>
      </c>
      <c r="AW165" s="6">
        <v>6.5871121718377097</v>
      </c>
      <c r="AX165" s="6">
        <v>53.269689737470102</v>
      </c>
      <c r="AZ165" s="6" t="s">
        <v>391</v>
      </c>
      <c r="BD165" s="6">
        <v>73.63</v>
      </c>
      <c r="BE165" s="6">
        <v>7.25</v>
      </c>
      <c r="BF165" s="6">
        <v>18.059999999999999</v>
      </c>
      <c r="BG165" s="6">
        <v>0.99</v>
      </c>
      <c r="BH165" s="6">
        <v>0.08</v>
      </c>
      <c r="BI165" s="6">
        <v>35.509433962264097</v>
      </c>
      <c r="BK165" s="6">
        <v>36.203438395415397</v>
      </c>
      <c r="BL165" s="6" t="s">
        <v>391</v>
      </c>
      <c r="CQ165" s="6">
        <v>0</v>
      </c>
    </row>
    <row r="166" spans="1:95" x14ac:dyDescent="0.25">
      <c r="A166" t="s">
        <v>250</v>
      </c>
      <c r="B166" t="s">
        <v>253</v>
      </c>
      <c r="C166">
        <v>2021</v>
      </c>
      <c r="D166" t="s">
        <v>251</v>
      </c>
      <c r="E166">
        <v>0</v>
      </c>
      <c r="F166" s="6">
        <f>Table26[[#This Row],[Other Carbs wt%]]+Table26[[#This Row],[Starch wt%]]+Table26[[#This Row],[Cellulose wt%]]+Table26[[#This Row],[Hemicellulose wt%]]+Table26[[#This Row],[Sa wt%]]</f>
        <v>80.87</v>
      </c>
      <c r="G166" s="6">
        <f>Table26[[#This Row],[Protein wt%]]+Table26[[#This Row],[AA wt%]]</f>
        <v>0</v>
      </c>
      <c r="H166" s="6">
        <f>Table26[[#This Row],[Lipids wt%]]+Table26[[#This Row],[FA wt%]]</f>
        <v>0</v>
      </c>
      <c r="I166" s="6">
        <f>Table26[[#This Row],[Lignin wt%]]+Table26[[#This Row],[Ph wt%]]</f>
        <v>6.84</v>
      </c>
      <c r="J16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80.87</v>
      </c>
      <c r="K166" s="6">
        <v>0</v>
      </c>
      <c r="L166" s="6">
        <v>0</v>
      </c>
      <c r="M166" s="6">
        <v>35.200000000000003</v>
      </c>
      <c r="N166" s="6">
        <v>45.67</v>
      </c>
      <c r="O166" s="6">
        <v>0</v>
      </c>
      <c r="P166" s="6">
        <v>0</v>
      </c>
      <c r="Q166" s="6">
        <v>6.84</v>
      </c>
      <c r="R166" s="6">
        <v>0</v>
      </c>
      <c r="S166" s="6">
        <v>0</v>
      </c>
      <c r="T166" s="6">
        <v>0</v>
      </c>
      <c r="U166" s="6">
        <v>0</v>
      </c>
      <c r="V166" s="6">
        <v>4.25</v>
      </c>
      <c r="W166" s="6">
        <v>44.11</v>
      </c>
      <c r="X166" s="6">
        <v>7.98</v>
      </c>
      <c r="Y166" s="6">
        <v>46.75</v>
      </c>
      <c r="Z166" s="6">
        <v>0.7</v>
      </c>
      <c r="AA166" s="6">
        <v>0.46</v>
      </c>
      <c r="AC166" s="6">
        <v>17.219000000000001</v>
      </c>
      <c r="AD166" s="6">
        <v>0.1</v>
      </c>
      <c r="AE166" s="6">
        <v>9</v>
      </c>
      <c r="AF166" s="6">
        <v>51</v>
      </c>
      <c r="AG166" s="6">
        <f>Table26[[#This Row],[Solids (g)]]/(Table26[[#This Row],[Solids (g)]]+Table26[[#This Row],[Water mL]])*100</f>
        <v>15</v>
      </c>
      <c r="AN166" s="6">
        <v>30</v>
      </c>
      <c r="AO166" s="6" t="e">
        <f>LN(25/Table26[[#This Row],[Temperature (C)]]/(1-SQRT((Table26[[#This Row],[Temperature (C)]]-5)/Table26[[#This Row],[Temperature (C)]])))/Table26[[#This Row],[b]]</f>
        <v>#DIV/0!</v>
      </c>
      <c r="AP166" s="6">
        <f>IF(Table26[[#This Row],[b]]&lt;&gt;"",Table26[[#This Row],[T-5]], 0)</f>
        <v>0</v>
      </c>
      <c r="AQ166" s="6">
        <f>Table26[[#This Row],[Holding Time (min)]]+Table26[[#This Row],[Heating time]]</f>
        <v>30</v>
      </c>
      <c r="AR166" s="6">
        <v>360</v>
      </c>
      <c r="AT166" t="s">
        <v>389</v>
      </c>
      <c r="AU166" s="6">
        <v>19.618138424820899</v>
      </c>
      <c r="AV166" s="6">
        <v>19.045346062052499</v>
      </c>
      <c r="AW166" s="6">
        <v>5.7279236276849499</v>
      </c>
      <c r="AX166" s="6">
        <v>56.133651551312603</v>
      </c>
      <c r="AZ166" s="6" t="s">
        <v>391</v>
      </c>
      <c r="BD166" s="6">
        <v>74.64</v>
      </c>
      <c r="BE166" s="6">
        <v>7.26</v>
      </c>
      <c r="BF166" s="6">
        <v>16.91</v>
      </c>
      <c r="BG166" s="6">
        <v>1.0900000000000001</v>
      </c>
      <c r="BH166" s="6">
        <v>0.1</v>
      </c>
      <c r="BI166" s="6">
        <v>34.301886792452798</v>
      </c>
      <c r="BK166" s="6">
        <v>35.687679083094501</v>
      </c>
      <c r="BL166" s="6" t="s">
        <v>391</v>
      </c>
      <c r="CQ166" s="6">
        <v>0</v>
      </c>
    </row>
    <row r="167" spans="1:95" x14ac:dyDescent="0.25">
      <c r="A167" t="s">
        <v>250</v>
      </c>
      <c r="B167" t="s">
        <v>253</v>
      </c>
      <c r="C167">
        <v>2021</v>
      </c>
      <c r="D167" t="s">
        <v>252</v>
      </c>
      <c r="E167">
        <v>1</v>
      </c>
      <c r="F167" s="6">
        <f>Table26[[#This Row],[Other Carbs wt%]]+Table26[[#This Row],[Starch wt%]]+Table26[[#This Row],[Cellulose wt%]]+Table26[[#This Row],[Hemicellulose wt%]]+Table26[[#This Row],[Sa wt%]]</f>
        <v>12.879999999999999</v>
      </c>
      <c r="G167" s="6">
        <f>Table26[[#This Row],[Protein wt%]]+Table26[[#This Row],[AA wt%]]</f>
        <v>16.78</v>
      </c>
      <c r="H167" s="6">
        <f>Table26[[#This Row],[Lipids wt%]]+Table26[[#This Row],[FA wt%]]</f>
        <v>0.8</v>
      </c>
      <c r="I167" s="6">
        <f>Table26[[#This Row],[Lignin wt%]]+Table26[[#This Row],[Ph wt%]]</f>
        <v>18.28</v>
      </c>
      <c r="J16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12.879999999999999</v>
      </c>
      <c r="K167" s="6">
        <v>0</v>
      </c>
      <c r="L167" s="6">
        <v>0</v>
      </c>
      <c r="M167" s="6">
        <v>12.84</v>
      </c>
      <c r="N167" s="6">
        <v>0.04</v>
      </c>
      <c r="O167" s="6">
        <v>16.78</v>
      </c>
      <c r="P167" s="6">
        <v>0.8</v>
      </c>
      <c r="Q167" s="6">
        <v>18.28</v>
      </c>
      <c r="R167" s="6">
        <v>0</v>
      </c>
      <c r="S167" s="6">
        <v>0</v>
      </c>
      <c r="T167" s="6">
        <v>0</v>
      </c>
      <c r="U167" s="6">
        <v>0</v>
      </c>
      <c r="V167" s="6">
        <v>34.880000000000003</v>
      </c>
      <c r="W167" s="6">
        <v>30.96</v>
      </c>
      <c r="X167" s="6">
        <v>2.34</v>
      </c>
      <c r="Y167" s="6">
        <v>63.62</v>
      </c>
      <c r="Z167" s="6">
        <v>2.67</v>
      </c>
      <c r="AA167" s="6">
        <v>0.41</v>
      </c>
      <c r="AC167" s="6">
        <v>12.007999999999999</v>
      </c>
      <c r="AD167" s="6">
        <v>0.1</v>
      </c>
      <c r="AE167" s="6">
        <v>9</v>
      </c>
      <c r="AF167" s="6">
        <v>51</v>
      </c>
      <c r="AG167" s="6">
        <f>Table26[[#This Row],[Solids (g)]]/(Table26[[#This Row],[Solids (g)]]+Table26[[#This Row],[Water mL]])*100</f>
        <v>15</v>
      </c>
      <c r="AN167" s="6">
        <v>30</v>
      </c>
      <c r="AO167" s="6" t="e">
        <f>LN(25/Table26[[#This Row],[Temperature (C)]]/(1-SQRT((Table26[[#This Row],[Temperature (C)]]-5)/Table26[[#This Row],[Temperature (C)]])))/Table26[[#This Row],[b]]</f>
        <v>#DIV/0!</v>
      </c>
      <c r="AP167" s="6">
        <f>IF(Table26[[#This Row],[b]]&lt;&gt;"",Table26[[#This Row],[T-5]], 0)</f>
        <v>0</v>
      </c>
      <c r="AQ167" s="6">
        <f>Table26[[#This Row],[Holding Time (min)]]+Table26[[#This Row],[Heating time]]</f>
        <v>30</v>
      </c>
      <c r="AR167" s="6">
        <v>300</v>
      </c>
      <c r="AT167" t="s">
        <v>389</v>
      </c>
      <c r="AU167" s="6">
        <v>46.428571428571402</v>
      </c>
      <c r="AV167" s="6">
        <v>17.714285714285701</v>
      </c>
      <c r="AW167" s="6">
        <v>13.714285714285699</v>
      </c>
      <c r="AX167" s="6">
        <v>22.285714285714199</v>
      </c>
      <c r="AZ167" s="6" t="s">
        <v>391</v>
      </c>
      <c r="BD167" s="6">
        <v>70.59</v>
      </c>
      <c r="BE167" s="6">
        <v>7.84</v>
      </c>
      <c r="BF167" s="6">
        <v>17.260000000000002</v>
      </c>
      <c r="BG167" s="6">
        <v>3.9</v>
      </c>
      <c r="BH167" s="6">
        <v>0.41</v>
      </c>
      <c r="BI167" s="6">
        <v>32.256756756756701</v>
      </c>
      <c r="BK167" s="6">
        <v>47.914285714285597</v>
      </c>
      <c r="BL167" s="6" t="s">
        <v>391</v>
      </c>
      <c r="CQ167" s="6">
        <v>0</v>
      </c>
    </row>
    <row r="168" spans="1:95" x14ac:dyDescent="0.25">
      <c r="A168" t="s">
        <v>250</v>
      </c>
      <c r="B168" t="s">
        <v>253</v>
      </c>
      <c r="C168">
        <v>2021</v>
      </c>
      <c r="D168" t="s">
        <v>252</v>
      </c>
      <c r="E168">
        <v>1</v>
      </c>
      <c r="F168" s="6">
        <f>Table26[[#This Row],[Other Carbs wt%]]+Table26[[#This Row],[Starch wt%]]+Table26[[#This Row],[Cellulose wt%]]+Table26[[#This Row],[Hemicellulose wt%]]+Table26[[#This Row],[Sa wt%]]</f>
        <v>12.879999999999999</v>
      </c>
      <c r="G168" s="6">
        <f>Table26[[#This Row],[Protein wt%]]+Table26[[#This Row],[AA wt%]]</f>
        <v>16.78</v>
      </c>
      <c r="H168" s="6">
        <f>Table26[[#This Row],[Lipids wt%]]+Table26[[#This Row],[FA wt%]]</f>
        <v>0.8</v>
      </c>
      <c r="I168" s="6">
        <f>Table26[[#This Row],[Lignin wt%]]+Table26[[#This Row],[Ph wt%]]</f>
        <v>18.28</v>
      </c>
      <c r="J16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12.879999999999999</v>
      </c>
      <c r="K168" s="6">
        <v>0</v>
      </c>
      <c r="L168" s="6">
        <v>0</v>
      </c>
      <c r="M168" s="6">
        <v>12.84</v>
      </c>
      <c r="N168" s="6">
        <v>0.04</v>
      </c>
      <c r="O168" s="6">
        <v>16.78</v>
      </c>
      <c r="P168" s="6">
        <v>0.8</v>
      </c>
      <c r="Q168" s="6">
        <v>18.28</v>
      </c>
      <c r="R168" s="6">
        <v>0</v>
      </c>
      <c r="S168" s="6">
        <v>0</v>
      </c>
      <c r="T168" s="6">
        <v>0</v>
      </c>
      <c r="U168" s="6">
        <v>0</v>
      </c>
      <c r="V168" s="6">
        <v>34.880000000000003</v>
      </c>
      <c r="W168" s="6">
        <v>30.96</v>
      </c>
      <c r="X168" s="6">
        <v>2.34</v>
      </c>
      <c r="Y168" s="6">
        <v>63.62</v>
      </c>
      <c r="Z168" s="6">
        <v>2.67</v>
      </c>
      <c r="AA168" s="6">
        <v>0.41</v>
      </c>
      <c r="AC168" s="6">
        <v>12.007999999999999</v>
      </c>
      <c r="AD168" s="6">
        <v>0.1</v>
      </c>
      <c r="AE168" s="6">
        <v>9</v>
      </c>
      <c r="AF168" s="6">
        <v>51</v>
      </c>
      <c r="AG168" s="6">
        <f>Table26[[#This Row],[Solids (g)]]/(Table26[[#This Row],[Solids (g)]]+Table26[[#This Row],[Water mL]])*100</f>
        <v>15</v>
      </c>
      <c r="AN168" s="6">
        <v>30</v>
      </c>
      <c r="AO168" s="6" t="e">
        <f>LN(25/Table26[[#This Row],[Temperature (C)]]/(1-SQRT((Table26[[#This Row],[Temperature (C)]]-5)/Table26[[#This Row],[Temperature (C)]])))/Table26[[#This Row],[b]]</f>
        <v>#DIV/0!</v>
      </c>
      <c r="AP168" s="6">
        <f>IF(Table26[[#This Row],[b]]&lt;&gt;"",Table26[[#This Row],[T-5]], 0)</f>
        <v>0</v>
      </c>
      <c r="AQ168" s="6">
        <f>Table26[[#This Row],[Holding Time (min)]]+Table26[[#This Row],[Heating time]]</f>
        <v>30</v>
      </c>
      <c r="AR168" s="6">
        <v>320</v>
      </c>
      <c r="AT168" t="s">
        <v>389</v>
      </c>
      <c r="AU168" s="6">
        <v>43.714285714285701</v>
      </c>
      <c r="AV168" s="6">
        <v>18.571428571428498</v>
      </c>
      <c r="AW168" s="6">
        <v>12.285714285714199</v>
      </c>
      <c r="AX168" s="6">
        <v>25.857142857142801</v>
      </c>
      <c r="AZ168" s="6" t="s">
        <v>391</v>
      </c>
      <c r="BD168" s="6">
        <v>73.319999999999993</v>
      </c>
      <c r="BE168" s="6">
        <v>8.09</v>
      </c>
      <c r="BF168" s="6">
        <v>14.18</v>
      </c>
      <c r="BG168" s="6">
        <v>4.0599999999999996</v>
      </c>
      <c r="BH168" s="6">
        <v>0.35</v>
      </c>
      <c r="BI168" s="6">
        <v>32.748648648648597</v>
      </c>
      <c r="BK168" s="6">
        <v>51.914285714285597</v>
      </c>
      <c r="BL168" s="6" t="s">
        <v>391</v>
      </c>
      <c r="CQ168" s="6">
        <v>0</v>
      </c>
    </row>
    <row r="169" spans="1:95" x14ac:dyDescent="0.25">
      <c r="A169" t="s">
        <v>250</v>
      </c>
      <c r="B169" t="s">
        <v>253</v>
      </c>
      <c r="C169">
        <v>2021</v>
      </c>
      <c r="D169" t="s">
        <v>252</v>
      </c>
      <c r="E169">
        <v>1</v>
      </c>
      <c r="F169" s="6">
        <f>Table26[[#This Row],[Other Carbs wt%]]+Table26[[#This Row],[Starch wt%]]+Table26[[#This Row],[Cellulose wt%]]+Table26[[#This Row],[Hemicellulose wt%]]+Table26[[#This Row],[Sa wt%]]</f>
        <v>12.879999999999999</v>
      </c>
      <c r="G169" s="6">
        <f>Table26[[#This Row],[Protein wt%]]+Table26[[#This Row],[AA wt%]]</f>
        <v>16.78</v>
      </c>
      <c r="H169" s="6">
        <f>Table26[[#This Row],[Lipids wt%]]+Table26[[#This Row],[FA wt%]]</f>
        <v>0.8</v>
      </c>
      <c r="I169" s="6">
        <f>Table26[[#This Row],[Lignin wt%]]+Table26[[#This Row],[Ph wt%]]</f>
        <v>18.28</v>
      </c>
      <c r="J16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12.879999999999999</v>
      </c>
      <c r="K169" s="6">
        <v>0</v>
      </c>
      <c r="L169" s="6">
        <v>0</v>
      </c>
      <c r="M169" s="6">
        <v>12.84</v>
      </c>
      <c r="N169" s="6">
        <v>0.04</v>
      </c>
      <c r="O169" s="6">
        <v>16.78</v>
      </c>
      <c r="P169" s="6">
        <v>0.8</v>
      </c>
      <c r="Q169" s="6">
        <v>18.28</v>
      </c>
      <c r="R169" s="6">
        <v>0</v>
      </c>
      <c r="S169" s="6">
        <v>0</v>
      </c>
      <c r="T169" s="6">
        <v>0</v>
      </c>
      <c r="U169" s="6">
        <v>0</v>
      </c>
      <c r="V169" s="6">
        <v>34.880000000000003</v>
      </c>
      <c r="W169" s="6">
        <v>30.96</v>
      </c>
      <c r="X169" s="6">
        <v>2.34</v>
      </c>
      <c r="Y169" s="6">
        <v>63.62</v>
      </c>
      <c r="Z169" s="6">
        <v>2.67</v>
      </c>
      <c r="AA169" s="6">
        <v>0.41</v>
      </c>
      <c r="AC169" s="6">
        <v>12.007999999999999</v>
      </c>
      <c r="AD169" s="6">
        <v>0.1</v>
      </c>
      <c r="AE169" s="6">
        <v>9</v>
      </c>
      <c r="AF169" s="6">
        <v>51</v>
      </c>
      <c r="AG169" s="6">
        <f>Table26[[#This Row],[Solids (g)]]/(Table26[[#This Row],[Solids (g)]]+Table26[[#This Row],[Water mL]])*100</f>
        <v>15</v>
      </c>
      <c r="AN169" s="6">
        <v>30</v>
      </c>
      <c r="AO169" s="6" t="e">
        <f>LN(25/Table26[[#This Row],[Temperature (C)]]/(1-SQRT((Table26[[#This Row],[Temperature (C)]]-5)/Table26[[#This Row],[Temperature (C)]])))/Table26[[#This Row],[b]]</f>
        <v>#DIV/0!</v>
      </c>
      <c r="AP169" s="6">
        <f>IF(Table26[[#This Row],[b]]&lt;&gt;"",Table26[[#This Row],[T-5]], 0)</f>
        <v>0</v>
      </c>
      <c r="AQ169" s="6">
        <f>Table26[[#This Row],[Holding Time (min)]]+Table26[[#This Row],[Heating time]]</f>
        <v>30</v>
      </c>
      <c r="AR169" s="6">
        <v>360</v>
      </c>
      <c r="AT169" t="s">
        <v>389</v>
      </c>
      <c r="AU169" s="6">
        <v>39.714285714285701</v>
      </c>
      <c r="AV169" s="6">
        <v>19.285714285714199</v>
      </c>
      <c r="AW169" s="6">
        <v>8.5714285714285605</v>
      </c>
      <c r="AX169" s="6">
        <v>32.285714285714199</v>
      </c>
      <c r="AZ169" s="6" t="s">
        <v>391</v>
      </c>
      <c r="BD169" s="6">
        <v>73.86</v>
      </c>
      <c r="BE169" s="6">
        <v>8.32</v>
      </c>
      <c r="BF169" s="6">
        <v>14.44</v>
      </c>
      <c r="BG169" s="6">
        <v>3.12</v>
      </c>
      <c r="BH169" s="6">
        <v>0.26</v>
      </c>
      <c r="BI169" s="6">
        <v>33.827027027027</v>
      </c>
      <c r="BK169" s="6">
        <v>55.1142857142856</v>
      </c>
      <c r="BL169" s="6" t="s">
        <v>391</v>
      </c>
      <c r="CQ169" s="6">
        <v>0</v>
      </c>
    </row>
    <row r="170" spans="1:95" x14ac:dyDescent="0.25">
      <c r="A170" t="s">
        <v>250</v>
      </c>
      <c r="B170" t="s">
        <v>253</v>
      </c>
      <c r="C170">
        <v>2021</v>
      </c>
      <c r="D170" t="s">
        <v>254</v>
      </c>
      <c r="E170">
        <v>1</v>
      </c>
      <c r="F170" s="6">
        <f>Table26[[#This Row],[Other Carbs wt%]]+Table26[[#This Row],[Starch wt%]]+Table26[[#This Row],[Cellulose wt%]]+Table26[[#This Row],[Hemicellulose wt%]]+Table26[[#This Row],[Sa wt%]]</f>
        <v>46.875</v>
      </c>
      <c r="G170" s="6">
        <f>Table26[[#This Row],[Protein wt%]]+Table26[[#This Row],[AA wt%]]</f>
        <v>8.39</v>
      </c>
      <c r="H170" s="6">
        <f>Table26[[#This Row],[Lipids wt%]]+Table26[[#This Row],[FA wt%]]</f>
        <v>0.4</v>
      </c>
      <c r="I170" s="6">
        <f>Table26[[#This Row],[Lignin wt%]]+Table26[[#This Row],[Ph wt%]]</f>
        <v>12.56</v>
      </c>
      <c r="J17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46.875</v>
      </c>
      <c r="K170" s="6">
        <v>0</v>
      </c>
      <c r="L170" s="6">
        <v>0</v>
      </c>
      <c r="M170" s="6">
        <f t="shared" ref="M170:Q171" si="23">0.5*M167+0.5*M163</f>
        <v>24.020000000000003</v>
      </c>
      <c r="N170" s="6">
        <f t="shared" si="23"/>
        <v>22.855</v>
      </c>
      <c r="O170" s="6">
        <f t="shared" si="23"/>
        <v>8.39</v>
      </c>
      <c r="P170" s="6">
        <f t="shared" si="23"/>
        <v>0.4</v>
      </c>
      <c r="Q170" s="6">
        <f t="shared" si="23"/>
        <v>12.56</v>
      </c>
      <c r="R170" s="6">
        <v>0</v>
      </c>
      <c r="S170" s="6">
        <v>0</v>
      </c>
      <c r="T170" s="6">
        <v>0</v>
      </c>
      <c r="U170" s="6">
        <v>0</v>
      </c>
      <c r="V170" s="6">
        <f t="shared" ref="V170:AA170" si="24">0.5*V167+0.5*V163</f>
        <v>19.565000000000001</v>
      </c>
      <c r="W170" s="6">
        <f t="shared" si="24"/>
        <v>37.534999999999997</v>
      </c>
      <c r="X170" s="6">
        <f t="shared" si="24"/>
        <v>5.16</v>
      </c>
      <c r="Y170" s="6">
        <f t="shared" si="24"/>
        <v>55.185000000000002</v>
      </c>
      <c r="Z170" s="6">
        <f t="shared" si="24"/>
        <v>1.6850000000000001</v>
      </c>
      <c r="AA170" s="6">
        <f t="shared" si="24"/>
        <v>0.435</v>
      </c>
      <c r="AC170" s="6">
        <f>0.5*AC167+0.5*AC163</f>
        <v>14.6135</v>
      </c>
      <c r="AD170" s="6">
        <v>0.1</v>
      </c>
      <c r="AE170" s="6">
        <v>9</v>
      </c>
      <c r="AF170" s="6">
        <v>51</v>
      </c>
      <c r="AG170" s="6">
        <f>Table26[[#This Row],[Solids (g)]]/(Table26[[#This Row],[Solids (g)]]+Table26[[#This Row],[Water mL]])*100</f>
        <v>15</v>
      </c>
      <c r="AN170" s="6">
        <v>30</v>
      </c>
      <c r="AO170" s="6" t="e">
        <f>LN(25/Table26[[#This Row],[Temperature (C)]]/(1-SQRT((Table26[[#This Row],[Temperature (C)]]-5)/Table26[[#This Row],[Temperature (C)]])))/Table26[[#This Row],[b]]</f>
        <v>#DIV/0!</v>
      </c>
      <c r="AP170" s="6">
        <f>IF(Table26[[#This Row],[b]]&lt;&gt;"",Table26[[#This Row],[T-5]], 0)</f>
        <v>0</v>
      </c>
      <c r="AQ170" s="6">
        <f>Table26[[#This Row],[Holding Time (min)]]+Table26[[#This Row],[Heating time]]</f>
        <v>30</v>
      </c>
      <c r="AR170" s="6">
        <v>300</v>
      </c>
      <c r="AT170" t="s">
        <v>389</v>
      </c>
      <c r="AU170" s="6">
        <v>32.521489971346703</v>
      </c>
      <c r="AV170" s="6">
        <v>20.057306590257902</v>
      </c>
      <c r="AW170" s="6">
        <v>15.7593123209169</v>
      </c>
      <c r="AX170" s="6">
        <v>32.234957020057301</v>
      </c>
      <c r="AZ170" s="6" t="s">
        <v>391</v>
      </c>
      <c r="BD170" s="6">
        <v>71.11</v>
      </c>
      <c r="BE170" s="6">
        <v>7.68</v>
      </c>
      <c r="BF170" s="6">
        <v>19.079999999999998</v>
      </c>
      <c r="BG170" s="6">
        <v>1.76</v>
      </c>
      <c r="BH170" s="6">
        <v>0.37</v>
      </c>
      <c r="BI170" s="6">
        <v>31.935135135135098</v>
      </c>
      <c r="BK170" s="6">
        <v>43.857142857142797</v>
      </c>
      <c r="BL170" s="6" t="s">
        <v>391</v>
      </c>
      <c r="CQ170" s="6">
        <v>0</v>
      </c>
    </row>
    <row r="171" spans="1:95" x14ac:dyDescent="0.25">
      <c r="A171" t="s">
        <v>250</v>
      </c>
      <c r="B171" t="s">
        <v>253</v>
      </c>
      <c r="C171">
        <v>2021</v>
      </c>
      <c r="D171" t="s">
        <v>254</v>
      </c>
      <c r="E171">
        <v>1</v>
      </c>
      <c r="F171" s="6">
        <f>Table26[[#This Row],[Other Carbs wt%]]+Table26[[#This Row],[Starch wt%]]+Table26[[#This Row],[Cellulose wt%]]+Table26[[#This Row],[Hemicellulose wt%]]+Table26[[#This Row],[Sa wt%]]</f>
        <v>46.875</v>
      </c>
      <c r="G171" s="6">
        <f>Table26[[#This Row],[Protein wt%]]+Table26[[#This Row],[AA wt%]]</f>
        <v>8.39</v>
      </c>
      <c r="H171" s="6">
        <f>Table26[[#This Row],[Lipids wt%]]+Table26[[#This Row],[FA wt%]]</f>
        <v>0.4</v>
      </c>
      <c r="I171" s="6">
        <f>Table26[[#This Row],[Lignin wt%]]+Table26[[#This Row],[Ph wt%]]</f>
        <v>12.56</v>
      </c>
      <c r="J17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46.875</v>
      </c>
      <c r="K171" s="6">
        <v>0</v>
      </c>
      <c r="L171" s="6">
        <v>0</v>
      </c>
      <c r="M171" s="6">
        <f t="shared" si="23"/>
        <v>24.020000000000003</v>
      </c>
      <c r="N171" s="6">
        <f t="shared" si="23"/>
        <v>22.855</v>
      </c>
      <c r="O171" s="6">
        <f t="shared" si="23"/>
        <v>8.39</v>
      </c>
      <c r="P171" s="6">
        <f t="shared" si="23"/>
        <v>0.4</v>
      </c>
      <c r="Q171" s="6">
        <f t="shared" si="23"/>
        <v>12.56</v>
      </c>
      <c r="R171" s="6">
        <v>0</v>
      </c>
      <c r="S171" s="6">
        <v>0</v>
      </c>
      <c r="T171" s="6">
        <v>0</v>
      </c>
      <c r="U171" s="6">
        <v>0</v>
      </c>
      <c r="V171" s="6">
        <f t="shared" ref="V171:AA171" si="25">0.5*V168+0.5*V164</f>
        <v>19.565000000000001</v>
      </c>
      <c r="W171" s="6">
        <f t="shared" si="25"/>
        <v>37.534999999999997</v>
      </c>
      <c r="X171" s="6">
        <f t="shared" si="25"/>
        <v>5.16</v>
      </c>
      <c r="Y171" s="6">
        <f t="shared" si="25"/>
        <v>55.185000000000002</v>
      </c>
      <c r="Z171" s="6">
        <f t="shared" si="25"/>
        <v>1.6850000000000001</v>
      </c>
      <c r="AA171" s="6">
        <f t="shared" si="25"/>
        <v>0.435</v>
      </c>
      <c r="AC171" s="6">
        <f>0.5*AC168+0.5*AC164</f>
        <v>14.6135</v>
      </c>
      <c r="AD171" s="6">
        <v>0.1</v>
      </c>
      <c r="AE171" s="6">
        <v>9</v>
      </c>
      <c r="AF171" s="6">
        <v>51</v>
      </c>
      <c r="AG171" s="6">
        <f>Table26[[#This Row],[Solids (g)]]/(Table26[[#This Row],[Solids (g)]]+Table26[[#This Row],[Water mL]])*100</f>
        <v>15</v>
      </c>
      <c r="AN171" s="6">
        <v>30</v>
      </c>
      <c r="AO171" s="6" t="e">
        <f>LN(25/Table26[[#This Row],[Temperature (C)]]/(1-SQRT((Table26[[#This Row],[Temperature (C)]]-5)/Table26[[#This Row],[Temperature (C)]])))/Table26[[#This Row],[b]]</f>
        <v>#DIV/0!</v>
      </c>
      <c r="AP171" s="6">
        <f>IF(Table26[[#This Row],[b]]&lt;&gt;"",Table26[[#This Row],[T-5]], 0)</f>
        <v>0</v>
      </c>
      <c r="AQ171" s="6">
        <f>Table26[[#This Row],[Holding Time (min)]]+Table26[[#This Row],[Heating time]]</f>
        <v>30</v>
      </c>
      <c r="AR171" s="6">
        <v>320</v>
      </c>
      <c r="AT171" t="s">
        <v>389</v>
      </c>
      <c r="AU171" s="6">
        <v>28.653295128939799</v>
      </c>
      <c r="AV171" s="6">
        <v>19.627507163323699</v>
      </c>
      <c r="AW171" s="6">
        <v>15.3295128939828</v>
      </c>
      <c r="AX171" s="6">
        <v>35.959885386819401</v>
      </c>
      <c r="AZ171" s="6" t="s">
        <v>391</v>
      </c>
      <c r="BD171" s="6">
        <v>72.709999999999994</v>
      </c>
      <c r="BE171" s="6">
        <v>8</v>
      </c>
      <c r="BF171" s="6">
        <v>16.47</v>
      </c>
      <c r="BG171" s="6">
        <v>2.38</v>
      </c>
      <c r="BH171" s="6">
        <v>0.44</v>
      </c>
      <c r="BI171" s="6">
        <v>33.4675675675675</v>
      </c>
      <c r="BK171" s="6">
        <v>45.399999999999899</v>
      </c>
      <c r="BL171" s="6" t="s">
        <v>391</v>
      </c>
      <c r="CQ171" s="6">
        <v>0</v>
      </c>
    </row>
    <row r="172" spans="1:95" x14ac:dyDescent="0.25">
      <c r="A172" t="s">
        <v>250</v>
      </c>
      <c r="B172" t="s">
        <v>253</v>
      </c>
      <c r="C172">
        <v>2021</v>
      </c>
      <c r="D172" t="s">
        <v>254</v>
      </c>
      <c r="E172">
        <v>1</v>
      </c>
      <c r="F172" s="6">
        <f>Table26[[#This Row],[Other Carbs wt%]]+Table26[[#This Row],[Starch wt%]]+Table26[[#This Row],[Cellulose wt%]]+Table26[[#This Row],[Hemicellulose wt%]]+Table26[[#This Row],[Sa wt%]]</f>
        <v>46.875</v>
      </c>
      <c r="G172" s="6">
        <f>Table26[[#This Row],[Protein wt%]]+Table26[[#This Row],[AA wt%]]</f>
        <v>8.39</v>
      </c>
      <c r="H172" s="6">
        <f>Table26[[#This Row],[Lipids wt%]]+Table26[[#This Row],[FA wt%]]</f>
        <v>0.4</v>
      </c>
      <c r="I172" s="6">
        <f>Table26[[#This Row],[Lignin wt%]]+Table26[[#This Row],[Ph wt%]]</f>
        <v>12.56</v>
      </c>
      <c r="J17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46.875</v>
      </c>
      <c r="K172" s="6">
        <v>0</v>
      </c>
      <c r="L172" s="6">
        <v>0</v>
      </c>
      <c r="M172" s="6">
        <v>24.020000000000003</v>
      </c>
      <c r="N172" s="6">
        <v>22.855</v>
      </c>
      <c r="O172" s="6">
        <v>8.39</v>
      </c>
      <c r="P172" s="6">
        <v>0.4</v>
      </c>
      <c r="Q172" s="6">
        <v>12.56</v>
      </c>
      <c r="R172" s="6">
        <v>0</v>
      </c>
      <c r="S172" s="6">
        <v>0</v>
      </c>
      <c r="T172" s="6">
        <v>0</v>
      </c>
      <c r="U172" s="6">
        <v>0</v>
      </c>
      <c r="V172" s="6">
        <f>0.5*Predict!V16+0.5*V165</f>
        <v>19.565000000000001</v>
      </c>
      <c r="W172" s="6">
        <f>0.5*Predict!W16+0.5*W165</f>
        <v>37.534999999999997</v>
      </c>
      <c r="X172" s="6">
        <f>0.5*Predict!X16+0.5*X165</f>
        <v>5.16</v>
      </c>
      <c r="Y172" s="6">
        <f>0.5*Predict!Y16+0.5*Y165</f>
        <v>55.185000000000002</v>
      </c>
      <c r="Z172" s="6">
        <f>0.5*Predict!Z16+0.5*Z165</f>
        <v>1.6850000000000001</v>
      </c>
      <c r="AA172" s="6">
        <f>0.5*Predict!AA16+0.5*AA165</f>
        <v>0.435</v>
      </c>
      <c r="AC172" s="6">
        <f>0.5*Predict!AC16+0.5*AC165</f>
        <v>14.6135</v>
      </c>
      <c r="AD172" s="6">
        <v>0.1</v>
      </c>
      <c r="AE172" s="6">
        <v>9</v>
      </c>
      <c r="AF172" s="6">
        <v>51</v>
      </c>
      <c r="AG172" s="6">
        <f>Table26[[#This Row],[Solids (g)]]/(Table26[[#This Row],[Solids (g)]]+Table26[[#This Row],[Water mL]])*100</f>
        <v>15</v>
      </c>
      <c r="AN172" s="6">
        <v>30</v>
      </c>
      <c r="AO172" s="6" t="e">
        <f>LN(25/Table26[[#This Row],[Temperature (C)]]/(1-SQRT((Table26[[#This Row],[Temperature (C)]]-5)/Table26[[#This Row],[Temperature (C)]])))/Table26[[#This Row],[b]]</f>
        <v>#DIV/0!</v>
      </c>
      <c r="AP172" s="6">
        <f>IF(Table26[[#This Row],[b]]&lt;&gt;"",Table26[[#This Row],[T-5]], 0)</f>
        <v>0</v>
      </c>
      <c r="AQ172" s="6">
        <f>Table26[[#This Row],[Holding Time (min)]]+Table26[[#This Row],[Heating time]]</f>
        <v>30</v>
      </c>
      <c r="AR172" s="6">
        <v>340</v>
      </c>
      <c r="AT172" t="s">
        <v>389</v>
      </c>
      <c r="AU172" s="6">
        <v>26.217765042979899</v>
      </c>
      <c r="AV172" s="6">
        <v>19.914040114613201</v>
      </c>
      <c r="AW172" s="6">
        <v>11.7478510028653</v>
      </c>
      <c r="AX172" s="6">
        <v>42.4068767908309</v>
      </c>
      <c r="AZ172" s="6" t="s">
        <v>391</v>
      </c>
      <c r="BD172" s="6">
        <v>74.11</v>
      </c>
      <c r="BE172" s="6">
        <v>8.0299999999999994</v>
      </c>
      <c r="BF172" s="6">
        <v>15.03</v>
      </c>
      <c r="BG172" s="6">
        <v>2.4500000000000002</v>
      </c>
      <c r="BH172" s="6">
        <v>0.38</v>
      </c>
      <c r="BI172" s="6">
        <v>34.205405405405401</v>
      </c>
      <c r="BK172" s="6">
        <v>46.485714285714202</v>
      </c>
      <c r="BL172" s="6" t="s">
        <v>391</v>
      </c>
      <c r="CQ172" s="6">
        <v>0</v>
      </c>
    </row>
    <row r="173" spans="1:95" x14ac:dyDescent="0.25">
      <c r="A173" t="s">
        <v>250</v>
      </c>
      <c r="B173" t="s">
        <v>253</v>
      </c>
      <c r="C173">
        <v>2021</v>
      </c>
      <c r="D173" t="s">
        <v>254</v>
      </c>
      <c r="E173">
        <v>1</v>
      </c>
      <c r="F173" s="6">
        <f>Table26[[#This Row],[Other Carbs wt%]]+Table26[[#This Row],[Starch wt%]]+Table26[[#This Row],[Cellulose wt%]]+Table26[[#This Row],[Hemicellulose wt%]]+Table26[[#This Row],[Sa wt%]]</f>
        <v>46.875</v>
      </c>
      <c r="G173" s="6">
        <f>Table26[[#This Row],[Protein wt%]]+Table26[[#This Row],[AA wt%]]</f>
        <v>8.39</v>
      </c>
      <c r="H173" s="6">
        <f>Table26[[#This Row],[Lipids wt%]]+Table26[[#This Row],[FA wt%]]</f>
        <v>0.4</v>
      </c>
      <c r="I173" s="6">
        <f>Table26[[#This Row],[Lignin wt%]]+Table26[[#This Row],[Ph wt%]]</f>
        <v>12.56</v>
      </c>
      <c r="J17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46.875</v>
      </c>
      <c r="K173" s="6">
        <v>0</v>
      </c>
      <c r="L173" s="6">
        <v>0</v>
      </c>
      <c r="M173" s="6">
        <f t="shared" ref="M173:Q173" si="26">0.5*M169+0.5*M166</f>
        <v>24.020000000000003</v>
      </c>
      <c r="N173" s="6">
        <f t="shared" si="26"/>
        <v>22.855</v>
      </c>
      <c r="O173" s="6">
        <f t="shared" si="26"/>
        <v>8.39</v>
      </c>
      <c r="P173" s="6">
        <f t="shared" si="26"/>
        <v>0.4</v>
      </c>
      <c r="Q173" s="6">
        <f t="shared" si="26"/>
        <v>12.56</v>
      </c>
      <c r="R173" s="6">
        <v>0</v>
      </c>
      <c r="S173" s="6">
        <v>0</v>
      </c>
      <c r="T173" s="6">
        <v>0</v>
      </c>
      <c r="U173" s="6">
        <v>0</v>
      </c>
      <c r="V173" s="6">
        <f t="shared" ref="V173:AA173" si="27">0.5*V169+0.5*V166</f>
        <v>19.565000000000001</v>
      </c>
      <c r="W173" s="6">
        <f t="shared" si="27"/>
        <v>37.534999999999997</v>
      </c>
      <c r="X173" s="6">
        <f t="shared" si="27"/>
        <v>5.16</v>
      </c>
      <c r="Y173" s="6">
        <f t="shared" si="27"/>
        <v>55.185000000000002</v>
      </c>
      <c r="Z173" s="6">
        <f t="shared" si="27"/>
        <v>1.6850000000000001</v>
      </c>
      <c r="AA173" s="6">
        <f t="shared" si="27"/>
        <v>0.435</v>
      </c>
      <c r="AC173" s="6">
        <f>0.5*AC169+0.5*AC166</f>
        <v>14.6135</v>
      </c>
      <c r="AD173" s="6">
        <v>0.1</v>
      </c>
      <c r="AE173" s="6">
        <v>9</v>
      </c>
      <c r="AF173" s="6">
        <v>51</v>
      </c>
      <c r="AG173" s="6">
        <f>Table26[[#This Row],[Solids (g)]]/(Table26[[#This Row],[Solids (g)]]+Table26[[#This Row],[Water mL]])*100</f>
        <v>15</v>
      </c>
      <c r="AN173" s="6">
        <v>30</v>
      </c>
      <c r="AO173" s="6" t="e">
        <f>LN(25/Table26[[#This Row],[Temperature (C)]]/(1-SQRT((Table26[[#This Row],[Temperature (C)]]-5)/Table26[[#This Row],[Temperature (C)]])))/Table26[[#This Row],[b]]</f>
        <v>#DIV/0!</v>
      </c>
      <c r="AP173" s="6">
        <f>IF(Table26[[#This Row],[b]]&lt;&gt;"",Table26[[#This Row],[T-5]], 0)</f>
        <v>0</v>
      </c>
      <c r="AQ173" s="6">
        <f>Table26[[#This Row],[Holding Time (min)]]+Table26[[#This Row],[Heating time]]</f>
        <v>30</v>
      </c>
      <c r="AR173" s="6">
        <v>360</v>
      </c>
      <c r="AT173" t="s">
        <v>389</v>
      </c>
      <c r="AU173" s="6">
        <v>24.9283667621776</v>
      </c>
      <c r="AV173" s="6">
        <v>20.3438395415473</v>
      </c>
      <c r="AW173" s="6">
        <v>10.458452722063001</v>
      </c>
      <c r="AX173" s="6">
        <v>44.126074498567299</v>
      </c>
      <c r="AZ173" s="6" t="s">
        <v>391</v>
      </c>
      <c r="BD173" s="6">
        <v>74.19</v>
      </c>
      <c r="BE173" s="6">
        <v>8.0500000000000007</v>
      </c>
      <c r="BF173" s="6">
        <v>15.23</v>
      </c>
      <c r="BG173" s="6">
        <v>2.21</v>
      </c>
      <c r="BH173" s="6">
        <v>0.32</v>
      </c>
      <c r="BI173" s="6">
        <v>34.243243243243199</v>
      </c>
      <c r="BK173" s="6">
        <v>47.457142857142799</v>
      </c>
      <c r="BL173" s="6" t="s">
        <v>391</v>
      </c>
      <c r="CQ173" s="6">
        <v>0</v>
      </c>
    </row>
    <row r="174" spans="1:95" x14ac:dyDescent="0.25">
      <c r="A174" s="1" t="s">
        <v>258</v>
      </c>
      <c r="B174" t="s">
        <v>257</v>
      </c>
      <c r="C174">
        <v>2022</v>
      </c>
      <c r="D174" t="s">
        <v>256</v>
      </c>
      <c r="E174">
        <v>1</v>
      </c>
      <c r="F174" s="6">
        <f>Table26[[#This Row],[Other Carbs wt%]]+Table26[[#This Row],[Starch wt%]]+Table26[[#This Row],[Cellulose wt%]]+Table26[[#This Row],[Hemicellulose wt%]]+Table26[[#This Row],[Sa wt%]]</f>
        <v>54.47</v>
      </c>
      <c r="G174" s="6">
        <f>Table26[[#This Row],[Protein wt%]]+Table26[[#This Row],[AA wt%]]</f>
        <v>12.85</v>
      </c>
      <c r="H174" s="6">
        <f>Table26[[#This Row],[Lipids wt%]]+Table26[[#This Row],[FA wt%]]</f>
        <v>5.22</v>
      </c>
      <c r="I174" s="6">
        <f>Table26[[#This Row],[Lignin wt%]]+Table26[[#This Row],[Ph wt%]]</f>
        <v>0</v>
      </c>
      <c r="J17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54.47</v>
      </c>
      <c r="K174" s="6">
        <v>54.47</v>
      </c>
      <c r="L174" s="6">
        <v>0</v>
      </c>
      <c r="M174" s="6">
        <v>0</v>
      </c>
      <c r="N174" s="6">
        <v>0</v>
      </c>
      <c r="O174" s="6">
        <v>12.85</v>
      </c>
      <c r="P174" s="6">
        <v>5.22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1.83</v>
      </c>
      <c r="W174" s="6">
        <v>35.630000000000003</v>
      </c>
      <c r="X174" s="6">
        <v>5.21</v>
      </c>
      <c r="Y174" s="6">
        <v>33.53</v>
      </c>
      <c r="Z174" s="6">
        <v>2.0499999999999998</v>
      </c>
      <c r="AC174" s="6">
        <v>14.23</v>
      </c>
      <c r="AD174" s="6">
        <v>0.01</v>
      </c>
      <c r="AG174" s="6">
        <v>8</v>
      </c>
      <c r="AN174" s="6">
        <v>60</v>
      </c>
      <c r="AO174" s="6" t="e">
        <f>LN(25/Table26[[#This Row],[Temperature (C)]]/(1-SQRT((Table26[[#This Row],[Temperature (C)]]-5)/Table26[[#This Row],[Temperature (C)]])))/Table26[[#This Row],[b]]</f>
        <v>#DIV/0!</v>
      </c>
      <c r="AP174" s="6">
        <f>IF(Table26[[#This Row],[b]]&lt;&gt;"",Table26[[#This Row],[T-5]], 0)</f>
        <v>0</v>
      </c>
      <c r="AQ174" s="6">
        <f>Table26[[#This Row],[Holding Time (min)]]+Table26[[#This Row],[Heating time]]</f>
        <v>60</v>
      </c>
      <c r="AR174" s="6">
        <v>300</v>
      </c>
      <c r="AT174" t="s">
        <v>389</v>
      </c>
      <c r="AU174" s="6">
        <v>66.334440753045399</v>
      </c>
      <c r="AV174" s="6">
        <v>30.121816168327701</v>
      </c>
      <c r="AY174" s="6">
        <v>88.925802879291197</v>
      </c>
      <c r="AZ174" s="6" t="s">
        <v>391</v>
      </c>
      <c r="BD174" s="6">
        <v>59.59</v>
      </c>
      <c r="BE174" s="6">
        <v>9.01</v>
      </c>
      <c r="BF174" s="6">
        <v>30.78</v>
      </c>
      <c r="BG174" s="6">
        <v>0.62</v>
      </c>
      <c r="BI174" s="6">
        <v>27.5</v>
      </c>
      <c r="BL174" s="6" t="s">
        <v>391</v>
      </c>
      <c r="CQ174" s="6">
        <v>0</v>
      </c>
    </row>
    <row r="175" spans="1:95" x14ac:dyDescent="0.25">
      <c r="A175" t="s">
        <v>258</v>
      </c>
      <c r="B175" t="s">
        <v>257</v>
      </c>
      <c r="C175">
        <v>2022</v>
      </c>
      <c r="D175" t="s">
        <v>259</v>
      </c>
      <c r="E175">
        <v>1</v>
      </c>
      <c r="F175" s="6">
        <f>Table26[[#This Row],[Other Carbs wt%]]+Table26[[#This Row],[Starch wt%]]+Table26[[#This Row],[Cellulose wt%]]+Table26[[#This Row],[Hemicellulose wt%]]+Table26[[#This Row],[Sa wt%]]</f>
        <v>43.964999999999996</v>
      </c>
      <c r="G175" s="6">
        <f>Table26[[#This Row],[Protein wt%]]+Table26[[#This Row],[AA wt%]]</f>
        <v>14.524999999999999</v>
      </c>
      <c r="H175" s="6">
        <f>Table26[[#This Row],[Lipids wt%]]+Table26[[#This Row],[FA wt%]]</f>
        <v>8.2424999999999997</v>
      </c>
      <c r="I175" s="6">
        <f>Table26[[#This Row],[Lignin wt%]]+Table26[[#This Row],[Ph wt%]]</f>
        <v>0</v>
      </c>
      <c r="J17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43.964999999999996</v>
      </c>
      <c r="K175" s="6">
        <f>0.75*K174+0.25*K177</f>
        <v>43.964999999999996</v>
      </c>
      <c r="L175" s="6">
        <v>0</v>
      </c>
      <c r="M175" s="6">
        <v>0</v>
      </c>
      <c r="N175" s="6">
        <v>0</v>
      </c>
      <c r="O175" s="6">
        <f>0.75*O174+0.25*O177</f>
        <v>14.524999999999999</v>
      </c>
      <c r="P175" s="6">
        <f>0.75*P174+0.25*P177</f>
        <v>8.2424999999999997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f>0.75*V174+0.25*V177</f>
        <v>2.5550000000000002</v>
      </c>
      <c r="W175" s="6">
        <f>0.75*W174+0.25*W177</f>
        <v>33.610000000000007</v>
      </c>
      <c r="X175" s="6">
        <f>0.75*X174+0.25*X177</f>
        <v>4.9049999999999994</v>
      </c>
      <c r="Y175" s="6">
        <f>0.75*Y174+0.25*Y177</f>
        <v>32.035000000000004</v>
      </c>
      <c r="Z175" s="6">
        <f>0.75*Z174+0.25*Z177</f>
        <v>1.8449999999999998</v>
      </c>
      <c r="AC175" s="6">
        <f>0.75*AC174+0.25*AC177</f>
        <v>13.285</v>
      </c>
      <c r="AD175" s="6">
        <v>0.01</v>
      </c>
      <c r="AG175" s="6">
        <v>10</v>
      </c>
      <c r="AN175" s="6">
        <v>60</v>
      </c>
      <c r="AO175" s="6" t="e">
        <f>LN(25/Table26[[#This Row],[Temperature (C)]]/(1-SQRT((Table26[[#This Row],[Temperature (C)]]-5)/Table26[[#This Row],[Temperature (C)]])))/Table26[[#This Row],[b]]</f>
        <v>#DIV/0!</v>
      </c>
      <c r="AP175" s="6">
        <f>IF(Table26[[#This Row],[b]]&lt;&gt;"",Table26[[#This Row],[T-5]], 0)</f>
        <v>0</v>
      </c>
      <c r="AQ175" s="6">
        <f>Table26[[#This Row],[Holding Time (min)]]+Table26[[#This Row],[Heating time]]</f>
        <v>60</v>
      </c>
      <c r="AR175" s="6">
        <v>300</v>
      </c>
      <c r="AT175" t="s">
        <v>389</v>
      </c>
      <c r="AU175" s="6">
        <v>52.8239202657807</v>
      </c>
      <c r="AV175" s="6">
        <v>31.561461794019898</v>
      </c>
      <c r="AY175" s="6">
        <v>63.233665559246901</v>
      </c>
      <c r="AZ175" s="6" t="s">
        <v>391</v>
      </c>
      <c r="BD175" s="6">
        <v>70.489999999999995</v>
      </c>
      <c r="BE175" s="6">
        <v>10.43</v>
      </c>
      <c r="BF175" s="6">
        <v>17.8</v>
      </c>
      <c r="BG175" s="6">
        <v>1.28</v>
      </c>
      <c r="BI175" s="6">
        <v>35.51</v>
      </c>
      <c r="BL175" s="6" t="s">
        <v>391</v>
      </c>
      <c r="CQ175" s="6">
        <v>0</v>
      </c>
    </row>
    <row r="176" spans="1:95" x14ac:dyDescent="0.25">
      <c r="A176" t="s">
        <v>258</v>
      </c>
      <c r="B176" t="s">
        <v>257</v>
      </c>
      <c r="C176">
        <v>2022</v>
      </c>
      <c r="D176" t="s">
        <v>261</v>
      </c>
      <c r="E176">
        <v>1</v>
      </c>
      <c r="F176" s="6">
        <f>Table26[[#This Row],[Other Carbs wt%]]+Table26[[#This Row],[Starch wt%]]+Table26[[#This Row],[Cellulose wt%]]+Table26[[#This Row],[Hemicellulose wt%]]+Table26[[#This Row],[Sa wt%]]</f>
        <v>22.954999999999998</v>
      </c>
      <c r="G176" s="6">
        <f>Table26[[#This Row],[Protein wt%]]+Table26[[#This Row],[AA wt%]]</f>
        <v>17.875</v>
      </c>
      <c r="H176" s="6">
        <f>Table26[[#This Row],[Lipids wt%]]+Table26[[#This Row],[FA wt%]]</f>
        <v>14.287499999999998</v>
      </c>
      <c r="I176" s="6">
        <f>Table26[[#This Row],[Lignin wt%]]+Table26[[#This Row],[Ph wt%]]</f>
        <v>0</v>
      </c>
      <c r="J17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22.954999999999998</v>
      </c>
      <c r="K176" s="6">
        <f>0.25*K174+0.75*K177</f>
        <v>22.954999999999998</v>
      </c>
      <c r="L176" s="6">
        <v>0</v>
      </c>
      <c r="M176" s="6">
        <v>0</v>
      </c>
      <c r="N176" s="6">
        <v>0</v>
      </c>
      <c r="O176" s="6">
        <f>0.25*O174+0.75*O177</f>
        <v>17.875</v>
      </c>
      <c r="P176" s="6">
        <f>0.25*P174+0.75*P177</f>
        <v>14.287499999999998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f>0.25*V174+0.75*V177</f>
        <v>4.0050000000000008</v>
      </c>
      <c r="W176" s="6">
        <f>0.25*W174+0.75*W177</f>
        <v>29.57</v>
      </c>
      <c r="X176" s="6">
        <f>0.25*X174+0.75*X177</f>
        <v>4.2949999999999999</v>
      </c>
      <c r="Y176" s="6">
        <f>0.25*Y174+0.75*Y177</f>
        <v>29.045000000000002</v>
      </c>
      <c r="Z176" s="6">
        <f>0.25*Z174+0.75*Z177</f>
        <v>1.4350000000000001</v>
      </c>
      <c r="AC176" s="6">
        <f>0.25*AC174+0.75*AC177</f>
        <v>11.395</v>
      </c>
      <c r="AD176" s="6">
        <v>0.01</v>
      </c>
      <c r="AG176" s="6">
        <v>10</v>
      </c>
      <c r="AN176" s="6">
        <v>60</v>
      </c>
      <c r="AO176" s="6" t="e">
        <f>LN(25/Table26[[#This Row],[Temperature (C)]]/(1-SQRT((Table26[[#This Row],[Temperature (C)]]-5)/Table26[[#This Row],[Temperature (C)]])))/Table26[[#This Row],[b]]</f>
        <v>#DIV/0!</v>
      </c>
      <c r="AP176" s="6">
        <f>IF(Table26[[#This Row],[b]]&lt;&gt;"",Table26[[#This Row],[T-5]], 0)</f>
        <v>0</v>
      </c>
      <c r="AQ176" s="6">
        <f>Table26[[#This Row],[Holding Time (min)]]+Table26[[#This Row],[Heating time]]</f>
        <v>60</v>
      </c>
      <c r="AR176" s="6">
        <v>300</v>
      </c>
      <c r="AT176" t="s">
        <v>389</v>
      </c>
      <c r="AU176" s="6">
        <v>39.867109634551497</v>
      </c>
      <c r="AV176" s="6">
        <v>38.870431893687702</v>
      </c>
      <c r="AY176" s="6">
        <v>70.542635658914705</v>
      </c>
      <c r="AZ176" s="6">
        <v>19.899999999999999</v>
      </c>
      <c r="BD176" s="6">
        <v>65.28</v>
      </c>
      <c r="BE176" s="6">
        <v>9.4499999999999993</v>
      </c>
      <c r="BF176" s="6">
        <v>24.17</v>
      </c>
      <c r="BG176" s="6">
        <v>1.1000000000000001</v>
      </c>
      <c r="BI176" s="6">
        <v>31.22</v>
      </c>
      <c r="BL176" s="6">
        <v>10.087479496992893</v>
      </c>
      <c r="CQ176" s="6">
        <v>0</v>
      </c>
    </row>
    <row r="177" spans="1:95" x14ac:dyDescent="0.25">
      <c r="A177" t="s">
        <v>258</v>
      </c>
      <c r="B177" t="s">
        <v>257</v>
      </c>
      <c r="C177">
        <v>2022</v>
      </c>
      <c r="D177" t="s">
        <v>255</v>
      </c>
      <c r="E177">
        <v>1</v>
      </c>
      <c r="F177" s="6">
        <f>Table26[[#This Row],[Other Carbs wt%]]+Table26[[#This Row],[Starch wt%]]+Table26[[#This Row],[Cellulose wt%]]+Table26[[#This Row],[Hemicellulose wt%]]+Table26[[#This Row],[Sa wt%]]</f>
        <v>12.45</v>
      </c>
      <c r="G177" s="6">
        <f>Table26[[#This Row],[Protein wt%]]+Table26[[#This Row],[AA wt%]]</f>
        <v>19.55</v>
      </c>
      <c r="H177" s="6">
        <f>Table26[[#This Row],[Lipids wt%]]+Table26[[#This Row],[FA wt%]]</f>
        <v>17.309999999999999</v>
      </c>
      <c r="I177" s="6">
        <f>Table26[[#This Row],[Lignin wt%]]+Table26[[#This Row],[Ph wt%]]</f>
        <v>0</v>
      </c>
      <c r="J17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12.45</v>
      </c>
      <c r="K177" s="6">
        <v>12.45</v>
      </c>
      <c r="L177" s="6">
        <v>0</v>
      </c>
      <c r="M177" s="6">
        <v>0</v>
      </c>
      <c r="N177" s="6">
        <v>0</v>
      </c>
      <c r="O177" s="6">
        <v>19.55</v>
      </c>
      <c r="P177" s="6">
        <v>17.309999999999999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4.7300000000000004</v>
      </c>
      <c r="W177" s="6">
        <v>27.55</v>
      </c>
      <c r="X177" s="6">
        <v>3.99</v>
      </c>
      <c r="Y177" s="6">
        <v>27.55</v>
      </c>
      <c r="Z177" s="6">
        <v>1.23</v>
      </c>
      <c r="AC177" s="6">
        <v>10.45</v>
      </c>
      <c r="AD177" s="6">
        <v>0.01</v>
      </c>
      <c r="AG177" s="6">
        <v>10</v>
      </c>
      <c r="AN177" s="6">
        <v>60</v>
      </c>
      <c r="AO177" s="6" t="e">
        <f>LN(25/Table26[[#This Row],[Temperature (C)]]/(1-SQRT((Table26[[#This Row],[Temperature (C)]]-5)/Table26[[#This Row],[Temperature (C)]])))/Table26[[#This Row],[b]]</f>
        <v>#DIV/0!</v>
      </c>
      <c r="AP177" s="6">
        <f>IF(Table26[[#This Row],[b]]&lt;&gt;"",Table26[[#This Row],[T-5]], 0)</f>
        <v>0</v>
      </c>
      <c r="AQ177" s="6">
        <f>Table26[[#This Row],[Holding Time (min)]]+Table26[[#This Row],[Heating time]]</f>
        <v>60</v>
      </c>
      <c r="AR177" s="6">
        <v>300</v>
      </c>
      <c r="AT177" t="s">
        <v>389</v>
      </c>
      <c r="AU177" s="6">
        <v>38.427464008859303</v>
      </c>
      <c r="AV177" s="6">
        <v>33.665559246954601</v>
      </c>
      <c r="AY177" s="6">
        <v>88.3720930232558</v>
      </c>
      <c r="AZ177" s="6">
        <v>19.7</v>
      </c>
      <c r="BD177" s="6">
        <v>59.89</v>
      </c>
      <c r="BE177" s="6">
        <v>8.41</v>
      </c>
      <c r="BF177" s="6">
        <v>31.32</v>
      </c>
      <c r="BG177" s="6">
        <v>0.38</v>
      </c>
      <c r="BI177" s="6">
        <v>26.65</v>
      </c>
      <c r="BL177" s="6">
        <v>10.952118877270225</v>
      </c>
      <c r="CQ177" s="6">
        <v>0</v>
      </c>
    </row>
    <row r="178" spans="1:95" x14ac:dyDescent="0.25">
      <c r="A178" t="s">
        <v>263</v>
      </c>
      <c r="B178" t="s">
        <v>264</v>
      </c>
      <c r="C178">
        <v>2021</v>
      </c>
      <c r="D178" t="s">
        <v>262</v>
      </c>
      <c r="E178">
        <v>1</v>
      </c>
      <c r="F178" s="6">
        <f>Table26[[#This Row],[Other Carbs wt%]]+Table26[[#This Row],[Starch wt%]]+Table26[[#This Row],[Cellulose wt%]]+Table26[[#This Row],[Hemicellulose wt%]]+Table26[[#This Row],[Sa wt%]]</f>
        <v>27.9</v>
      </c>
      <c r="G178" s="6">
        <f>Table26[[#This Row],[Protein wt%]]+Table26[[#This Row],[AA wt%]]</f>
        <v>34.6</v>
      </c>
      <c r="H178" s="6">
        <f>Table26[[#This Row],[Lipids wt%]]+Table26[[#This Row],[FA wt%]]</f>
        <v>13.9</v>
      </c>
      <c r="I178" s="6">
        <f>Table26[[#This Row],[Lignin wt%]]+Table26[[#This Row],[Ph wt%]]</f>
        <v>0</v>
      </c>
      <c r="J17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27.9</v>
      </c>
      <c r="K178" s="6">
        <v>27.9</v>
      </c>
      <c r="L178" s="6">
        <v>0</v>
      </c>
      <c r="M178" s="6">
        <v>0</v>
      </c>
      <c r="N178" s="6">
        <v>0</v>
      </c>
      <c r="O178" s="6">
        <v>34.6</v>
      </c>
      <c r="P178" s="6">
        <v>13.9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38.6</v>
      </c>
      <c r="W178" s="6">
        <v>25.8</v>
      </c>
      <c r="X178" s="6">
        <v>4.5999999999999996</v>
      </c>
      <c r="Y178" s="6">
        <v>26.6</v>
      </c>
      <c r="Z178" s="6">
        <v>3.7</v>
      </c>
      <c r="AA178" s="6">
        <v>0.7</v>
      </c>
      <c r="AC178" s="6">
        <v>10.5</v>
      </c>
      <c r="AD178" s="6">
        <v>2.4500000000000001E-2</v>
      </c>
      <c r="AG178" s="6">
        <v>25</v>
      </c>
      <c r="AO178" s="6" t="e">
        <f>LN(25/Table26[[#This Row],[Temperature (C)]]/(1-SQRT((Table26[[#This Row],[Temperature (C)]]-5)/Table26[[#This Row],[Temperature (C)]])))/Table26[[#This Row],[b]]</f>
        <v>#DIV/0!</v>
      </c>
      <c r="AP178" s="6">
        <f>IF(Table26[[#This Row],[b]]&lt;&gt;"",Table26[[#This Row],[T-5]], 0)</f>
        <v>0</v>
      </c>
      <c r="AQ178" s="6">
        <v>20</v>
      </c>
      <c r="AR178" s="6">
        <v>250</v>
      </c>
      <c r="AT178" t="s">
        <v>389</v>
      </c>
      <c r="AV178" s="6">
        <v>9.1300000000000008</v>
      </c>
      <c r="AZ178" s="6">
        <v>4.6981132075471699</v>
      </c>
      <c r="BI178" s="6">
        <v>32.29</v>
      </c>
      <c r="BL178" s="6" t="s">
        <v>391</v>
      </c>
      <c r="CQ178" s="6">
        <v>0</v>
      </c>
    </row>
    <row r="179" spans="1:95" x14ac:dyDescent="0.25">
      <c r="A179" t="s">
        <v>263</v>
      </c>
      <c r="B179" t="s">
        <v>264</v>
      </c>
      <c r="C179">
        <v>2021</v>
      </c>
      <c r="D179" t="s">
        <v>262</v>
      </c>
      <c r="E179">
        <v>1</v>
      </c>
      <c r="F179" s="6">
        <f>Table26[[#This Row],[Other Carbs wt%]]+Table26[[#This Row],[Starch wt%]]+Table26[[#This Row],[Cellulose wt%]]+Table26[[#This Row],[Hemicellulose wt%]]+Table26[[#This Row],[Sa wt%]]</f>
        <v>27.9</v>
      </c>
      <c r="G179" s="6">
        <f>Table26[[#This Row],[Protein wt%]]+Table26[[#This Row],[AA wt%]]</f>
        <v>34.6</v>
      </c>
      <c r="H179" s="6">
        <f>Table26[[#This Row],[Lipids wt%]]+Table26[[#This Row],[FA wt%]]</f>
        <v>13.9</v>
      </c>
      <c r="I179" s="6">
        <f>Table26[[#This Row],[Lignin wt%]]+Table26[[#This Row],[Ph wt%]]</f>
        <v>0</v>
      </c>
      <c r="J17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27.9</v>
      </c>
      <c r="K179" s="6">
        <v>27.9</v>
      </c>
      <c r="L179" s="6">
        <v>0</v>
      </c>
      <c r="M179" s="6">
        <v>0</v>
      </c>
      <c r="N179" s="6">
        <v>0</v>
      </c>
      <c r="O179" s="6">
        <v>34.6</v>
      </c>
      <c r="P179" s="6">
        <v>13.9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38.6</v>
      </c>
      <c r="W179" s="6">
        <v>25.8</v>
      </c>
      <c r="X179" s="6">
        <v>4.5999999999999996</v>
      </c>
      <c r="Y179" s="6">
        <v>26.6</v>
      </c>
      <c r="Z179" s="6">
        <v>3.7</v>
      </c>
      <c r="AA179" s="6">
        <v>0.7</v>
      </c>
      <c r="AC179" s="6">
        <v>10.5</v>
      </c>
      <c r="AD179" s="6">
        <v>2.4500000000000001E-2</v>
      </c>
      <c r="AG179" s="6">
        <v>25</v>
      </c>
      <c r="AO179" s="6" t="e">
        <f>LN(25/Table26[[#This Row],[Temperature (C)]]/(1-SQRT((Table26[[#This Row],[Temperature (C)]]-5)/Table26[[#This Row],[Temperature (C)]])))/Table26[[#This Row],[b]]</f>
        <v>#DIV/0!</v>
      </c>
      <c r="AP179" s="6">
        <f>IF(Table26[[#This Row],[b]]&lt;&gt;"",Table26[[#This Row],[T-5]], 0)</f>
        <v>0</v>
      </c>
      <c r="AQ179" s="6">
        <v>20</v>
      </c>
      <c r="AR179" s="6">
        <v>300</v>
      </c>
      <c r="AT179" t="s">
        <v>389</v>
      </c>
      <c r="AV179" s="6">
        <v>10.27</v>
      </c>
      <c r="AZ179" s="6">
        <v>11.150943396226401</v>
      </c>
      <c r="BI179" s="6">
        <v>34.6</v>
      </c>
      <c r="BL179" s="6" t="s">
        <v>391</v>
      </c>
      <c r="CQ179" s="6">
        <v>0</v>
      </c>
    </row>
    <row r="180" spans="1:95" x14ac:dyDescent="0.25">
      <c r="A180" t="s">
        <v>263</v>
      </c>
      <c r="B180" t="s">
        <v>264</v>
      </c>
      <c r="C180">
        <v>2021</v>
      </c>
      <c r="D180" t="s">
        <v>262</v>
      </c>
      <c r="E180">
        <v>1</v>
      </c>
      <c r="F180" s="6">
        <f>Table26[[#This Row],[Other Carbs wt%]]+Table26[[#This Row],[Starch wt%]]+Table26[[#This Row],[Cellulose wt%]]+Table26[[#This Row],[Hemicellulose wt%]]+Table26[[#This Row],[Sa wt%]]</f>
        <v>27.9</v>
      </c>
      <c r="G180" s="6">
        <f>Table26[[#This Row],[Protein wt%]]+Table26[[#This Row],[AA wt%]]</f>
        <v>34.6</v>
      </c>
      <c r="H180" s="6">
        <f>Table26[[#This Row],[Lipids wt%]]+Table26[[#This Row],[FA wt%]]</f>
        <v>13.9</v>
      </c>
      <c r="I180" s="6">
        <f>Table26[[#This Row],[Lignin wt%]]+Table26[[#This Row],[Ph wt%]]</f>
        <v>0</v>
      </c>
      <c r="J18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27.9</v>
      </c>
      <c r="K180" s="6">
        <v>27.9</v>
      </c>
      <c r="L180" s="6">
        <v>0</v>
      </c>
      <c r="M180" s="6">
        <v>0</v>
      </c>
      <c r="N180" s="6">
        <v>0</v>
      </c>
      <c r="O180" s="6">
        <v>34.6</v>
      </c>
      <c r="P180" s="6">
        <v>13.9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38.6</v>
      </c>
      <c r="W180" s="6">
        <v>25.8</v>
      </c>
      <c r="X180" s="6">
        <v>4.5999999999999996</v>
      </c>
      <c r="Y180" s="6">
        <v>26.6</v>
      </c>
      <c r="Z180" s="6">
        <v>3.7</v>
      </c>
      <c r="AA180" s="6">
        <v>0.7</v>
      </c>
      <c r="AC180" s="6">
        <v>10.5</v>
      </c>
      <c r="AD180" s="6">
        <v>2.4500000000000001E-2</v>
      </c>
      <c r="AG180" s="6">
        <v>25</v>
      </c>
      <c r="AO180" s="6" t="e">
        <f>LN(25/Table26[[#This Row],[Temperature (C)]]/(1-SQRT((Table26[[#This Row],[Temperature (C)]]-5)/Table26[[#This Row],[Temperature (C)]])))/Table26[[#This Row],[b]]</f>
        <v>#DIV/0!</v>
      </c>
      <c r="AP180" s="6">
        <f>IF(Table26[[#This Row],[b]]&lt;&gt;"",Table26[[#This Row],[T-5]], 0)</f>
        <v>0</v>
      </c>
      <c r="AQ180" s="6">
        <v>20</v>
      </c>
      <c r="AR180" s="6">
        <v>350</v>
      </c>
      <c r="AT180" t="s">
        <v>389</v>
      </c>
      <c r="AV180" s="6">
        <v>21.26</v>
      </c>
      <c r="AZ180" s="6" t="s">
        <v>391</v>
      </c>
      <c r="BI180" s="6">
        <v>37.26</v>
      </c>
      <c r="BL180" s="6">
        <v>6.5662732329398992</v>
      </c>
      <c r="CQ180" s="6">
        <v>0</v>
      </c>
    </row>
    <row r="181" spans="1:95" x14ac:dyDescent="0.25">
      <c r="A181" t="s">
        <v>263</v>
      </c>
      <c r="B181" t="s">
        <v>264</v>
      </c>
      <c r="C181">
        <v>2021</v>
      </c>
      <c r="D181" t="s">
        <v>265</v>
      </c>
      <c r="E181">
        <v>1</v>
      </c>
      <c r="F181" s="6">
        <f>Table26[[#This Row],[Other Carbs wt%]]+Table26[[#This Row],[Starch wt%]]+Table26[[#This Row],[Cellulose wt%]]+Table26[[#This Row],[Hemicellulose wt%]]+Table26[[#This Row],[Sa wt%]]</f>
        <v>31.3</v>
      </c>
      <c r="G181" s="6">
        <f>Table26[[#This Row],[Protein wt%]]+Table26[[#This Row],[AA wt%]]</f>
        <v>38.9</v>
      </c>
      <c r="H181" s="6">
        <f>Table26[[#This Row],[Lipids wt%]]+Table26[[#This Row],[FA wt%]]</f>
        <v>0</v>
      </c>
      <c r="I181" s="6">
        <f>Table26[[#This Row],[Lignin wt%]]+Table26[[#This Row],[Ph wt%]]</f>
        <v>0</v>
      </c>
      <c r="J18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31.3</v>
      </c>
      <c r="K181" s="6">
        <v>31.3</v>
      </c>
      <c r="L181" s="6">
        <v>0</v>
      </c>
      <c r="M181" s="6">
        <v>0</v>
      </c>
      <c r="N181" s="6">
        <v>0</v>
      </c>
      <c r="O181" s="6">
        <v>38.9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45.3</v>
      </c>
      <c r="W181" s="6">
        <v>24</v>
      </c>
      <c r="X181" s="6">
        <v>4.0999999999999996</v>
      </c>
      <c r="Y181" s="6">
        <v>22.2</v>
      </c>
      <c r="Z181" s="6">
        <v>3.8</v>
      </c>
      <c r="AA181" s="6">
        <v>0.6</v>
      </c>
      <c r="AC181" s="6">
        <v>10</v>
      </c>
      <c r="AD181" s="6">
        <v>2.4500000000000001E-2</v>
      </c>
      <c r="AG181" s="6">
        <v>25</v>
      </c>
      <c r="AO181" s="6" t="e">
        <f>LN(25/Table26[[#This Row],[Temperature (C)]]/(1-SQRT((Table26[[#This Row],[Temperature (C)]]-5)/Table26[[#This Row],[Temperature (C)]])))/Table26[[#This Row],[b]]</f>
        <v>#DIV/0!</v>
      </c>
      <c r="AP181" s="6">
        <f>IF(Table26[[#This Row],[b]]&lt;&gt;"",Table26[[#This Row],[T-5]], 0)</f>
        <v>0</v>
      </c>
      <c r="AQ181" s="6">
        <v>20</v>
      </c>
      <c r="AR181" s="6">
        <v>300</v>
      </c>
      <c r="AT181" t="s">
        <v>389</v>
      </c>
      <c r="AV181" s="6">
        <v>10.55</v>
      </c>
      <c r="AZ181" s="6" t="s">
        <v>391</v>
      </c>
      <c r="BI181" s="6">
        <v>34.76</v>
      </c>
      <c r="BL181" s="6">
        <v>7.5879718490083166</v>
      </c>
      <c r="CQ181" s="6">
        <v>0</v>
      </c>
    </row>
    <row r="182" spans="1:95" x14ac:dyDescent="0.25">
      <c r="A182" t="s">
        <v>263</v>
      </c>
      <c r="B182" t="s">
        <v>264</v>
      </c>
      <c r="C182">
        <v>2021</v>
      </c>
      <c r="D182" t="s">
        <v>265</v>
      </c>
      <c r="E182">
        <v>1</v>
      </c>
      <c r="F182" s="6">
        <f>Table26[[#This Row],[Other Carbs wt%]]+Table26[[#This Row],[Starch wt%]]+Table26[[#This Row],[Cellulose wt%]]+Table26[[#This Row],[Hemicellulose wt%]]+Table26[[#This Row],[Sa wt%]]</f>
        <v>31.3</v>
      </c>
      <c r="G182" s="6">
        <f>Table26[[#This Row],[Protein wt%]]+Table26[[#This Row],[AA wt%]]</f>
        <v>38.9</v>
      </c>
      <c r="H182" s="6">
        <f>Table26[[#This Row],[Lipids wt%]]+Table26[[#This Row],[FA wt%]]</f>
        <v>0</v>
      </c>
      <c r="I182" s="6">
        <f>Table26[[#This Row],[Lignin wt%]]+Table26[[#This Row],[Ph wt%]]</f>
        <v>0</v>
      </c>
      <c r="J18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31.3</v>
      </c>
      <c r="K182" s="6">
        <v>31.3</v>
      </c>
      <c r="L182" s="6">
        <v>0</v>
      </c>
      <c r="M182" s="6">
        <v>0</v>
      </c>
      <c r="N182" s="6">
        <v>0</v>
      </c>
      <c r="O182" s="6">
        <v>38.9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45.3</v>
      </c>
      <c r="W182" s="6">
        <v>24</v>
      </c>
      <c r="X182" s="6">
        <v>4.0999999999999996</v>
      </c>
      <c r="Y182" s="6">
        <v>22.2</v>
      </c>
      <c r="Z182" s="6">
        <v>3.8</v>
      </c>
      <c r="AA182" s="6">
        <v>0.6</v>
      </c>
      <c r="AC182" s="6">
        <v>10</v>
      </c>
      <c r="AD182" s="6">
        <v>2.4500000000000001E-2</v>
      </c>
      <c r="AG182" s="6">
        <v>25</v>
      </c>
      <c r="AO182" s="6" t="e">
        <f>LN(25/Table26[[#This Row],[Temperature (C)]]/(1-SQRT((Table26[[#This Row],[Temperature (C)]]-5)/Table26[[#This Row],[Temperature (C)]])))/Table26[[#This Row],[b]]</f>
        <v>#DIV/0!</v>
      </c>
      <c r="AP182" s="6">
        <f>IF(Table26[[#This Row],[b]]&lt;&gt;"",Table26[[#This Row],[T-5]], 0)</f>
        <v>0</v>
      </c>
      <c r="AQ182" s="6">
        <v>20</v>
      </c>
      <c r="AR182" s="6">
        <v>350</v>
      </c>
      <c r="AT182" t="s">
        <v>389</v>
      </c>
      <c r="AV182" s="6">
        <v>15.39</v>
      </c>
      <c r="AZ182" s="6" t="s">
        <v>391</v>
      </c>
      <c r="BI182" s="6">
        <v>34.909999999999997</v>
      </c>
      <c r="BL182" s="6">
        <v>9.0093505180692439</v>
      </c>
      <c r="CQ182" s="6">
        <v>0</v>
      </c>
    </row>
    <row r="183" spans="1:95" x14ac:dyDescent="0.25">
      <c r="A183" t="s">
        <v>266</v>
      </c>
      <c r="B183" t="s">
        <v>118</v>
      </c>
      <c r="C183">
        <v>2014</v>
      </c>
      <c r="D183" t="s">
        <v>270</v>
      </c>
      <c r="E183">
        <v>0</v>
      </c>
      <c r="F183" s="6">
        <f>Table26[[#This Row],[Other Carbs wt%]]+Table26[[#This Row],[Starch wt%]]+Table26[[#This Row],[Cellulose wt%]]+Table26[[#This Row],[Hemicellulose wt%]]+Table26[[#This Row],[Sa wt%]]</f>
        <v>7</v>
      </c>
      <c r="G183" s="6">
        <f>Table26[[#This Row],[Protein wt%]]+Table26[[#This Row],[AA wt%]]</f>
        <v>86</v>
      </c>
      <c r="H183" s="6">
        <f>Table26[[#This Row],[Lipids wt%]]+Table26[[#This Row],[FA wt%]]</f>
        <v>0.56999999999999995</v>
      </c>
      <c r="I183" s="6">
        <f>Table26[[#This Row],[Lignin wt%]]+Table26[[#This Row],[Ph wt%]]</f>
        <v>0</v>
      </c>
      <c r="J18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7</v>
      </c>
      <c r="K183" s="6">
        <v>7</v>
      </c>
      <c r="L183" s="6">
        <v>0</v>
      </c>
      <c r="M183" s="6">
        <v>0</v>
      </c>
      <c r="N183" s="6">
        <v>0</v>
      </c>
      <c r="O183" s="6">
        <v>86</v>
      </c>
      <c r="P183" s="6">
        <v>0.56999999999999995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6.82</v>
      </c>
      <c r="W183" s="6">
        <v>46.54</v>
      </c>
      <c r="X183" s="6">
        <v>6.69</v>
      </c>
      <c r="Y183" s="6">
        <v>25.58</v>
      </c>
      <c r="Z183" s="6">
        <v>13.7</v>
      </c>
      <c r="AA183" s="6">
        <v>0.67</v>
      </c>
      <c r="AC183" s="6">
        <v>22</v>
      </c>
      <c r="AD183" s="6">
        <v>2.2000000000000001E-3</v>
      </c>
      <c r="AE183" s="6">
        <v>1.35</v>
      </c>
      <c r="AG183" s="6">
        <v>12</v>
      </c>
      <c r="AK183" s="6">
        <v>1.31</v>
      </c>
      <c r="AO183" s="6">
        <f>LN(25/Table26[[#This Row],[Temperature (C)]]/(1-SQRT((Table26[[#This Row],[Temperature (C)]]-5)/Table26[[#This Row],[Temperature (C)]])))/Table26[[#This Row],[b]]</f>
        <v>1.7549575408280529</v>
      </c>
      <c r="AP183" s="6">
        <f>IF(Table26[[#This Row],[b]]&lt;&gt;"",Table26[[#This Row],[T-5]], 0)</f>
        <v>1.7549575408280529</v>
      </c>
      <c r="AQ183" s="6">
        <f>Table26[[#This Row],[Heating time]]</f>
        <v>1.7549575408280529</v>
      </c>
      <c r="AR183" s="6">
        <v>350</v>
      </c>
      <c r="AT183" t="s">
        <v>389</v>
      </c>
      <c r="AU183" s="6">
        <v>2.1</v>
      </c>
      <c r="AV183" s="6">
        <f>Table26[[#This Row],[Light Biocrude wt%]]+Table26[[#This Row],[Heavy Biocrude wt%]]</f>
        <v>26.243386243386205</v>
      </c>
      <c r="AW183" s="6">
        <v>72</v>
      </c>
      <c r="AX183" s="6">
        <v>1</v>
      </c>
      <c r="AZ183" s="6" t="s">
        <v>391</v>
      </c>
      <c r="BA183" s="6">
        <v>16.402116402116363</v>
      </c>
      <c r="BB183" s="6">
        <v>9.8412698412698401</v>
      </c>
      <c r="BL183" s="6" t="s">
        <v>391</v>
      </c>
      <c r="BM183" s="6">
        <v>76.085409252668995</v>
      </c>
      <c r="BN183" s="6">
        <v>10.49</v>
      </c>
      <c r="BO183" s="6">
        <v>7.7304964539007104</v>
      </c>
      <c r="BP183" s="6">
        <v>5.2659574468085104</v>
      </c>
      <c r="BQ183" s="6">
        <v>0.51056338028169002</v>
      </c>
      <c r="BR183" s="6">
        <v>38</v>
      </c>
      <c r="BS183" s="6">
        <v>69.822064056939496</v>
      </c>
      <c r="BT183" s="6">
        <v>8.19</v>
      </c>
      <c r="BU183" s="6">
        <v>12.5531914893617</v>
      </c>
      <c r="BV183" s="6">
        <v>8.6702127659574408</v>
      </c>
      <c r="BW183" s="6">
        <v>0.68309859154929498</v>
      </c>
      <c r="BX183" s="6">
        <v>33</v>
      </c>
      <c r="CQ183" s="6">
        <v>0</v>
      </c>
    </row>
    <row r="184" spans="1:95" x14ac:dyDescent="0.25">
      <c r="A184" t="s">
        <v>266</v>
      </c>
      <c r="B184" t="s">
        <v>118</v>
      </c>
      <c r="C184">
        <v>2014</v>
      </c>
      <c r="D184" t="s">
        <v>271</v>
      </c>
      <c r="E184">
        <v>0</v>
      </c>
      <c r="F184" s="6">
        <f>Table26[[#This Row],[Other Carbs wt%]]+Table26[[#This Row],[Starch wt%]]+Table26[[#This Row],[Cellulose wt%]]+Table26[[#This Row],[Hemicellulose wt%]]+Table26[[#This Row],[Sa wt%]]</f>
        <v>10</v>
      </c>
      <c r="G184" s="6">
        <f>Table26[[#This Row],[Protein wt%]]+Table26[[#This Row],[AA wt%]]</f>
        <v>82</v>
      </c>
      <c r="H184" s="6">
        <f>Table26[[#This Row],[Lipids wt%]]+Table26[[#This Row],[FA wt%]]</f>
        <v>2.6</v>
      </c>
      <c r="I184" s="6">
        <f>Table26[[#This Row],[Lignin wt%]]+Table26[[#This Row],[Ph wt%]]</f>
        <v>0</v>
      </c>
      <c r="J18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</v>
      </c>
      <c r="K184" s="6">
        <v>10</v>
      </c>
      <c r="L184" s="6">
        <v>0</v>
      </c>
      <c r="M184" s="6">
        <v>0</v>
      </c>
      <c r="N184" s="6">
        <v>0</v>
      </c>
      <c r="O184" s="6">
        <v>82</v>
      </c>
      <c r="P184" s="6">
        <v>2.6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4.9000000000000004</v>
      </c>
      <c r="W184" s="6">
        <v>47.32</v>
      </c>
      <c r="X184" s="6">
        <v>6.88</v>
      </c>
      <c r="Y184" s="6">
        <v>27.15</v>
      </c>
      <c r="Z184" s="6">
        <v>13.17</v>
      </c>
      <c r="AA184" s="6">
        <v>0.57999999999999996</v>
      </c>
      <c r="AC184" s="6">
        <v>23</v>
      </c>
      <c r="AD184" s="6">
        <v>2.2000000000000001E-3</v>
      </c>
      <c r="AE184" s="6">
        <v>1.35</v>
      </c>
      <c r="AG184" s="6">
        <v>12</v>
      </c>
      <c r="AK184" s="6">
        <v>1.31</v>
      </c>
      <c r="AO184" s="6">
        <f>LN(25/Table26[[#This Row],[Temperature (C)]]/(1-SQRT((Table26[[#This Row],[Temperature (C)]]-5)/Table26[[#This Row],[Temperature (C)]])))/Table26[[#This Row],[b]]</f>
        <v>1.7549575408280529</v>
      </c>
      <c r="AP184" s="6">
        <f>IF(Table26[[#This Row],[b]]&lt;&gt;"",Table26[[#This Row],[T-5]], 0)</f>
        <v>1.7549575408280529</v>
      </c>
      <c r="AQ184" s="6">
        <f>Table26[[#This Row],[Heating time]]</f>
        <v>1.7549575408280529</v>
      </c>
      <c r="AR184" s="6">
        <v>350</v>
      </c>
      <c r="AT184" t="s">
        <v>389</v>
      </c>
      <c r="AU184" s="6">
        <v>5</v>
      </c>
      <c r="AV184" s="6">
        <f>Table26[[#This Row],[Light Biocrude wt%]]+Table26[[#This Row],[Heavy Biocrude wt%]]</f>
        <v>30.793650793650698</v>
      </c>
      <c r="AW184" s="6">
        <v>64</v>
      </c>
      <c r="AX184" s="6">
        <v>1.2</v>
      </c>
      <c r="AZ184" s="6" t="s">
        <v>391</v>
      </c>
      <c r="BA184" s="6">
        <v>14.3915343915343</v>
      </c>
      <c r="BB184" s="6">
        <v>16.402116402116398</v>
      </c>
      <c r="BL184" s="6" t="s">
        <v>391</v>
      </c>
      <c r="BM184" s="6">
        <v>74.163701067615605</v>
      </c>
      <c r="BN184" s="6">
        <v>9.9499999999999993</v>
      </c>
      <c r="BO184" s="6">
        <v>9.36170212765958</v>
      </c>
      <c r="BP184" s="6">
        <v>6.1170212765957404</v>
      </c>
      <c r="BQ184" s="6">
        <v>0.43661971830985902</v>
      </c>
      <c r="BR184" s="6">
        <v>34</v>
      </c>
      <c r="BS184" s="6">
        <v>70.2491103202847</v>
      </c>
      <c r="BT184" s="6">
        <v>8.5299999999999994</v>
      </c>
      <c r="BU184" s="6">
        <v>12.7659574468085</v>
      </c>
      <c r="BV184" s="6">
        <v>7.7127659574468002</v>
      </c>
      <c r="BW184" s="6">
        <v>0.59154929577464699</v>
      </c>
      <c r="BX184" s="6">
        <v>30</v>
      </c>
      <c r="CQ184" s="6">
        <v>0</v>
      </c>
    </row>
    <row r="185" spans="1:95" x14ac:dyDescent="0.25">
      <c r="A185" t="s">
        <v>266</v>
      </c>
      <c r="B185" t="s">
        <v>118</v>
      </c>
      <c r="C185">
        <v>2014</v>
      </c>
      <c r="D185" t="s">
        <v>267</v>
      </c>
      <c r="E185">
        <v>0</v>
      </c>
      <c r="F185" s="6">
        <f>Table26[[#This Row],[Other Carbs wt%]]+Table26[[#This Row],[Starch wt%]]+Table26[[#This Row],[Cellulose wt%]]+Table26[[#This Row],[Hemicellulose wt%]]+Table26[[#This Row],[Sa wt%]]</f>
        <v>4</v>
      </c>
      <c r="G185" s="6">
        <f>Table26[[#This Row],[Protein wt%]]+Table26[[#This Row],[AA wt%]]</f>
        <v>83</v>
      </c>
      <c r="H185" s="6">
        <f>Table26[[#This Row],[Lipids wt%]]+Table26[[#This Row],[FA wt%]]</f>
        <v>2.7</v>
      </c>
      <c r="I185" s="6">
        <f>Table26[[#This Row],[Lignin wt%]]+Table26[[#This Row],[Ph wt%]]</f>
        <v>0</v>
      </c>
      <c r="J18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</v>
      </c>
      <c r="K185" s="6">
        <v>4</v>
      </c>
      <c r="L185" s="6">
        <v>0</v>
      </c>
      <c r="M185" s="6">
        <v>0</v>
      </c>
      <c r="N185" s="6">
        <v>0</v>
      </c>
      <c r="O185" s="6">
        <v>83</v>
      </c>
      <c r="P185" s="6">
        <v>2.7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11</v>
      </c>
      <c r="W185" s="6">
        <v>46.58</v>
      </c>
      <c r="X185" s="6">
        <v>7.08</v>
      </c>
      <c r="Y185" s="6">
        <v>21.48</v>
      </c>
      <c r="Z185" s="6">
        <v>13.23</v>
      </c>
      <c r="AA185" s="6">
        <v>0.55000000000000004</v>
      </c>
      <c r="AC185" s="6">
        <v>23</v>
      </c>
      <c r="AD185" s="6">
        <v>2.2000000000000001E-3</v>
      </c>
      <c r="AE185" s="6">
        <v>1.35</v>
      </c>
      <c r="AG185" s="6">
        <v>12</v>
      </c>
      <c r="AK185" s="6">
        <v>1.31</v>
      </c>
      <c r="AO185" s="6">
        <f>LN(25/Table26[[#This Row],[Temperature (C)]]/(1-SQRT((Table26[[#This Row],[Temperature (C)]]-5)/Table26[[#This Row],[Temperature (C)]])))/Table26[[#This Row],[b]]</f>
        <v>1.7549575408280529</v>
      </c>
      <c r="AP185" s="6">
        <f>IF(Table26[[#This Row],[b]]&lt;&gt;"",Table26[[#This Row],[T-5]], 0)</f>
        <v>1.7549575408280529</v>
      </c>
      <c r="AQ185" s="6">
        <f>Table26[[#This Row],[Heating time]]</f>
        <v>1.7549575408280529</v>
      </c>
      <c r="AR185" s="6">
        <v>350</v>
      </c>
      <c r="AT185" t="s">
        <v>389</v>
      </c>
      <c r="AU185" s="6">
        <v>1.8</v>
      </c>
      <c r="AV185" s="6">
        <f>Table26[[#This Row],[Light Biocrude wt%]]+Table26[[#This Row],[Heavy Biocrude wt%]]</f>
        <v>34.814814814814802</v>
      </c>
      <c r="AW185" s="6">
        <v>64</v>
      </c>
      <c r="AX185" s="6">
        <v>3.8</v>
      </c>
      <c r="AZ185" s="6" t="s">
        <v>391</v>
      </c>
      <c r="BA185" s="6">
        <v>22.539682539682602</v>
      </c>
      <c r="BB185" s="6">
        <v>12.275132275132201</v>
      </c>
      <c r="BL185" s="6" t="s">
        <v>391</v>
      </c>
      <c r="BM185" s="6">
        <v>72.597864768683195</v>
      </c>
      <c r="BN185" s="6">
        <v>9.3699999999999992</v>
      </c>
      <c r="BO185" s="6">
        <v>10.0709219858156</v>
      </c>
      <c r="BP185" s="6">
        <v>7.0744680851063801</v>
      </c>
      <c r="BQ185" s="6">
        <v>0.88732394366197098</v>
      </c>
      <c r="BR185" s="6">
        <v>37</v>
      </c>
      <c r="BS185" s="6">
        <v>69.7508896797153</v>
      </c>
      <c r="BT185" s="6">
        <v>7.93</v>
      </c>
      <c r="BU185" s="6">
        <v>12.0567375886524</v>
      </c>
      <c r="BV185" s="6">
        <v>9.6276595744680797</v>
      </c>
      <c r="BW185" s="6">
        <v>0.52816901408450601</v>
      </c>
      <c r="BX185" s="6">
        <v>34</v>
      </c>
      <c r="CQ185" s="6">
        <v>0</v>
      </c>
    </row>
    <row r="186" spans="1:95" x14ac:dyDescent="0.25">
      <c r="A186" s="1" t="s">
        <v>266</v>
      </c>
      <c r="B186" t="s">
        <v>118</v>
      </c>
      <c r="C186">
        <v>2014</v>
      </c>
      <c r="D186" t="s">
        <v>269</v>
      </c>
      <c r="E186">
        <v>0</v>
      </c>
      <c r="F186" s="6">
        <f>Table26[[#This Row],[Other Carbs wt%]]+Table26[[#This Row],[Starch wt%]]+Table26[[#This Row],[Cellulose wt%]]+Table26[[#This Row],[Hemicellulose wt%]]+Table26[[#This Row],[Sa wt%]]</f>
        <v>17</v>
      </c>
      <c r="G186" s="6">
        <f>Table26[[#This Row],[Protein wt%]]+Table26[[#This Row],[AA wt%]]</f>
        <v>75</v>
      </c>
      <c r="H186" s="6">
        <f>Table26[[#This Row],[Lipids wt%]]+Table26[[#This Row],[FA wt%]]</f>
        <v>2.7</v>
      </c>
      <c r="I186" s="6">
        <f>Table26[[#This Row],[Lignin wt%]]+Table26[[#This Row],[Ph wt%]]</f>
        <v>0</v>
      </c>
      <c r="J18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</v>
      </c>
      <c r="K186" s="6">
        <v>17</v>
      </c>
      <c r="L186" s="6">
        <v>0</v>
      </c>
      <c r="M186" s="6">
        <v>0</v>
      </c>
      <c r="N186" s="6">
        <v>0</v>
      </c>
      <c r="O186" s="6">
        <v>75</v>
      </c>
      <c r="P186" s="6">
        <v>2.7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4.68</v>
      </c>
      <c r="W186" s="6">
        <v>46.47</v>
      </c>
      <c r="X186" s="6">
        <v>7.31</v>
      </c>
      <c r="Y186" s="6">
        <v>29.03</v>
      </c>
      <c r="Z186" s="6">
        <v>12.04</v>
      </c>
      <c r="AA186" s="6">
        <v>0.47</v>
      </c>
      <c r="AC186" s="6">
        <v>22</v>
      </c>
      <c r="AD186" s="6">
        <v>2.2000000000000001E-3</v>
      </c>
      <c r="AE186" s="6">
        <v>1.35</v>
      </c>
      <c r="AG186" s="6">
        <v>12</v>
      </c>
      <c r="AK186" s="6">
        <v>1.31</v>
      </c>
      <c r="AO186" s="6">
        <f>LN(25/Table26[[#This Row],[Temperature (C)]]/(1-SQRT((Table26[[#This Row],[Temperature (C)]]-5)/Table26[[#This Row],[Temperature (C)]])))/Table26[[#This Row],[b]]</f>
        <v>1.7549575408280529</v>
      </c>
      <c r="AP186" s="6">
        <f>IF(Table26[[#This Row],[b]]&lt;&gt;"",Table26[[#This Row],[T-5]], 0)</f>
        <v>1.7549575408280529</v>
      </c>
      <c r="AQ186" s="6">
        <f>Table26[[#This Row],[Heating time]]</f>
        <v>1.7549575408280529</v>
      </c>
      <c r="AR186" s="6">
        <v>350</v>
      </c>
      <c r="AT186" t="s">
        <v>389</v>
      </c>
      <c r="AU186" s="6">
        <v>4.5999999999999996</v>
      </c>
      <c r="AV186" s="6">
        <f>Table26[[#This Row],[Light Biocrude wt%]]+Table26[[#This Row],[Heavy Biocrude wt%]]</f>
        <v>33.227513227513199</v>
      </c>
      <c r="AW186" s="6">
        <v>62</v>
      </c>
      <c r="AX186" s="6">
        <v>1.9</v>
      </c>
      <c r="AZ186" s="6">
        <v>5</v>
      </c>
      <c r="BA186" s="6">
        <v>16.507936507936499</v>
      </c>
      <c r="BB186" s="6">
        <v>16.7195767195767</v>
      </c>
      <c r="BL186" s="6" t="s">
        <v>391</v>
      </c>
      <c r="BM186" s="6">
        <v>75.160142348754405</v>
      </c>
      <c r="BN186" s="6">
        <v>9.91</v>
      </c>
      <c r="BO186" s="6">
        <v>8.3687943262411402</v>
      </c>
      <c r="BP186" s="6">
        <v>6.0106382978723403</v>
      </c>
      <c r="BQ186" s="6">
        <v>0.45070422535211202</v>
      </c>
      <c r="BR186" s="6">
        <v>36</v>
      </c>
      <c r="BS186" s="6">
        <v>72.882562277580007</v>
      </c>
      <c r="BT186" s="6">
        <v>8.26</v>
      </c>
      <c r="BU186" s="6">
        <v>10.2127659574468</v>
      </c>
      <c r="BV186" s="6">
        <v>8.2446808510638299</v>
      </c>
      <c r="BW186" s="6">
        <v>0.41549295774647799</v>
      </c>
      <c r="BX186" s="6">
        <v>33</v>
      </c>
      <c r="CQ186" s="6">
        <v>0</v>
      </c>
    </row>
    <row r="187" spans="1:95" x14ac:dyDescent="0.25">
      <c r="A187" t="s">
        <v>266</v>
      </c>
      <c r="B187" t="s">
        <v>118</v>
      </c>
      <c r="C187">
        <v>2014</v>
      </c>
      <c r="D187" t="s">
        <v>270</v>
      </c>
      <c r="E187">
        <v>0</v>
      </c>
      <c r="F187" s="6">
        <f>Table26[[#This Row],[Other Carbs wt%]]+Table26[[#This Row],[Starch wt%]]+Table26[[#This Row],[Cellulose wt%]]+Table26[[#This Row],[Hemicellulose wt%]]+Table26[[#This Row],[Sa wt%]]</f>
        <v>7</v>
      </c>
      <c r="G187" s="6">
        <f>Table26[[#This Row],[Protein wt%]]+Table26[[#This Row],[AA wt%]]</f>
        <v>86</v>
      </c>
      <c r="H187" s="6">
        <f>Table26[[#This Row],[Lipids wt%]]+Table26[[#This Row],[FA wt%]]</f>
        <v>0.56999999999999995</v>
      </c>
      <c r="I187" s="6">
        <f>Table26[[#This Row],[Lignin wt%]]+Table26[[#This Row],[Ph wt%]]</f>
        <v>0</v>
      </c>
      <c r="J18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7</v>
      </c>
      <c r="K187" s="6">
        <v>7</v>
      </c>
      <c r="L187" s="6">
        <v>0</v>
      </c>
      <c r="M187" s="6">
        <v>0</v>
      </c>
      <c r="N187" s="6">
        <v>0</v>
      </c>
      <c r="O187" s="6">
        <v>86</v>
      </c>
      <c r="P187" s="6">
        <v>0.56999999999999995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6.82</v>
      </c>
      <c r="W187" s="6">
        <v>46.54</v>
      </c>
      <c r="X187" s="6">
        <v>6.69</v>
      </c>
      <c r="Y187" s="6">
        <v>25.58</v>
      </c>
      <c r="Z187" s="6">
        <v>13.7</v>
      </c>
      <c r="AA187" s="6">
        <v>0.67</v>
      </c>
      <c r="AC187" s="6">
        <v>22</v>
      </c>
      <c r="AD187" s="6">
        <v>2.2000000000000001E-3</v>
      </c>
      <c r="AE187" s="6">
        <v>0.3</v>
      </c>
      <c r="AG187" s="6">
        <v>12</v>
      </c>
      <c r="AK187" s="6">
        <v>1.31</v>
      </c>
      <c r="AO187" s="6">
        <f>LN(25/Table26[[#This Row],[Temperature (C)]]/(1-SQRT((Table26[[#This Row],[Temperature (C)]]-5)/Table26[[#This Row],[Temperature (C)]])))/Table26[[#This Row],[b]]</f>
        <v>1.7561032205629057</v>
      </c>
      <c r="AP187" s="6">
        <f>IF(Table26[[#This Row],[b]]&lt;&gt;"",Table26[[#This Row],[T-5]], 0)</f>
        <v>1.7561032205629057</v>
      </c>
      <c r="AQ187" s="6">
        <v>1</v>
      </c>
      <c r="AR187" s="6">
        <v>600</v>
      </c>
      <c r="AT187" t="s">
        <v>389</v>
      </c>
      <c r="AU187" s="6">
        <v>8.5</v>
      </c>
      <c r="AV187" s="6">
        <f>Table26[[#This Row],[Light Biocrude wt%]]+Table26[[#This Row],[Heavy Biocrude wt%]]</f>
        <v>27.1957671957671</v>
      </c>
      <c r="AW187" s="6">
        <v>66</v>
      </c>
      <c r="AZ187" s="6">
        <v>12.4</v>
      </c>
      <c r="BA187" s="6">
        <v>6.3492063492063018</v>
      </c>
      <c r="BB187" s="6">
        <v>20.846560846560799</v>
      </c>
      <c r="BL187" s="6" t="s">
        <v>391</v>
      </c>
      <c r="BM187" s="6">
        <v>68.398576512455506</v>
      </c>
      <c r="BN187" s="6">
        <v>9.67</v>
      </c>
      <c r="BO187" s="6">
        <v>15.319148936170199</v>
      </c>
      <c r="BP187" s="6">
        <v>5.9042553191489304</v>
      </c>
      <c r="BQ187" s="6">
        <v>0.89436619718309796</v>
      </c>
      <c r="BR187" s="6">
        <v>34</v>
      </c>
      <c r="BS187" s="6">
        <v>62.989323843416301</v>
      </c>
      <c r="BT187" s="6">
        <v>7.91</v>
      </c>
      <c r="BU187" s="6">
        <v>16.312056737588598</v>
      </c>
      <c r="BV187" s="6">
        <v>11.968085106382899</v>
      </c>
      <c r="BW187" s="6">
        <v>0.82746478873239404</v>
      </c>
      <c r="BX187" s="6">
        <v>29</v>
      </c>
      <c r="CQ187" s="6">
        <v>0</v>
      </c>
    </row>
    <row r="188" spans="1:95" x14ac:dyDescent="0.25">
      <c r="A188" t="s">
        <v>266</v>
      </c>
      <c r="B188" t="s">
        <v>118</v>
      </c>
      <c r="C188">
        <v>2014</v>
      </c>
      <c r="D188" t="s">
        <v>271</v>
      </c>
      <c r="E188">
        <v>0</v>
      </c>
      <c r="F188" s="6">
        <f>Table26[[#This Row],[Other Carbs wt%]]+Table26[[#This Row],[Starch wt%]]+Table26[[#This Row],[Cellulose wt%]]+Table26[[#This Row],[Hemicellulose wt%]]+Table26[[#This Row],[Sa wt%]]</f>
        <v>10</v>
      </c>
      <c r="G188" s="6">
        <f>Table26[[#This Row],[Protein wt%]]+Table26[[#This Row],[AA wt%]]</f>
        <v>82</v>
      </c>
      <c r="H188" s="6">
        <f>Table26[[#This Row],[Lipids wt%]]+Table26[[#This Row],[FA wt%]]</f>
        <v>2.6</v>
      </c>
      <c r="I188" s="6">
        <f>Table26[[#This Row],[Lignin wt%]]+Table26[[#This Row],[Ph wt%]]</f>
        <v>0</v>
      </c>
      <c r="J18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</v>
      </c>
      <c r="K188" s="6">
        <v>10</v>
      </c>
      <c r="L188" s="6">
        <v>0</v>
      </c>
      <c r="M188" s="6">
        <v>0</v>
      </c>
      <c r="N188" s="6">
        <v>0</v>
      </c>
      <c r="O188" s="6">
        <v>82</v>
      </c>
      <c r="P188" s="6">
        <v>2.6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4.9000000000000004</v>
      </c>
      <c r="W188" s="6">
        <v>47.32</v>
      </c>
      <c r="X188" s="6">
        <v>6.88</v>
      </c>
      <c r="Y188" s="6">
        <v>27.15</v>
      </c>
      <c r="Z188" s="6">
        <v>13.17</v>
      </c>
      <c r="AA188" s="6">
        <v>0.57999999999999996</v>
      </c>
      <c r="AC188" s="6">
        <v>23</v>
      </c>
      <c r="AD188" s="6">
        <v>2.2000000000000001E-3</v>
      </c>
      <c r="AE188" s="6">
        <v>0.3</v>
      </c>
      <c r="AG188" s="6">
        <v>12</v>
      </c>
      <c r="AK188" s="6">
        <v>1.31</v>
      </c>
      <c r="AO188" s="6">
        <f>LN(25/Table26[[#This Row],[Temperature (C)]]/(1-SQRT((Table26[[#This Row],[Temperature (C)]]-5)/Table26[[#This Row],[Temperature (C)]])))/Table26[[#This Row],[b]]</f>
        <v>1.7561032205629057</v>
      </c>
      <c r="AP188" s="6">
        <f>IF(Table26[[#This Row],[b]]&lt;&gt;"",Table26[[#This Row],[T-5]], 0)</f>
        <v>1.7561032205629057</v>
      </c>
      <c r="AQ188" s="6">
        <v>1</v>
      </c>
      <c r="AR188" s="6">
        <v>600</v>
      </c>
      <c r="AT188" t="s">
        <v>389</v>
      </c>
      <c r="AU188" s="6">
        <v>26</v>
      </c>
      <c r="AV188" s="6">
        <f>Table26[[#This Row],[Light Biocrude wt%]]+Table26[[#This Row],[Heavy Biocrude wt%]]</f>
        <v>28.7830687830687</v>
      </c>
      <c r="AW188" s="6">
        <v>46</v>
      </c>
      <c r="AX188" s="6">
        <v>0.3</v>
      </c>
      <c r="AZ188" s="6">
        <v>6.9</v>
      </c>
      <c r="BA188" s="6">
        <v>6.2433862433862011</v>
      </c>
      <c r="BB188" s="6">
        <v>22.539682539682499</v>
      </c>
      <c r="BL188" s="6" t="s">
        <v>391</v>
      </c>
      <c r="BM188" s="6">
        <v>67.7580071174377</v>
      </c>
      <c r="BN188" s="6">
        <v>8.9499999999999993</v>
      </c>
      <c r="BO188" s="6">
        <v>14.8226950354609</v>
      </c>
      <c r="BP188" s="6">
        <v>8.13829787234042</v>
      </c>
      <c r="BQ188" s="6">
        <v>0.66197183098591506</v>
      </c>
      <c r="BR188" s="6">
        <v>36</v>
      </c>
      <c r="BS188" s="6">
        <v>65.480427046263301</v>
      </c>
      <c r="BT188" s="6">
        <v>7.67</v>
      </c>
      <c r="BU188" s="6">
        <v>14.680851063829699</v>
      </c>
      <c r="BV188" s="6">
        <v>11.1170212765957</v>
      </c>
      <c r="BW188" s="6">
        <v>1</v>
      </c>
      <c r="BX188" s="6">
        <v>34</v>
      </c>
      <c r="CQ188" s="6">
        <v>0</v>
      </c>
    </row>
    <row r="189" spans="1:95" x14ac:dyDescent="0.25">
      <c r="A189" t="s">
        <v>266</v>
      </c>
      <c r="B189" t="s">
        <v>118</v>
      </c>
      <c r="C189">
        <v>2014</v>
      </c>
      <c r="D189" t="s">
        <v>267</v>
      </c>
      <c r="E189">
        <v>0</v>
      </c>
      <c r="F189" s="6">
        <f>Table26[[#This Row],[Other Carbs wt%]]+Table26[[#This Row],[Starch wt%]]+Table26[[#This Row],[Cellulose wt%]]+Table26[[#This Row],[Hemicellulose wt%]]+Table26[[#This Row],[Sa wt%]]</f>
        <v>4</v>
      </c>
      <c r="G189" s="6">
        <f>Table26[[#This Row],[Protein wt%]]+Table26[[#This Row],[AA wt%]]</f>
        <v>83</v>
      </c>
      <c r="H189" s="6">
        <f>Table26[[#This Row],[Lipids wt%]]+Table26[[#This Row],[FA wt%]]</f>
        <v>2.7</v>
      </c>
      <c r="I189" s="6">
        <f>Table26[[#This Row],[Lignin wt%]]+Table26[[#This Row],[Ph wt%]]</f>
        <v>0</v>
      </c>
      <c r="J18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</v>
      </c>
      <c r="K189" s="6">
        <v>4</v>
      </c>
      <c r="L189" s="6">
        <v>0</v>
      </c>
      <c r="M189" s="6">
        <v>0</v>
      </c>
      <c r="N189" s="6">
        <v>0</v>
      </c>
      <c r="O189" s="6">
        <v>83</v>
      </c>
      <c r="P189" s="6">
        <v>2.7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11</v>
      </c>
      <c r="W189" s="6">
        <v>46.58</v>
      </c>
      <c r="X189" s="6">
        <v>7.08</v>
      </c>
      <c r="Y189" s="6">
        <v>21.48</v>
      </c>
      <c r="Z189" s="6">
        <v>13.23</v>
      </c>
      <c r="AA189" s="6">
        <v>0.55000000000000004</v>
      </c>
      <c r="AC189" s="6">
        <v>23</v>
      </c>
      <c r="AD189" s="6">
        <v>2.2000000000000001E-3</v>
      </c>
      <c r="AE189" s="6">
        <v>0.3</v>
      </c>
      <c r="AG189" s="6">
        <v>12</v>
      </c>
      <c r="AK189" s="6">
        <v>1.31</v>
      </c>
      <c r="AO189" s="6">
        <f>LN(25/Table26[[#This Row],[Temperature (C)]]/(1-SQRT((Table26[[#This Row],[Temperature (C)]]-5)/Table26[[#This Row],[Temperature (C)]])))/Table26[[#This Row],[b]]</f>
        <v>1.7561032205629057</v>
      </c>
      <c r="AP189" s="6">
        <f>IF(Table26[[#This Row],[b]]&lt;&gt;"",Table26[[#This Row],[T-5]], 0)</f>
        <v>1.7561032205629057</v>
      </c>
      <c r="AQ189" s="6">
        <v>1</v>
      </c>
      <c r="AR189" s="6">
        <v>600</v>
      </c>
      <c r="AT189" t="s">
        <v>389</v>
      </c>
      <c r="AU189" s="6">
        <v>4.4000000000000004</v>
      </c>
      <c r="AV189" s="6">
        <f>Table26[[#This Row],[Light Biocrude wt%]]+Table26[[#This Row],[Heavy Biocrude wt%]]</f>
        <v>47.195767195767097</v>
      </c>
      <c r="AW189" s="6">
        <v>52</v>
      </c>
      <c r="AX189" s="6">
        <v>1.7</v>
      </c>
      <c r="AZ189" s="6">
        <v>12.6953125</v>
      </c>
      <c r="BA189" s="6">
        <v>10.052910052909994</v>
      </c>
      <c r="BB189" s="6">
        <v>37.142857142857103</v>
      </c>
      <c r="BL189" s="6" t="s">
        <v>391</v>
      </c>
      <c r="BM189" s="6">
        <v>68.683274021352304</v>
      </c>
      <c r="BN189" s="6">
        <v>9.4</v>
      </c>
      <c r="BO189" s="6">
        <v>13.6170212765957</v>
      </c>
      <c r="BP189" s="6">
        <v>7.7127659574468002</v>
      </c>
      <c r="BQ189" s="6">
        <v>0.676056338028169</v>
      </c>
      <c r="BR189" s="6">
        <v>33</v>
      </c>
      <c r="BS189" s="6">
        <v>61.209964412811303</v>
      </c>
      <c r="BT189" s="6">
        <v>7.45</v>
      </c>
      <c r="BU189" s="6">
        <v>17.872340425531899</v>
      </c>
      <c r="BV189" s="6">
        <v>12.5</v>
      </c>
      <c r="BW189" s="6">
        <v>0.89436619718309796</v>
      </c>
      <c r="BX189" s="6">
        <v>29</v>
      </c>
      <c r="CQ189" s="6">
        <v>0</v>
      </c>
    </row>
    <row r="190" spans="1:95" x14ac:dyDescent="0.25">
      <c r="A190" t="s">
        <v>266</v>
      </c>
      <c r="B190" t="s">
        <v>118</v>
      </c>
      <c r="C190">
        <v>2014</v>
      </c>
      <c r="D190" t="s">
        <v>268</v>
      </c>
      <c r="E190">
        <v>0</v>
      </c>
      <c r="F190" s="6">
        <f>Table26[[#This Row],[Other Carbs wt%]]+Table26[[#This Row],[Starch wt%]]+Table26[[#This Row],[Cellulose wt%]]+Table26[[#This Row],[Hemicellulose wt%]]+Table26[[#This Row],[Sa wt%]]</f>
        <v>15</v>
      </c>
      <c r="G190" s="6">
        <f>Table26[[#This Row],[Protein wt%]]+Table26[[#This Row],[AA wt%]]</f>
        <v>72</v>
      </c>
      <c r="H190" s="6">
        <f>Table26[[#This Row],[Lipids wt%]]+Table26[[#This Row],[FA wt%]]</f>
        <v>0.55000000000000004</v>
      </c>
      <c r="I190" s="6">
        <f>Table26[[#This Row],[Lignin wt%]]+Table26[[#This Row],[Ph wt%]]</f>
        <v>0</v>
      </c>
      <c r="J19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15</v>
      </c>
      <c r="K190" s="6">
        <v>15</v>
      </c>
      <c r="L190" s="6">
        <v>0</v>
      </c>
      <c r="M190" s="6">
        <v>0</v>
      </c>
      <c r="N190" s="6">
        <v>0</v>
      </c>
      <c r="O190" s="6">
        <v>72</v>
      </c>
      <c r="P190" s="6">
        <v>0.55000000000000004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13</v>
      </c>
      <c r="W190" s="6">
        <v>42.65</v>
      </c>
      <c r="X190" s="6">
        <v>6.56</v>
      </c>
      <c r="Y190" s="6">
        <v>25.91</v>
      </c>
      <c r="Z190" s="6">
        <v>11.45</v>
      </c>
      <c r="AA190" s="6">
        <v>0.43</v>
      </c>
      <c r="AC190" s="6">
        <v>21</v>
      </c>
      <c r="AD190" s="6">
        <v>2.2000000000000001E-3</v>
      </c>
      <c r="AE190" s="6">
        <v>0.3</v>
      </c>
      <c r="AG190" s="6">
        <v>12</v>
      </c>
      <c r="AK190" s="6">
        <v>1.31</v>
      </c>
      <c r="AO190" s="6">
        <f>LN(25/Table26[[#This Row],[Temperature (C)]]/(1-SQRT((Table26[[#This Row],[Temperature (C)]]-5)/Table26[[#This Row],[Temperature (C)]])))/Table26[[#This Row],[b]]</f>
        <v>1.7561032205629057</v>
      </c>
      <c r="AP190" s="6">
        <f>IF(Table26[[#This Row],[b]]&lt;&gt;"",Table26[[#This Row],[T-5]], 0)</f>
        <v>1.7561032205629057</v>
      </c>
      <c r="AQ190" s="6">
        <v>1</v>
      </c>
      <c r="AR190" s="6">
        <v>600</v>
      </c>
      <c r="AT190" t="s">
        <v>389</v>
      </c>
      <c r="AU190" s="6">
        <v>3.4</v>
      </c>
      <c r="AV190" s="6">
        <f>Table26[[#This Row],[Light Biocrude wt%]]+Table26[[#This Row],[Heavy Biocrude wt%]]</f>
        <v>3.91534391534391</v>
      </c>
      <c r="AW190" s="6">
        <v>92</v>
      </c>
      <c r="AX190" s="6">
        <v>1.8</v>
      </c>
      <c r="AZ190" s="6">
        <v>12.890624999999901</v>
      </c>
      <c r="BA190" s="6">
        <v>1.0582010582010599</v>
      </c>
      <c r="BB190" s="6">
        <v>2.8571428571428501</v>
      </c>
      <c r="BL190" s="6" t="s">
        <v>391</v>
      </c>
      <c r="BM190" s="6">
        <v>68.185053380782904</v>
      </c>
      <c r="BN190" s="6">
        <v>8.6300000000000008</v>
      </c>
      <c r="BO190" s="6">
        <v>13.0496453900709</v>
      </c>
      <c r="BP190" s="6">
        <v>9.4148936170212707</v>
      </c>
      <c r="BQ190" s="6">
        <v>0.78873239436619702</v>
      </c>
      <c r="BR190" s="6">
        <v>37</v>
      </c>
      <c r="BS190" s="6">
        <v>62.491103202846901</v>
      </c>
      <c r="BT190" s="6">
        <v>7.26</v>
      </c>
      <c r="BU190" s="6">
        <v>17.304964539006999</v>
      </c>
      <c r="BV190" s="6">
        <v>12.127659574468</v>
      </c>
      <c r="BW190" s="6">
        <v>0.70422535211267501</v>
      </c>
      <c r="BX190" s="6">
        <v>35</v>
      </c>
      <c r="CQ190" s="6">
        <v>0</v>
      </c>
    </row>
    <row r="191" spans="1:95" x14ac:dyDescent="0.25">
      <c r="A191" t="s">
        <v>266</v>
      </c>
      <c r="B191" t="s">
        <v>118</v>
      </c>
      <c r="C191">
        <v>2014</v>
      </c>
      <c r="D191" t="s">
        <v>269</v>
      </c>
      <c r="E191">
        <v>0</v>
      </c>
      <c r="F191" s="6">
        <f>Table26[[#This Row],[Other Carbs wt%]]+Table26[[#This Row],[Starch wt%]]+Table26[[#This Row],[Cellulose wt%]]+Table26[[#This Row],[Hemicellulose wt%]]+Table26[[#This Row],[Sa wt%]]</f>
        <v>17</v>
      </c>
      <c r="G191" s="6">
        <f>Table26[[#This Row],[Protein wt%]]+Table26[[#This Row],[AA wt%]]</f>
        <v>75</v>
      </c>
      <c r="H191" s="6">
        <f>Table26[[#This Row],[Lipids wt%]]+Table26[[#This Row],[FA wt%]]</f>
        <v>2.7</v>
      </c>
      <c r="I191" s="6">
        <f>Table26[[#This Row],[Lignin wt%]]+Table26[[#This Row],[Ph wt%]]</f>
        <v>0</v>
      </c>
      <c r="J19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</v>
      </c>
      <c r="K191" s="6">
        <v>17</v>
      </c>
      <c r="L191" s="6">
        <v>0</v>
      </c>
      <c r="M191" s="6">
        <v>0</v>
      </c>
      <c r="N191" s="6">
        <v>0</v>
      </c>
      <c r="O191" s="6">
        <v>75</v>
      </c>
      <c r="P191" s="6">
        <v>2.7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4.68</v>
      </c>
      <c r="W191" s="6">
        <v>46.47</v>
      </c>
      <c r="X191" s="6">
        <v>7.31</v>
      </c>
      <c r="Y191" s="6">
        <v>29.03</v>
      </c>
      <c r="Z191" s="6">
        <v>12.04</v>
      </c>
      <c r="AA191" s="6">
        <v>0.47</v>
      </c>
      <c r="AC191" s="6">
        <v>22</v>
      </c>
      <c r="AD191" s="6">
        <v>2.2000000000000001E-3</v>
      </c>
      <c r="AE191" s="6">
        <v>0.3</v>
      </c>
      <c r="AG191" s="6">
        <v>12</v>
      </c>
      <c r="AK191" s="6">
        <v>1.31</v>
      </c>
      <c r="AO191" s="6">
        <f>LN(25/Table26[[#This Row],[Temperature (C)]]/(1-SQRT((Table26[[#This Row],[Temperature (C)]]-5)/Table26[[#This Row],[Temperature (C)]])))/Table26[[#This Row],[b]]</f>
        <v>1.7561032205629057</v>
      </c>
      <c r="AP191" s="6">
        <f>IF(Table26[[#This Row],[b]]&lt;&gt;"",Table26[[#This Row],[T-5]], 0)</f>
        <v>1.7561032205629057</v>
      </c>
      <c r="AQ191" s="6">
        <v>1</v>
      </c>
      <c r="AR191" s="6">
        <v>600</v>
      </c>
      <c r="AT191" t="s">
        <v>389</v>
      </c>
      <c r="AU191" s="6">
        <v>5.6</v>
      </c>
      <c r="AV191" s="6">
        <f>Table26[[#This Row],[Light Biocrude wt%]]+Table26[[#This Row],[Heavy Biocrude wt%]]</f>
        <v>47.8306878306878</v>
      </c>
      <c r="AW191" s="6">
        <v>43</v>
      </c>
      <c r="AX191" s="6">
        <v>6.9</v>
      </c>
      <c r="AZ191" s="6">
        <v>20.3125</v>
      </c>
      <c r="BA191" s="6">
        <v>20.634920634920601</v>
      </c>
      <c r="BB191" s="6">
        <v>27.1957671957672</v>
      </c>
      <c r="BL191" s="6" t="s">
        <v>391</v>
      </c>
      <c r="BM191" s="6">
        <v>71.459074733096003</v>
      </c>
      <c r="BN191" s="6">
        <v>9.51</v>
      </c>
      <c r="BO191" s="6">
        <v>13.1914893617021</v>
      </c>
      <c r="BP191" s="6">
        <v>5.95744680851063</v>
      </c>
      <c r="BQ191" s="6">
        <v>0.154929577464788</v>
      </c>
      <c r="BR191" s="6">
        <v>35</v>
      </c>
      <c r="BS191" s="6">
        <v>66.975088967971502</v>
      </c>
      <c r="BT191" s="6">
        <v>7.5</v>
      </c>
      <c r="BU191" s="6">
        <v>15.6028368794326</v>
      </c>
      <c r="BV191" s="6">
        <v>9.2021276595744705</v>
      </c>
      <c r="BW191" s="6">
        <v>0.69366197183098599</v>
      </c>
      <c r="BX191" s="6">
        <v>31</v>
      </c>
      <c r="CQ191" s="6">
        <v>0</v>
      </c>
    </row>
    <row r="192" spans="1:95" x14ac:dyDescent="0.25">
      <c r="A192" t="s">
        <v>272</v>
      </c>
      <c r="B192" t="s">
        <v>273</v>
      </c>
      <c r="C192">
        <v>2016</v>
      </c>
      <c r="D192" t="s">
        <v>274</v>
      </c>
      <c r="E192">
        <v>1</v>
      </c>
      <c r="F192" s="6">
        <f>Table26[[#This Row],[Other Carbs wt%]]+Table26[[#This Row],[Starch wt%]]+Table26[[#This Row],[Cellulose wt%]]+Table26[[#This Row],[Hemicellulose wt%]]+Table26[[#This Row],[Sa wt%]]</f>
        <v>0</v>
      </c>
      <c r="G192" s="6">
        <f>Table26[[#This Row],[Protein wt%]]+Table26[[#This Row],[AA wt%]]</f>
        <v>100</v>
      </c>
      <c r="H192" s="6">
        <f>Table26[[#This Row],[Lipids wt%]]+Table26[[#This Row],[FA wt%]]</f>
        <v>0</v>
      </c>
      <c r="I192" s="6">
        <f>Table26[[#This Row],[Lignin wt%]]+Table26[[#This Row],[Ph wt%]]</f>
        <v>0</v>
      </c>
      <c r="J19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92" s="6">
        <v>0</v>
      </c>
      <c r="L192" s="6">
        <v>0</v>
      </c>
      <c r="M192" s="6">
        <v>0</v>
      </c>
      <c r="N192" s="6">
        <v>0</v>
      </c>
      <c r="O192" s="6">
        <v>100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46.11</v>
      </c>
      <c r="X192" s="6">
        <v>6.9500000000000011</v>
      </c>
      <c r="Y192" s="6">
        <v>33.28</v>
      </c>
      <c r="Z192" s="6">
        <v>13.13</v>
      </c>
      <c r="AA192" s="6">
        <v>0.53</v>
      </c>
      <c r="AD192" s="6">
        <v>1.67E-3</v>
      </c>
      <c r="AG192" s="6">
        <v>10</v>
      </c>
      <c r="AK192" s="6">
        <v>1.61</v>
      </c>
      <c r="AO192" s="6">
        <f>LN(25/Table26[[#This Row],[Temperature (C)]]/(1-SQRT((Table26[[#This Row],[Temperature (C)]]-5)/Table26[[#This Row],[Temperature (C)]])))/Table26[[#This Row],[b]]</f>
        <v>1.4282269204902127</v>
      </c>
      <c r="AP192" s="6">
        <f>IF(Table26[[#This Row],[b]]&lt;&gt;"",Table26[[#This Row],[T-5]], 0)</f>
        <v>1.4282269204902127</v>
      </c>
      <c r="AQ192" s="6">
        <v>0.5</v>
      </c>
      <c r="AR192" s="6">
        <v>400</v>
      </c>
      <c r="AT192" t="s">
        <v>389</v>
      </c>
      <c r="AU192" s="6">
        <v>33</v>
      </c>
      <c r="AV192" s="6">
        <v>6</v>
      </c>
      <c r="AW192" s="6">
        <v>58</v>
      </c>
      <c r="AX192" s="6">
        <v>4</v>
      </c>
      <c r="AZ192" s="6">
        <v>20.8984375</v>
      </c>
      <c r="BL192" s="6" t="s">
        <v>391</v>
      </c>
      <c r="CQ192" s="6">
        <v>0</v>
      </c>
    </row>
    <row r="193" spans="1:95" x14ac:dyDescent="0.25">
      <c r="A193" t="s">
        <v>272</v>
      </c>
      <c r="B193" t="s">
        <v>273</v>
      </c>
      <c r="C193">
        <v>2016</v>
      </c>
      <c r="D193" t="s">
        <v>274</v>
      </c>
      <c r="E193">
        <v>1</v>
      </c>
      <c r="F193" s="6">
        <f>Table26[[#This Row],[Other Carbs wt%]]+Table26[[#This Row],[Starch wt%]]+Table26[[#This Row],[Cellulose wt%]]+Table26[[#This Row],[Hemicellulose wt%]]+Table26[[#This Row],[Sa wt%]]</f>
        <v>0</v>
      </c>
      <c r="G193" s="6">
        <f>Table26[[#This Row],[Protein wt%]]+Table26[[#This Row],[AA wt%]]</f>
        <v>100</v>
      </c>
      <c r="H193" s="6">
        <f>Table26[[#This Row],[Lipids wt%]]+Table26[[#This Row],[FA wt%]]</f>
        <v>0</v>
      </c>
      <c r="I193" s="6">
        <f>Table26[[#This Row],[Lignin wt%]]+Table26[[#This Row],[Ph wt%]]</f>
        <v>0</v>
      </c>
      <c r="J19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93" s="6">
        <v>0</v>
      </c>
      <c r="L193" s="6">
        <v>0</v>
      </c>
      <c r="M193" s="6">
        <v>0</v>
      </c>
      <c r="N193" s="6">
        <v>0</v>
      </c>
      <c r="O193" s="6">
        <v>100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46.11</v>
      </c>
      <c r="X193" s="6">
        <v>6.9500000000000011</v>
      </c>
      <c r="Y193" s="6">
        <v>33.28</v>
      </c>
      <c r="Z193" s="6">
        <v>13.13</v>
      </c>
      <c r="AA193" s="6">
        <v>0.53</v>
      </c>
      <c r="AD193" s="6">
        <v>1.67E-3</v>
      </c>
      <c r="AG193" s="6">
        <v>10</v>
      </c>
      <c r="AK193" s="6">
        <v>1.61</v>
      </c>
      <c r="AO193" s="6">
        <f>LN(25/Table26[[#This Row],[Temperature (C)]]/(1-SQRT((Table26[[#This Row],[Temperature (C)]]-5)/Table26[[#This Row],[Temperature (C)]])))/Table26[[#This Row],[b]]</f>
        <v>1.4282269204902127</v>
      </c>
      <c r="AP193" s="6">
        <f>IF(Table26[[#This Row],[b]]&lt;&gt;"",Table26[[#This Row],[T-5]], 0)</f>
        <v>1.4282269204902127</v>
      </c>
      <c r="AQ193" s="6">
        <v>0.75</v>
      </c>
      <c r="AR193" s="6">
        <v>400</v>
      </c>
      <c r="AT193" t="s">
        <v>389</v>
      </c>
      <c r="AU193" s="6">
        <v>5</v>
      </c>
      <c r="AV193" s="6">
        <v>18</v>
      </c>
      <c r="AW193" s="6">
        <v>72</v>
      </c>
      <c r="AX193" s="6">
        <v>4</v>
      </c>
      <c r="AZ193" s="6">
        <v>13.0859375</v>
      </c>
      <c r="BL193" s="6" t="s">
        <v>391</v>
      </c>
      <c r="CQ193" s="6">
        <v>0</v>
      </c>
    </row>
    <row r="194" spans="1:95" x14ac:dyDescent="0.25">
      <c r="A194" s="1" t="s">
        <v>272</v>
      </c>
      <c r="B194" t="s">
        <v>273</v>
      </c>
      <c r="C194">
        <v>2016</v>
      </c>
      <c r="D194" t="s">
        <v>274</v>
      </c>
      <c r="E194">
        <v>1</v>
      </c>
      <c r="F194" s="6">
        <f>Table26[[#This Row],[Other Carbs wt%]]+Table26[[#This Row],[Starch wt%]]+Table26[[#This Row],[Cellulose wt%]]+Table26[[#This Row],[Hemicellulose wt%]]+Table26[[#This Row],[Sa wt%]]</f>
        <v>0</v>
      </c>
      <c r="G194" s="6">
        <f>Table26[[#This Row],[Protein wt%]]+Table26[[#This Row],[AA wt%]]</f>
        <v>100</v>
      </c>
      <c r="H194" s="6">
        <f>Table26[[#This Row],[Lipids wt%]]+Table26[[#This Row],[FA wt%]]</f>
        <v>0</v>
      </c>
      <c r="I194" s="6">
        <f>Table26[[#This Row],[Lignin wt%]]+Table26[[#This Row],[Ph wt%]]</f>
        <v>0</v>
      </c>
      <c r="J19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94" s="6">
        <v>0</v>
      </c>
      <c r="L194" s="6">
        <v>0</v>
      </c>
      <c r="M194" s="6">
        <v>0</v>
      </c>
      <c r="N194" s="6">
        <v>0</v>
      </c>
      <c r="O194" s="6">
        <v>100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46.11</v>
      </c>
      <c r="X194" s="6">
        <v>6.9500000000000011</v>
      </c>
      <c r="Y194" s="6">
        <v>33.28</v>
      </c>
      <c r="Z194" s="6">
        <v>13.13</v>
      </c>
      <c r="AA194" s="6">
        <v>0.53</v>
      </c>
      <c r="AD194" s="6">
        <v>1.67E-3</v>
      </c>
      <c r="AG194" s="6">
        <v>10</v>
      </c>
      <c r="AK194" s="6">
        <v>1.61</v>
      </c>
      <c r="AO194" s="6">
        <f>LN(25/Table26[[#This Row],[Temperature (C)]]/(1-SQRT((Table26[[#This Row],[Temperature (C)]]-5)/Table26[[#This Row],[Temperature (C)]])))/Table26[[#This Row],[b]]</f>
        <v>1.4282269204902127</v>
      </c>
      <c r="AP194" s="6">
        <f>IF(Table26[[#This Row],[b]]&lt;&gt;"",Table26[[#This Row],[T-5]], 0)</f>
        <v>1.4282269204902127</v>
      </c>
      <c r="AQ194" s="6">
        <v>1</v>
      </c>
      <c r="AR194" s="6">
        <v>400</v>
      </c>
      <c r="AT194" t="s">
        <v>389</v>
      </c>
      <c r="AU194" s="6">
        <v>3</v>
      </c>
      <c r="AV194" s="6">
        <v>30</v>
      </c>
      <c r="AW194" s="6">
        <v>63</v>
      </c>
      <c r="AX194" s="6">
        <v>5</v>
      </c>
      <c r="AZ194" s="6">
        <v>25.096525096525003</v>
      </c>
      <c r="BD194" s="6">
        <v>63.05</v>
      </c>
      <c r="BE194" s="6">
        <v>8.42</v>
      </c>
      <c r="BF194" s="6">
        <v>17.260000000000002</v>
      </c>
      <c r="BG194" s="6">
        <v>10.18</v>
      </c>
      <c r="BH194" s="6">
        <v>1.0900000000000001</v>
      </c>
      <c r="BL194" s="6" t="s">
        <v>391</v>
      </c>
      <c r="CQ194" s="6">
        <v>0</v>
      </c>
    </row>
    <row r="195" spans="1:95" x14ac:dyDescent="0.25">
      <c r="A195" t="s">
        <v>272</v>
      </c>
      <c r="B195" t="s">
        <v>273</v>
      </c>
      <c r="C195">
        <v>2016</v>
      </c>
      <c r="D195" t="s">
        <v>274</v>
      </c>
      <c r="E195">
        <v>1</v>
      </c>
      <c r="F195" s="6">
        <f>Table26[[#This Row],[Other Carbs wt%]]+Table26[[#This Row],[Starch wt%]]+Table26[[#This Row],[Cellulose wt%]]+Table26[[#This Row],[Hemicellulose wt%]]+Table26[[#This Row],[Sa wt%]]</f>
        <v>0</v>
      </c>
      <c r="G195" s="6">
        <f>Table26[[#This Row],[Protein wt%]]+Table26[[#This Row],[AA wt%]]</f>
        <v>100</v>
      </c>
      <c r="H195" s="6">
        <f>Table26[[#This Row],[Lipids wt%]]+Table26[[#This Row],[FA wt%]]</f>
        <v>0</v>
      </c>
      <c r="I195" s="6">
        <f>Table26[[#This Row],[Lignin wt%]]+Table26[[#This Row],[Ph wt%]]</f>
        <v>0</v>
      </c>
      <c r="J19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95" s="6">
        <v>0</v>
      </c>
      <c r="L195" s="6">
        <v>0</v>
      </c>
      <c r="M195" s="6">
        <v>0</v>
      </c>
      <c r="N195" s="6">
        <v>0</v>
      </c>
      <c r="O195" s="6">
        <v>100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46.11</v>
      </c>
      <c r="X195" s="6">
        <v>6.9500000000000011</v>
      </c>
      <c r="Y195" s="6">
        <v>33.28</v>
      </c>
      <c r="Z195" s="6">
        <v>13.13</v>
      </c>
      <c r="AA195" s="6">
        <v>0.53</v>
      </c>
      <c r="AD195" s="6">
        <v>1.67E-3</v>
      </c>
      <c r="AG195" s="6">
        <v>10</v>
      </c>
      <c r="AK195" s="6">
        <v>1.61</v>
      </c>
      <c r="AO195" s="6">
        <f>LN(25/Table26[[#This Row],[Temperature (C)]]/(1-SQRT((Table26[[#This Row],[Temperature (C)]]-5)/Table26[[#This Row],[Temperature (C)]])))/Table26[[#This Row],[b]]</f>
        <v>1.4282269204902127</v>
      </c>
      <c r="AP195" s="6">
        <f>IF(Table26[[#This Row],[b]]&lt;&gt;"",Table26[[#This Row],[T-5]], 0)</f>
        <v>1.4282269204902127</v>
      </c>
      <c r="AQ195" s="6">
        <v>1.5</v>
      </c>
      <c r="AR195" s="6">
        <v>400</v>
      </c>
      <c r="AT195" t="s">
        <v>389</v>
      </c>
      <c r="AU195" s="6">
        <v>2</v>
      </c>
      <c r="AV195" s="6">
        <v>39</v>
      </c>
      <c r="AW195" s="6">
        <v>51</v>
      </c>
      <c r="AX195" s="6">
        <v>8</v>
      </c>
      <c r="AZ195" s="6">
        <v>21.235521235521198</v>
      </c>
      <c r="BD195" s="6">
        <v>66.56</v>
      </c>
      <c r="BE195" s="6">
        <v>8.92</v>
      </c>
      <c r="BF195" s="6">
        <v>13.700000000000001</v>
      </c>
      <c r="BG195" s="6">
        <v>9.81</v>
      </c>
      <c r="BH195" s="6">
        <v>1.01</v>
      </c>
      <c r="BL195" s="6" t="s">
        <v>391</v>
      </c>
      <c r="CQ195" s="6">
        <v>0</v>
      </c>
    </row>
    <row r="196" spans="1:95" x14ac:dyDescent="0.25">
      <c r="A196" t="s">
        <v>272</v>
      </c>
      <c r="B196" t="s">
        <v>273</v>
      </c>
      <c r="C196">
        <v>2016</v>
      </c>
      <c r="D196" t="s">
        <v>274</v>
      </c>
      <c r="E196">
        <v>1</v>
      </c>
      <c r="F196" s="6">
        <f>Table26[[#This Row],[Other Carbs wt%]]+Table26[[#This Row],[Starch wt%]]+Table26[[#This Row],[Cellulose wt%]]+Table26[[#This Row],[Hemicellulose wt%]]+Table26[[#This Row],[Sa wt%]]</f>
        <v>0</v>
      </c>
      <c r="G196" s="6">
        <f>Table26[[#This Row],[Protein wt%]]+Table26[[#This Row],[AA wt%]]</f>
        <v>100</v>
      </c>
      <c r="H196" s="6">
        <f>Table26[[#This Row],[Lipids wt%]]+Table26[[#This Row],[FA wt%]]</f>
        <v>0</v>
      </c>
      <c r="I196" s="6">
        <f>Table26[[#This Row],[Lignin wt%]]+Table26[[#This Row],[Ph wt%]]</f>
        <v>0</v>
      </c>
      <c r="J19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96" s="6">
        <v>0</v>
      </c>
      <c r="L196" s="6">
        <v>0</v>
      </c>
      <c r="M196" s="6">
        <v>0</v>
      </c>
      <c r="N196" s="6">
        <v>0</v>
      </c>
      <c r="O196" s="6">
        <v>100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46.11</v>
      </c>
      <c r="X196" s="6">
        <v>6.9500000000000011</v>
      </c>
      <c r="Y196" s="6">
        <v>33.28</v>
      </c>
      <c r="Z196" s="6">
        <v>13.13</v>
      </c>
      <c r="AA196" s="6">
        <v>0.53</v>
      </c>
      <c r="AD196" s="6">
        <v>1.67E-3</v>
      </c>
      <c r="AG196" s="6">
        <v>10</v>
      </c>
      <c r="AK196" s="6">
        <v>1.61</v>
      </c>
      <c r="AO196" s="6">
        <f>LN(25/Table26[[#This Row],[Temperature (C)]]/(1-SQRT((Table26[[#This Row],[Temperature (C)]]-5)/Table26[[#This Row],[Temperature (C)]])))/Table26[[#This Row],[b]]</f>
        <v>1.4282269204902127</v>
      </c>
      <c r="AP196" s="6">
        <f>IF(Table26[[#This Row],[b]]&lt;&gt;"",Table26[[#This Row],[T-5]], 0)</f>
        <v>1.4282269204902127</v>
      </c>
      <c r="AQ196" s="6">
        <v>2</v>
      </c>
      <c r="AR196" s="6">
        <v>400</v>
      </c>
      <c r="AT196" t="s">
        <v>389</v>
      </c>
      <c r="AU196" s="6">
        <v>1</v>
      </c>
      <c r="AV196" s="6">
        <v>39</v>
      </c>
      <c r="AW196" s="6">
        <v>53</v>
      </c>
      <c r="AX196" s="6">
        <v>7</v>
      </c>
      <c r="AZ196" s="6">
        <v>22.007722007721998</v>
      </c>
      <c r="BD196" s="6">
        <v>66.23</v>
      </c>
      <c r="BE196" s="6">
        <v>8.94</v>
      </c>
      <c r="BF196" s="6">
        <v>14.16</v>
      </c>
      <c r="BG196" s="6">
        <v>9.629999999999999</v>
      </c>
      <c r="BH196" s="6">
        <v>1.04</v>
      </c>
      <c r="BL196" s="6" t="s">
        <v>391</v>
      </c>
      <c r="CQ196" s="6">
        <v>0</v>
      </c>
    </row>
    <row r="197" spans="1:95" x14ac:dyDescent="0.25">
      <c r="A197" t="s">
        <v>272</v>
      </c>
      <c r="B197" t="s">
        <v>273</v>
      </c>
      <c r="C197">
        <v>2016</v>
      </c>
      <c r="D197" t="s">
        <v>274</v>
      </c>
      <c r="E197">
        <v>1</v>
      </c>
      <c r="F197" s="6">
        <f>Table26[[#This Row],[Other Carbs wt%]]+Table26[[#This Row],[Starch wt%]]+Table26[[#This Row],[Cellulose wt%]]+Table26[[#This Row],[Hemicellulose wt%]]+Table26[[#This Row],[Sa wt%]]</f>
        <v>0</v>
      </c>
      <c r="G197" s="6">
        <f>Table26[[#This Row],[Protein wt%]]+Table26[[#This Row],[AA wt%]]</f>
        <v>100</v>
      </c>
      <c r="H197" s="6">
        <f>Table26[[#This Row],[Lipids wt%]]+Table26[[#This Row],[FA wt%]]</f>
        <v>0</v>
      </c>
      <c r="I197" s="6">
        <f>Table26[[#This Row],[Lignin wt%]]+Table26[[#This Row],[Ph wt%]]</f>
        <v>0</v>
      </c>
      <c r="J19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97" s="6">
        <v>0</v>
      </c>
      <c r="L197" s="6">
        <v>0</v>
      </c>
      <c r="M197" s="6">
        <v>0</v>
      </c>
      <c r="N197" s="6">
        <v>0</v>
      </c>
      <c r="O197" s="6">
        <v>100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46.11</v>
      </c>
      <c r="X197" s="6">
        <v>6.9500000000000011</v>
      </c>
      <c r="Y197" s="6">
        <v>33.28</v>
      </c>
      <c r="Z197" s="6">
        <v>13.13</v>
      </c>
      <c r="AA197" s="6">
        <v>0.53</v>
      </c>
      <c r="AD197" s="6">
        <v>1.67E-3</v>
      </c>
      <c r="AG197" s="6">
        <v>10</v>
      </c>
      <c r="AK197" s="6">
        <v>1.61</v>
      </c>
      <c r="AO197" s="6">
        <f>LN(25/Table26[[#This Row],[Temperature (C)]]/(1-SQRT((Table26[[#This Row],[Temperature (C)]]-5)/Table26[[#This Row],[Temperature (C)]])))/Table26[[#This Row],[b]]</f>
        <v>1.4282269204902127</v>
      </c>
      <c r="AP197" s="6">
        <f>IF(Table26[[#This Row],[b]]&lt;&gt;"",Table26[[#This Row],[T-5]], 0)</f>
        <v>1.4282269204902127</v>
      </c>
      <c r="AQ197" s="6">
        <v>3</v>
      </c>
      <c r="AR197" s="6">
        <v>400</v>
      </c>
      <c r="AT197" t="s">
        <v>389</v>
      </c>
      <c r="AV197" s="6">
        <v>32</v>
      </c>
      <c r="AW197" s="6">
        <v>60</v>
      </c>
      <c r="AX197" s="6">
        <v>8</v>
      </c>
      <c r="AZ197" s="6">
        <v>16.023166023165999</v>
      </c>
      <c r="BD197" s="6">
        <v>67.64</v>
      </c>
      <c r="BE197" s="6">
        <v>8.870000000000001</v>
      </c>
      <c r="BF197" s="6">
        <v>14.069999999999999</v>
      </c>
      <c r="BG197" s="6">
        <v>8.5</v>
      </c>
      <c r="BH197" s="6">
        <v>0.91999999999999993</v>
      </c>
      <c r="BL197" s="6" t="s">
        <v>391</v>
      </c>
      <c r="CQ197" s="6">
        <v>0</v>
      </c>
    </row>
    <row r="198" spans="1:95" x14ac:dyDescent="0.25">
      <c r="A198" t="s">
        <v>272</v>
      </c>
      <c r="B198" t="s">
        <v>273</v>
      </c>
      <c r="C198">
        <v>2016</v>
      </c>
      <c r="D198" t="s">
        <v>274</v>
      </c>
      <c r="E198">
        <v>1</v>
      </c>
      <c r="F198" s="6">
        <f>Table26[[#This Row],[Other Carbs wt%]]+Table26[[#This Row],[Starch wt%]]+Table26[[#This Row],[Cellulose wt%]]+Table26[[#This Row],[Hemicellulose wt%]]+Table26[[#This Row],[Sa wt%]]</f>
        <v>0</v>
      </c>
      <c r="G198" s="6">
        <f>Table26[[#This Row],[Protein wt%]]+Table26[[#This Row],[AA wt%]]</f>
        <v>100</v>
      </c>
      <c r="H198" s="6">
        <f>Table26[[#This Row],[Lipids wt%]]+Table26[[#This Row],[FA wt%]]</f>
        <v>0</v>
      </c>
      <c r="I198" s="6">
        <f>Table26[[#This Row],[Lignin wt%]]+Table26[[#This Row],[Ph wt%]]</f>
        <v>0</v>
      </c>
      <c r="J19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98" s="6">
        <v>0</v>
      </c>
      <c r="L198" s="6">
        <v>0</v>
      </c>
      <c r="M198" s="6">
        <v>0</v>
      </c>
      <c r="N198" s="6">
        <v>0</v>
      </c>
      <c r="O198" s="6">
        <v>100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46.11</v>
      </c>
      <c r="X198" s="6">
        <v>6.9500000000000011</v>
      </c>
      <c r="Y198" s="6">
        <v>33.28</v>
      </c>
      <c r="Z198" s="6">
        <v>13.13</v>
      </c>
      <c r="AA198" s="6">
        <v>0.53</v>
      </c>
      <c r="AD198" s="6">
        <v>1.67E-3</v>
      </c>
      <c r="AG198" s="6">
        <v>10</v>
      </c>
      <c r="AK198" s="6">
        <v>1.61</v>
      </c>
      <c r="AO198" s="6">
        <f>LN(25/Table26[[#This Row],[Temperature (C)]]/(1-SQRT((Table26[[#This Row],[Temperature (C)]]-5)/Table26[[#This Row],[Temperature (C)]])))/Table26[[#This Row],[b]]</f>
        <v>1.4282269204902127</v>
      </c>
      <c r="AP198" s="6">
        <f>IF(Table26[[#This Row],[b]]&lt;&gt;"",Table26[[#This Row],[T-5]], 0)</f>
        <v>1.4282269204902127</v>
      </c>
      <c r="AQ198" s="6">
        <v>5</v>
      </c>
      <c r="AR198" s="6">
        <v>400</v>
      </c>
      <c r="AT198" t="s">
        <v>389</v>
      </c>
      <c r="AU198" s="6">
        <v>1</v>
      </c>
      <c r="AV198" s="6">
        <v>28</v>
      </c>
      <c r="AW198" s="6">
        <v>59</v>
      </c>
      <c r="AX198" s="6">
        <v>13</v>
      </c>
      <c r="AZ198" s="6">
        <v>12.3552123552123</v>
      </c>
      <c r="BD198" s="6">
        <v>68.73</v>
      </c>
      <c r="BE198" s="6">
        <v>8.93</v>
      </c>
      <c r="BF198" s="6">
        <v>13.489999999999998</v>
      </c>
      <c r="BG198" s="6">
        <v>7.93</v>
      </c>
      <c r="BH198" s="6">
        <v>0.91999999999999993</v>
      </c>
      <c r="BL198" s="6" t="s">
        <v>391</v>
      </c>
      <c r="CQ198" s="6">
        <v>0</v>
      </c>
    </row>
    <row r="199" spans="1:95" x14ac:dyDescent="0.25">
      <c r="A199" t="s">
        <v>272</v>
      </c>
      <c r="B199" t="s">
        <v>273</v>
      </c>
      <c r="C199">
        <v>2016</v>
      </c>
      <c r="D199" t="s">
        <v>274</v>
      </c>
      <c r="E199">
        <v>1</v>
      </c>
      <c r="F199" s="6">
        <f>Table26[[#This Row],[Other Carbs wt%]]+Table26[[#This Row],[Starch wt%]]+Table26[[#This Row],[Cellulose wt%]]+Table26[[#This Row],[Hemicellulose wt%]]+Table26[[#This Row],[Sa wt%]]</f>
        <v>0</v>
      </c>
      <c r="G199" s="6">
        <f>Table26[[#This Row],[Protein wt%]]+Table26[[#This Row],[AA wt%]]</f>
        <v>100</v>
      </c>
      <c r="H199" s="6">
        <f>Table26[[#This Row],[Lipids wt%]]+Table26[[#This Row],[FA wt%]]</f>
        <v>0</v>
      </c>
      <c r="I199" s="6">
        <f>Table26[[#This Row],[Lignin wt%]]+Table26[[#This Row],[Ph wt%]]</f>
        <v>0</v>
      </c>
      <c r="J19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199" s="6">
        <v>0</v>
      </c>
      <c r="L199" s="6">
        <v>0</v>
      </c>
      <c r="M199" s="6">
        <v>0</v>
      </c>
      <c r="N199" s="6">
        <v>0</v>
      </c>
      <c r="O199" s="6">
        <v>100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46.11</v>
      </c>
      <c r="X199" s="6">
        <v>6.9500000000000011</v>
      </c>
      <c r="Y199" s="6">
        <v>33.28</v>
      </c>
      <c r="Z199" s="6">
        <v>13.13</v>
      </c>
      <c r="AA199" s="6">
        <v>0.53</v>
      </c>
      <c r="AD199" s="6">
        <v>1.67E-3</v>
      </c>
      <c r="AG199" s="6">
        <v>10</v>
      </c>
      <c r="AK199" s="6">
        <v>1.61</v>
      </c>
      <c r="AO199" s="6">
        <f>LN(25/Table26[[#This Row],[Temperature (C)]]/(1-SQRT((Table26[[#This Row],[Temperature (C)]]-5)/Table26[[#This Row],[Temperature (C)]])))/Table26[[#This Row],[b]]</f>
        <v>1.4284445150137572</v>
      </c>
      <c r="AP199" s="6">
        <f>IF(Table26[[#This Row],[b]]&lt;&gt;"",Table26[[#This Row],[T-5]], 0)</f>
        <v>1.4284445150137572</v>
      </c>
      <c r="AQ199" s="6">
        <f>10/60</f>
        <v>0.16666666666666666</v>
      </c>
      <c r="AR199" s="6">
        <v>450</v>
      </c>
      <c r="AT199" t="s">
        <v>389</v>
      </c>
      <c r="AU199" s="6">
        <v>50</v>
      </c>
      <c r="AV199" s="6">
        <v>1</v>
      </c>
      <c r="AW199" s="6">
        <v>46</v>
      </c>
      <c r="AX199" s="6">
        <v>3</v>
      </c>
      <c r="AZ199" s="6">
        <v>17.773437499999901</v>
      </c>
      <c r="BL199" s="6" t="s">
        <v>391</v>
      </c>
      <c r="CQ199" s="6">
        <v>0</v>
      </c>
    </row>
    <row r="200" spans="1:95" x14ac:dyDescent="0.25">
      <c r="A200" t="s">
        <v>272</v>
      </c>
      <c r="B200" t="s">
        <v>273</v>
      </c>
      <c r="C200">
        <v>2016</v>
      </c>
      <c r="D200" t="s">
        <v>274</v>
      </c>
      <c r="E200">
        <v>1</v>
      </c>
      <c r="F200" s="6">
        <f>Table26[[#This Row],[Other Carbs wt%]]+Table26[[#This Row],[Starch wt%]]+Table26[[#This Row],[Cellulose wt%]]+Table26[[#This Row],[Hemicellulose wt%]]+Table26[[#This Row],[Sa wt%]]</f>
        <v>0</v>
      </c>
      <c r="G200" s="6">
        <f>Table26[[#This Row],[Protein wt%]]+Table26[[#This Row],[AA wt%]]</f>
        <v>100</v>
      </c>
      <c r="H200" s="6">
        <f>Table26[[#This Row],[Lipids wt%]]+Table26[[#This Row],[FA wt%]]</f>
        <v>0</v>
      </c>
      <c r="I200" s="6">
        <f>Table26[[#This Row],[Lignin wt%]]+Table26[[#This Row],[Ph wt%]]</f>
        <v>0</v>
      </c>
      <c r="J20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00" s="6">
        <v>0</v>
      </c>
      <c r="L200" s="6">
        <v>0</v>
      </c>
      <c r="M200" s="6">
        <v>0</v>
      </c>
      <c r="N200" s="6">
        <v>0</v>
      </c>
      <c r="O200" s="6">
        <v>100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46.11</v>
      </c>
      <c r="X200" s="6">
        <v>6.9500000000000011</v>
      </c>
      <c r="Y200" s="6">
        <v>33.28</v>
      </c>
      <c r="Z200" s="6">
        <v>13.13</v>
      </c>
      <c r="AA200" s="6">
        <v>0.53</v>
      </c>
      <c r="AD200" s="6">
        <v>1.67E-3</v>
      </c>
      <c r="AG200" s="6">
        <v>10</v>
      </c>
      <c r="AK200" s="6">
        <v>1.61</v>
      </c>
      <c r="AO200" s="6">
        <f>LN(25/Table26[[#This Row],[Temperature (C)]]/(1-SQRT((Table26[[#This Row],[Temperature (C)]]-5)/Table26[[#This Row],[Temperature (C)]])))/Table26[[#This Row],[b]]</f>
        <v>1.4284445150137572</v>
      </c>
      <c r="AP200" s="6">
        <f>IF(Table26[[#This Row],[b]]&lt;&gt;"",Table26[[#This Row],[T-5]], 0)</f>
        <v>1.4284445150137572</v>
      </c>
      <c r="AQ200" s="6">
        <f>20/60</f>
        <v>0.33333333333333331</v>
      </c>
      <c r="AR200" s="6">
        <v>450</v>
      </c>
      <c r="AT200" t="s">
        <v>389</v>
      </c>
      <c r="AU200" s="6">
        <v>34</v>
      </c>
      <c r="AV200" s="6">
        <v>3</v>
      </c>
      <c r="AW200" s="6">
        <v>60</v>
      </c>
      <c r="AX200" s="6">
        <v>4</v>
      </c>
      <c r="AZ200" s="6">
        <v>18.749999999999901</v>
      </c>
      <c r="BL200" s="6" t="s">
        <v>391</v>
      </c>
      <c r="CQ200" s="6">
        <v>0</v>
      </c>
    </row>
    <row r="201" spans="1:95" x14ac:dyDescent="0.25">
      <c r="A201" t="s">
        <v>272</v>
      </c>
      <c r="B201" t="s">
        <v>273</v>
      </c>
      <c r="C201">
        <v>2016</v>
      </c>
      <c r="D201" t="s">
        <v>274</v>
      </c>
      <c r="E201">
        <v>1</v>
      </c>
      <c r="F201" s="6">
        <f>Table26[[#This Row],[Other Carbs wt%]]+Table26[[#This Row],[Starch wt%]]+Table26[[#This Row],[Cellulose wt%]]+Table26[[#This Row],[Hemicellulose wt%]]+Table26[[#This Row],[Sa wt%]]</f>
        <v>0</v>
      </c>
      <c r="G201" s="6">
        <f>Table26[[#This Row],[Protein wt%]]+Table26[[#This Row],[AA wt%]]</f>
        <v>100</v>
      </c>
      <c r="H201" s="6">
        <f>Table26[[#This Row],[Lipids wt%]]+Table26[[#This Row],[FA wt%]]</f>
        <v>0</v>
      </c>
      <c r="I201" s="6">
        <f>Table26[[#This Row],[Lignin wt%]]+Table26[[#This Row],[Ph wt%]]</f>
        <v>0</v>
      </c>
      <c r="J20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01" s="6">
        <v>0</v>
      </c>
      <c r="L201" s="6">
        <v>0</v>
      </c>
      <c r="M201" s="6">
        <v>0</v>
      </c>
      <c r="N201" s="6">
        <v>0</v>
      </c>
      <c r="O201" s="6">
        <v>100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46.11</v>
      </c>
      <c r="X201" s="6">
        <v>6.9500000000000011</v>
      </c>
      <c r="Y201" s="6">
        <v>33.28</v>
      </c>
      <c r="Z201" s="6">
        <v>13.13</v>
      </c>
      <c r="AA201" s="6">
        <v>0.53</v>
      </c>
      <c r="AD201" s="6">
        <v>1.67E-3</v>
      </c>
      <c r="AG201" s="6">
        <v>10</v>
      </c>
      <c r="AK201" s="6">
        <v>1.61</v>
      </c>
      <c r="AO201" s="6">
        <f>LN(25/Table26[[#This Row],[Temperature (C)]]/(1-SQRT((Table26[[#This Row],[Temperature (C)]]-5)/Table26[[#This Row],[Temperature (C)]])))/Table26[[#This Row],[b]]</f>
        <v>1.4284445150137572</v>
      </c>
      <c r="AP201" s="6">
        <f>IF(Table26[[#This Row],[b]]&lt;&gt;"",Table26[[#This Row],[T-5]], 0)</f>
        <v>1.4284445150137572</v>
      </c>
      <c r="AQ201" s="6">
        <v>0.5</v>
      </c>
      <c r="AR201" s="6">
        <v>450</v>
      </c>
      <c r="AT201" t="s">
        <v>389</v>
      </c>
      <c r="AU201" s="6">
        <v>8</v>
      </c>
      <c r="AV201" s="6">
        <v>19</v>
      </c>
      <c r="AW201" s="6">
        <v>68</v>
      </c>
      <c r="AX201" s="6">
        <v>5</v>
      </c>
      <c r="AZ201" s="6">
        <v>16.9921875</v>
      </c>
      <c r="BD201" s="6">
        <v>63.680000000000007</v>
      </c>
      <c r="BE201" s="6">
        <v>8.6499999999999986</v>
      </c>
      <c r="BF201" s="6">
        <v>17.52</v>
      </c>
      <c r="BG201" s="6">
        <v>9.19</v>
      </c>
      <c r="BH201" s="6">
        <v>0.96</v>
      </c>
      <c r="BL201" s="6" t="s">
        <v>391</v>
      </c>
      <c r="CQ201" s="6">
        <v>0</v>
      </c>
    </row>
    <row r="202" spans="1:95" x14ac:dyDescent="0.25">
      <c r="A202" t="s">
        <v>272</v>
      </c>
      <c r="B202" t="s">
        <v>273</v>
      </c>
      <c r="C202">
        <v>2016</v>
      </c>
      <c r="D202" t="s">
        <v>274</v>
      </c>
      <c r="E202">
        <v>1</v>
      </c>
      <c r="F202" s="6">
        <f>Table26[[#This Row],[Other Carbs wt%]]+Table26[[#This Row],[Starch wt%]]+Table26[[#This Row],[Cellulose wt%]]+Table26[[#This Row],[Hemicellulose wt%]]+Table26[[#This Row],[Sa wt%]]</f>
        <v>0</v>
      </c>
      <c r="G202" s="6">
        <f>Table26[[#This Row],[Protein wt%]]+Table26[[#This Row],[AA wt%]]</f>
        <v>100</v>
      </c>
      <c r="H202" s="6">
        <f>Table26[[#This Row],[Lipids wt%]]+Table26[[#This Row],[FA wt%]]</f>
        <v>0</v>
      </c>
      <c r="I202" s="6">
        <f>Table26[[#This Row],[Lignin wt%]]+Table26[[#This Row],[Ph wt%]]</f>
        <v>0</v>
      </c>
      <c r="J20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02" s="6">
        <v>0</v>
      </c>
      <c r="L202" s="6">
        <v>0</v>
      </c>
      <c r="M202" s="6">
        <v>0</v>
      </c>
      <c r="N202" s="6">
        <v>0</v>
      </c>
      <c r="O202" s="6">
        <v>100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46.11</v>
      </c>
      <c r="X202" s="6">
        <v>6.9500000000000011</v>
      </c>
      <c r="Y202" s="6">
        <v>33.28</v>
      </c>
      <c r="Z202" s="6">
        <v>13.13</v>
      </c>
      <c r="AA202" s="6">
        <v>0.53</v>
      </c>
      <c r="AD202" s="6">
        <v>1.67E-3</v>
      </c>
      <c r="AG202" s="6">
        <v>10</v>
      </c>
      <c r="AK202" s="6">
        <v>1.61</v>
      </c>
      <c r="AO202" s="6">
        <f>LN(25/Table26[[#This Row],[Temperature (C)]]/(1-SQRT((Table26[[#This Row],[Temperature (C)]]-5)/Table26[[#This Row],[Temperature (C)]])))/Table26[[#This Row],[b]]</f>
        <v>1.4284445150137572</v>
      </c>
      <c r="AP202" s="6">
        <f>IF(Table26[[#This Row],[b]]&lt;&gt;"",Table26[[#This Row],[T-5]], 0)</f>
        <v>1.4284445150137572</v>
      </c>
      <c r="AQ202" s="6">
        <v>0.75</v>
      </c>
      <c r="AR202" s="6">
        <v>450</v>
      </c>
      <c r="AT202" t="s">
        <v>389</v>
      </c>
      <c r="AU202" s="6">
        <v>4</v>
      </c>
      <c r="AV202" s="6">
        <v>29</v>
      </c>
      <c r="AW202" s="6">
        <v>61</v>
      </c>
      <c r="AX202" s="6">
        <v>6</v>
      </c>
      <c r="AZ202" s="6">
        <v>27.343749999999901</v>
      </c>
      <c r="BD202" s="6">
        <v>63.06</v>
      </c>
      <c r="BE202" s="6">
        <v>8.36</v>
      </c>
      <c r="BF202" s="6">
        <v>17.48</v>
      </c>
      <c r="BG202" s="6">
        <v>10.199999999999999</v>
      </c>
      <c r="BH202" s="6">
        <v>0.89999999999999991</v>
      </c>
      <c r="BL202" s="6" t="s">
        <v>391</v>
      </c>
      <c r="CQ202" s="6">
        <v>0</v>
      </c>
    </row>
    <row r="203" spans="1:95" x14ac:dyDescent="0.25">
      <c r="A203" t="s">
        <v>272</v>
      </c>
      <c r="B203" t="s">
        <v>273</v>
      </c>
      <c r="C203">
        <v>2016</v>
      </c>
      <c r="D203" t="s">
        <v>274</v>
      </c>
      <c r="E203">
        <v>1</v>
      </c>
      <c r="F203" s="6">
        <f>Table26[[#This Row],[Other Carbs wt%]]+Table26[[#This Row],[Starch wt%]]+Table26[[#This Row],[Cellulose wt%]]+Table26[[#This Row],[Hemicellulose wt%]]+Table26[[#This Row],[Sa wt%]]</f>
        <v>0</v>
      </c>
      <c r="G203" s="6">
        <f>Table26[[#This Row],[Protein wt%]]+Table26[[#This Row],[AA wt%]]</f>
        <v>100</v>
      </c>
      <c r="H203" s="6">
        <f>Table26[[#This Row],[Lipids wt%]]+Table26[[#This Row],[FA wt%]]</f>
        <v>0</v>
      </c>
      <c r="I203" s="6">
        <f>Table26[[#This Row],[Lignin wt%]]+Table26[[#This Row],[Ph wt%]]</f>
        <v>0</v>
      </c>
      <c r="J20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03" s="6">
        <v>0</v>
      </c>
      <c r="L203" s="6">
        <v>0</v>
      </c>
      <c r="M203" s="6">
        <v>0</v>
      </c>
      <c r="N203" s="6">
        <v>0</v>
      </c>
      <c r="O203" s="6">
        <v>100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46.11</v>
      </c>
      <c r="X203" s="6">
        <v>6.9500000000000011</v>
      </c>
      <c r="Y203" s="6">
        <v>33.28</v>
      </c>
      <c r="Z203" s="6">
        <v>13.13</v>
      </c>
      <c r="AA203" s="6">
        <v>0.53</v>
      </c>
      <c r="AD203" s="6">
        <v>1.67E-3</v>
      </c>
      <c r="AG203" s="6">
        <v>10</v>
      </c>
      <c r="AK203" s="6">
        <v>1.61</v>
      </c>
      <c r="AO203" s="6">
        <f>LN(25/Table26[[#This Row],[Temperature (C)]]/(1-SQRT((Table26[[#This Row],[Temperature (C)]]-5)/Table26[[#This Row],[Temperature (C)]])))/Table26[[#This Row],[b]]</f>
        <v>1.4284445150137572</v>
      </c>
      <c r="AP203" s="6">
        <f>IF(Table26[[#This Row],[b]]&lt;&gt;"",Table26[[#This Row],[T-5]], 0)</f>
        <v>1.4284445150137572</v>
      </c>
      <c r="AQ203" s="6">
        <v>1</v>
      </c>
      <c r="AR203" s="6">
        <v>450</v>
      </c>
      <c r="AT203" t="s">
        <v>389</v>
      </c>
      <c r="AU203" s="6">
        <v>1</v>
      </c>
      <c r="AV203" s="6">
        <v>39</v>
      </c>
      <c r="AW203" s="6">
        <v>51</v>
      </c>
      <c r="AX203" s="6">
        <v>9</v>
      </c>
      <c r="AZ203" s="6">
        <v>15.0390625</v>
      </c>
      <c r="BD203" s="6">
        <v>61.050000000000004</v>
      </c>
      <c r="BE203" s="6">
        <v>8.6300000000000008</v>
      </c>
      <c r="BF203" s="6">
        <v>19.600000000000001</v>
      </c>
      <c r="BG203" s="6">
        <v>9.7799999999999994</v>
      </c>
      <c r="BH203" s="6">
        <v>0.94000000000000006</v>
      </c>
      <c r="BL203" s="6" t="s">
        <v>391</v>
      </c>
      <c r="CQ203" s="6">
        <v>0</v>
      </c>
    </row>
    <row r="204" spans="1:95" x14ac:dyDescent="0.25">
      <c r="A204" t="s">
        <v>272</v>
      </c>
      <c r="B204" t="s">
        <v>273</v>
      </c>
      <c r="C204">
        <v>2016</v>
      </c>
      <c r="D204" t="s">
        <v>274</v>
      </c>
      <c r="E204">
        <v>1</v>
      </c>
      <c r="F204" s="6">
        <f>Table26[[#This Row],[Other Carbs wt%]]+Table26[[#This Row],[Starch wt%]]+Table26[[#This Row],[Cellulose wt%]]+Table26[[#This Row],[Hemicellulose wt%]]+Table26[[#This Row],[Sa wt%]]</f>
        <v>0</v>
      </c>
      <c r="G204" s="6">
        <f>Table26[[#This Row],[Protein wt%]]+Table26[[#This Row],[AA wt%]]</f>
        <v>100</v>
      </c>
      <c r="H204" s="6">
        <f>Table26[[#This Row],[Lipids wt%]]+Table26[[#This Row],[FA wt%]]</f>
        <v>0</v>
      </c>
      <c r="I204" s="6">
        <f>Table26[[#This Row],[Lignin wt%]]+Table26[[#This Row],[Ph wt%]]</f>
        <v>0</v>
      </c>
      <c r="J20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04" s="6">
        <v>0</v>
      </c>
      <c r="L204" s="6">
        <v>0</v>
      </c>
      <c r="M204" s="6">
        <v>0</v>
      </c>
      <c r="N204" s="6">
        <v>0</v>
      </c>
      <c r="O204" s="6">
        <v>100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46.11</v>
      </c>
      <c r="X204" s="6">
        <v>6.9500000000000011</v>
      </c>
      <c r="Y204" s="6">
        <v>33.28</v>
      </c>
      <c r="Z204" s="6">
        <v>13.13</v>
      </c>
      <c r="AA204" s="6">
        <v>0.53</v>
      </c>
      <c r="AD204" s="6">
        <v>1.67E-3</v>
      </c>
      <c r="AG204" s="6">
        <v>10</v>
      </c>
      <c r="AK204" s="6">
        <v>1.61</v>
      </c>
      <c r="AO204" s="6">
        <f>LN(25/Table26[[#This Row],[Temperature (C)]]/(1-SQRT((Table26[[#This Row],[Temperature (C)]]-5)/Table26[[#This Row],[Temperature (C)]])))/Table26[[#This Row],[b]]</f>
        <v>1.4284445150137572</v>
      </c>
      <c r="AP204" s="6">
        <f>IF(Table26[[#This Row],[b]]&lt;&gt;"",Table26[[#This Row],[T-5]], 0)</f>
        <v>1.4284445150137572</v>
      </c>
      <c r="AQ204" s="6">
        <v>1.5</v>
      </c>
      <c r="AR204" s="6">
        <v>450</v>
      </c>
      <c r="AT204" t="s">
        <v>389</v>
      </c>
      <c r="AU204" s="6">
        <v>1</v>
      </c>
      <c r="AV204" s="6">
        <v>40</v>
      </c>
      <c r="AW204" s="6">
        <v>48</v>
      </c>
      <c r="AX204" s="6">
        <v>11</v>
      </c>
      <c r="AZ204" s="6">
        <v>19.038461538461501</v>
      </c>
      <c r="BD204" s="6">
        <v>65.45</v>
      </c>
      <c r="BE204" s="6">
        <v>8.73</v>
      </c>
      <c r="BF204" s="6">
        <v>15.290000000000001</v>
      </c>
      <c r="BG204" s="6">
        <v>9.7000000000000011</v>
      </c>
      <c r="BH204" s="6">
        <v>0.83</v>
      </c>
      <c r="BL204" s="6" t="s">
        <v>391</v>
      </c>
      <c r="CQ204" s="6">
        <v>0</v>
      </c>
    </row>
    <row r="205" spans="1:95" x14ac:dyDescent="0.25">
      <c r="A205" t="s">
        <v>272</v>
      </c>
      <c r="B205" t="s">
        <v>273</v>
      </c>
      <c r="C205">
        <v>2016</v>
      </c>
      <c r="D205" t="s">
        <v>274</v>
      </c>
      <c r="E205">
        <v>1</v>
      </c>
      <c r="F205" s="6">
        <f>Table26[[#This Row],[Other Carbs wt%]]+Table26[[#This Row],[Starch wt%]]+Table26[[#This Row],[Cellulose wt%]]+Table26[[#This Row],[Hemicellulose wt%]]+Table26[[#This Row],[Sa wt%]]</f>
        <v>0</v>
      </c>
      <c r="G205" s="6">
        <f>Table26[[#This Row],[Protein wt%]]+Table26[[#This Row],[AA wt%]]</f>
        <v>100</v>
      </c>
      <c r="H205" s="6">
        <f>Table26[[#This Row],[Lipids wt%]]+Table26[[#This Row],[FA wt%]]</f>
        <v>0</v>
      </c>
      <c r="I205" s="6">
        <f>Table26[[#This Row],[Lignin wt%]]+Table26[[#This Row],[Ph wt%]]</f>
        <v>0</v>
      </c>
      <c r="J20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05" s="6">
        <v>0</v>
      </c>
      <c r="L205" s="6">
        <v>0</v>
      </c>
      <c r="M205" s="6">
        <v>0</v>
      </c>
      <c r="N205" s="6">
        <v>0</v>
      </c>
      <c r="O205" s="6">
        <v>100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46.11</v>
      </c>
      <c r="X205" s="6">
        <v>6.9500000000000011</v>
      </c>
      <c r="Y205" s="6">
        <v>33.28</v>
      </c>
      <c r="Z205" s="6">
        <v>13.13</v>
      </c>
      <c r="AA205" s="6">
        <v>0.53</v>
      </c>
      <c r="AD205" s="6">
        <v>1.67E-3</v>
      </c>
      <c r="AG205" s="6">
        <v>10</v>
      </c>
      <c r="AK205" s="6">
        <v>1.61</v>
      </c>
      <c r="AO205" s="6">
        <f>LN(25/Table26[[#This Row],[Temperature (C)]]/(1-SQRT((Table26[[#This Row],[Temperature (C)]]-5)/Table26[[#This Row],[Temperature (C)]])))/Table26[[#This Row],[b]]</f>
        <v>1.4284445150137572</v>
      </c>
      <c r="AP205" s="6">
        <f>IF(Table26[[#This Row],[b]]&lt;&gt;"",Table26[[#This Row],[T-5]], 0)</f>
        <v>1.4284445150137572</v>
      </c>
      <c r="AQ205" s="6">
        <v>2</v>
      </c>
      <c r="AR205" s="6">
        <v>450</v>
      </c>
      <c r="AT205" t="s">
        <v>389</v>
      </c>
      <c r="AV205" s="6">
        <v>34</v>
      </c>
      <c r="AW205" s="6">
        <v>54</v>
      </c>
      <c r="AX205" s="6">
        <v>12</v>
      </c>
      <c r="AZ205" s="6">
        <v>17.5</v>
      </c>
      <c r="BD205" s="6">
        <v>67.210000000000008</v>
      </c>
      <c r="BE205" s="6">
        <v>9.11</v>
      </c>
      <c r="BF205" s="6">
        <v>13.600000000000001</v>
      </c>
      <c r="BG205" s="6">
        <v>8.2900000000000009</v>
      </c>
      <c r="BH205" s="6">
        <v>1.79</v>
      </c>
      <c r="BL205" s="6" t="s">
        <v>391</v>
      </c>
      <c r="CQ205" s="6">
        <v>0</v>
      </c>
    </row>
    <row r="206" spans="1:95" x14ac:dyDescent="0.25">
      <c r="A206" t="s">
        <v>272</v>
      </c>
      <c r="B206" t="s">
        <v>273</v>
      </c>
      <c r="C206">
        <v>2016</v>
      </c>
      <c r="D206" t="s">
        <v>274</v>
      </c>
      <c r="E206">
        <v>1</v>
      </c>
      <c r="F206" s="6">
        <f>Table26[[#This Row],[Other Carbs wt%]]+Table26[[#This Row],[Starch wt%]]+Table26[[#This Row],[Cellulose wt%]]+Table26[[#This Row],[Hemicellulose wt%]]+Table26[[#This Row],[Sa wt%]]</f>
        <v>0</v>
      </c>
      <c r="G206" s="6">
        <f>Table26[[#This Row],[Protein wt%]]+Table26[[#This Row],[AA wt%]]</f>
        <v>100</v>
      </c>
      <c r="H206" s="6">
        <f>Table26[[#This Row],[Lipids wt%]]+Table26[[#This Row],[FA wt%]]</f>
        <v>0</v>
      </c>
      <c r="I206" s="6">
        <f>Table26[[#This Row],[Lignin wt%]]+Table26[[#This Row],[Ph wt%]]</f>
        <v>0</v>
      </c>
      <c r="J20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06" s="6">
        <v>0</v>
      </c>
      <c r="L206" s="6">
        <v>0</v>
      </c>
      <c r="M206" s="6">
        <v>0</v>
      </c>
      <c r="N206" s="6">
        <v>0</v>
      </c>
      <c r="O206" s="6">
        <v>100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46.11</v>
      </c>
      <c r="X206" s="6">
        <v>6.9500000000000011</v>
      </c>
      <c r="Y206" s="6">
        <v>33.28</v>
      </c>
      <c r="Z206" s="6">
        <v>13.13</v>
      </c>
      <c r="AA206" s="6">
        <v>0.53</v>
      </c>
      <c r="AD206" s="6">
        <v>1.67E-3</v>
      </c>
      <c r="AG206" s="6">
        <v>10</v>
      </c>
      <c r="AK206" s="6">
        <v>1.61</v>
      </c>
      <c r="AO206" s="6">
        <f>LN(25/Table26[[#This Row],[Temperature (C)]]/(1-SQRT((Table26[[#This Row],[Temperature (C)]]-5)/Table26[[#This Row],[Temperature (C)]])))/Table26[[#This Row],[b]]</f>
        <v>1.4284445150137572</v>
      </c>
      <c r="AP206" s="6">
        <f>IF(Table26[[#This Row],[b]]&lt;&gt;"",Table26[[#This Row],[T-5]], 0)</f>
        <v>1.4284445150137572</v>
      </c>
      <c r="AQ206" s="6">
        <v>3</v>
      </c>
      <c r="AR206" s="6">
        <v>450</v>
      </c>
      <c r="AT206" t="s">
        <v>389</v>
      </c>
      <c r="AV206" s="6">
        <v>24</v>
      </c>
      <c r="AW206" s="6">
        <v>61</v>
      </c>
      <c r="AX206" s="6">
        <v>15</v>
      </c>
      <c r="AZ206" s="6">
        <v>17.884615384615401</v>
      </c>
      <c r="BD206" s="6">
        <v>68.12</v>
      </c>
      <c r="BE206" s="6">
        <v>8.8800000000000008</v>
      </c>
      <c r="BF206" s="6">
        <v>13.020000000000001</v>
      </c>
      <c r="BG206" s="6">
        <v>8.7200000000000006</v>
      </c>
      <c r="BH206" s="6">
        <v>1.26</v>
      </c>
      <c r="BL206" s="6" t="s">
        <v>391</v>
      </c>
      <c r="CQ206" s="6">
        <v>0</v>
      </c>
    </row>
    <row r="207" spans="1:95" x14ac:dyDescent="0.25">
      <c r="A207" t="s">
        <v>272</v>
      </c>
      <c r="B207" t="s">
        <v>273</v>
      </c>
      <c r="C207">
        <v>2016</v>
      </c>
      <c r="D207" t="s">
        <v>274</v>
      </c>
      <c r="E207">
        <v>1</v>
      </c>
      <c r="F207" s="6">
        <f>Table26[[#This Row],[Other Carbs wt%]]+Table26[[#This Row],[Starch wt%]]+Table26[[#This Row],[Cellulose wt%]]+Table26[[#This Row],[Hemicellulose wt%]]+Table26[[#This Row],[Sa wt%]]</f>
        <v>0</v>
      </c>
      <c r="G207" s="6">
        <f>Table26[[#This Row],[Protein wt%]]+Table26[[#This Row],[AA wt%]]</f>
        <v>100</v>
      </c>
      <c r="H207" s="6">
        <f>Table26[[#This Row],[Lipids wt%]]+Table26[[#This Row],[FA wt%]]</f>
        <v>0</v>
      </c>
      <c r="I207" s="6">
        <f>Table26[[#This Row],[Lignin wt%]]+Table26[[#This Row],[Ph wt%]]</f>
        <v>0</v>
      </c>
      <c r="J20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07" s="6">
        <v>0</v>
      </c>
      <c r="L207" s="6">
        <v>0</v>
      </c>
      <c r="M207" s="6">
        <v>0</v>
      </c>
      <c r="N207" s="6">
        <v>0</v>
      </c>
      <c r="O207" s="6">
        <v>100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46.11</v>
      </c>
      <c r="X207" s="6">
        <v>6.9500000000000011</v>
      </c>
      <c r="Y207" s="6">
        <v>33.28</v>
      </c>
      <c r="Z207" s="6">
        <v>13.13</v>
      </c>
      <c r="AA207" s="6">
        <v>0.53</v>
      </c>
      <c r="AD207" s="6">
        <v>1.67E-3</v>
      </c>
      <c r="AG207" s="6">
        <v>10</v>
      </c>
      <c r="AK207" s="6">
        <v>1.61</v>
      </c>
      <c r="AO207" s="6">
        <f>LN(25/Table26[[#This Row],[Temperature (C)]]/(1-SQRT((Table26[[#This Row],[Temperature (C)]]-5)/Table26[[#This Row],[Temperature (C)]])))/Table26[[#This Row],[b]]</f>
        <v>1.4284445150137572</v>
      </c>
      <c r="AP207" s="6">
        <f>IF(Table26[[#This Row],[b]]&lt;&gt;"",Table26[[#This Row],[T-5]], 0)</f>
        <v>1.4284445150137572</v>
      </c>
      <c r="AQ207" s="6">
        <v>5</v>
      </c>
      <c r="AR207" s="6">
        <v>450</v>
      </c>
      <c r="AT207" t="s">
        <v>389</v>
      </c>
      <c r="AV207" s="6">
        <v>19</v>
      </c>
      <c r="AW207" s="6">
        <v>65</v>
      </c>
      <c r="AX207" s="6">
        <v>16</v>
      </c>
      <c r="AZ207" s="6">
        <v>12.5</v>
      </c>
      <c r="BD207" s="6">
        <v>69.699999999999989</v>
      </c>
      <c r="BE207" s="6">
        <v>9.0499999999999989</v>
      </c>
      <c r="BF207" s="6">
        <v>11.68</v>
      </c>
      <c r="BG207" s="6">
        <v>8.2900000000000009</v>
      </c>
      <c r="BH207" s="6">
        <v>1.28</v>
      </c>
      <c r="BL207" s="6" t="s">
        <v>391</v>
      </c>
      <c r="CQ207" s="6">
        <v>0</v>
      </c>
    </row>
    <row r="208" spans="1:95" x14ac:dyDescent="0.25">
      <c r="A208" t="s">
        <v>272</v>
      </c>
      <c r="B208" t="s">
        <v>273</v>
      </c>
      <c r="C208">
        <v>2016</v>
      </c>
      <c r="D208" t="s">
        <v>274</v>
      </c>
      <c r="E208">
        <v>1</v>
      </c>
      <c r="F208" s="6">
        <f>Table26[[#This Row],[Other Carbs wt%]]+Table26[[#This Row],[Starch wt%]]+Table26[[#This Row],[Cellulose wt%]]+Table26[[#This Row],[Hemicellulose wt%]]+Table26[[#This Row],[Sa wt%]]</f>
        <v>0</v>
      </c>
      <c r="G208" s="6">
        <f>Table26[[#This Row],[Protein wt%]]+Table26[[#This Row],[AA wt%]]</f>
        <v>100</v>
      </c>
      <c r="H208" s="6">
        <f>Table26[[#This Row],[Lipids wt%]]+Table26[[#This Row],[FA wt%]]</f>
        <v>0</v>
      </c>
      <c r="I208" s="6">
        <f>Table26[[#This Row],[Lignin wt%]]+Table26[[#This Row],[Ph wt%]]</f>
        <v>0</v>
      </c>
      <c r="J20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08" s="6">
        <v>0</v>
      </c>
      <c r="L208" s="6">
        <v>0</v>
      </c>
      <c r="M208" s="6">
        <v>0</v>
      </c>
      <c r="N208" s="6">
        <v>0</v>
      </c>
      <c r="O208" s="6">
        <v>100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46.11</v>
      </c>
      <c r="X208" s="6">
        <v>6.9500000000000011</v>
      </c>
      <c r="Y208" s="6">
        <v>33.28</v>
      </c>
      <c r="Z208" s="6">
        <v>13.13</v>
      </c>
      <c r="AA208" s="6">
        <v>0.53</v>
      </c>
      <c r="AD208" s="6">
        <v>1.67E-3</v>
      </c>
      <c r="AG208" s="6">
        <v>10</v>
      </c>
      <c r="AK208" s="6">
        <v>1.61</v>
      </c>
      <c r="AO208" s="6">
        <f>LN(25/Table26[[#This Row],[Temperature (C)]]/(1-SQRT((Table26[[#This Row],[Temperature (C)]]-5)/Table26[[#This Row],[Temperature (C)]])))/Table26[[#This Row],[b]]</f>
        <v>1.4286184258176631</v>
      </c>
      <c r="AP208" s="6">
        <f>IF(Table26[[#This Row],[b]]&lt;&gt;"",Table26[[#This Row],[T-5]], 0)</f>
        <v>1.4286184258176631</v>
      </c>
      <c r="AQ208" s="6">
        <f>20/60</f>
        <v>0.33333333333333331</v>
      </c>
      <c r="AR208" s="6">
        <v>500</v>
      </c>
      <c r="AT208" t="s">
        <v>389</v>
      </c>
      <c r="AU208" s="6">
        <v>35</v>
      </c>
      <c r="AV208" s="6">
        <v>5</v>
      </c>
      <c r="AW208" s="6">
        <v>56</v>
      </c>
      <c r="AX208" s="6">
        <v>4</v>
      </c>
      <c r="AZ208" s="6">
        <v>6.3461538461538698</v>
      </c>
      <c r="BL208" s="6" t="s">
        <v>391</v>
      </c>
      <c r="CQ208" s="6">
        <v>0</v>
      </c>
    </row>
    <row r="209" spans="1:95" x14ac:dyDescent="0.25">
      <c r="A209" t="s">
        <v>272</v>
      </c>
      <c r="B209" t="s">
        <v>273</v>
      </c>
      <c r="C209">
        <v>2016</v>
      </c>
      <c r="D209" t="s">
        <v>274</v>
      </c>
      <c r="E209">
        <v>1</v>
      </c>
      <c r="F209" s="6">
        <f>Table26[[#This Row],[Other Carbs wt%]]+Table26[[#This Row],[Starch wt%]]+Table26[[#This Row],[Cellulose wt%]]+Table26[[#This Row],[Hemicellulose wt%]]+Table26[[#This Row],[Sa wt%]]</f>
        <v>0</v>
      </c>
      <c r="G209" s="6">
        <f>Table26[[#This Row],[Protein wt%]]+Table26[[#This Row],[AA wt%]]</f>
        <v>100</v>
      </c>
      <c r="H209" s="6">
        <f>Table26[[#This Row],[Lipids wt%]]+Table26[[#This Row],[FA wt%]]</f>
        <v>0</v>
      </c>
      <c r="I209" s="6">
        <f>Table26[[#This Row],[Lignin wt%]]+Table26[[#This Row],[Ph wt%]]</f>
        <v>0</v>
      </c>
      <c r="J20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09" s="6">
        <v>0</v>
      </c>
      <c r="L209" s="6">
        <v>0</v>
      </c>
      <c r="M209" s="6">
        <v>0</v>
      </c>
      <c r="N209" s="6">
        <v>0</v>
      </c>
      <c r="O209" s="6">
        <v>100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46.11</v>
      </c>
      <c r="X209" s="6">
        <v>6.9500000000000011</v>
      </c>
      <c r="Y209" s="6">
        <v>33.28</v>
      </c>
      <c r="Z209" s="6">
        <v>13.13</v>
      </c>
      <c r="AA209" s="6">
        <v>0.53</v>
      </c>
      <c r="AD209" s="6">
        <v>1.67E-3</v>
      </c>
      <c r="AG209" s="6">
        <v>10</v>
      </c>
      <c r="AK209" s="6">
        <v>1.61</v>
      </c>
      <c r="AO209" s="6">
        <f>LN(25/Table26[[#This Row],[Temperature (C)]]/(1-SQRT((Table26[[#This Row],[Temperature (C)]]-5)/Table26[[#This Row],[Temperature (C)]])))/Table26[[#This Row],[b]]</f>
        <v>1.4286184258176631</v>
      </c>
      <c r="AP209" s="6">
        <f>IF(Table26[[#This Row],[b]]&lt;&gt;"",Table26[[#This Row],[T-5]], 0)</f>
        <v>1.4286184258176631</v>
      </c>
      <c r="AQ209" s="6">
        <f>45/60</f>
        <v>0.75</v>
      </c>
      <c r="AR209" s="6">
        <v>500</v>
      </c>
      <c r="AT209" t="s">
        <v>389</v>
      </c>
      <c r="AU209" s="6">
        <v>3</v>
      </c>
      <c r="AV209" s="6">
        <v>38</v>
      </c>
      <c r="AW209" s="6">
        <v>53</v>
      </c>
      <c r="AX209" s="6">
        <v>6</v>
      </c>
      <c r="AZ209" s="6">
        <v>20.270270270270199</v>
      </c>
      <c r="BD209" s="6">
        <v>58.42</v>
      </c>
      <c r="BE209" s="6">
        <v>8.25</v>
      </c>
      <c r="BF209" s="6">
        <v>22.009999999999998</v>
      </c>
      <c r="BG209" s="6">
        <v>10.25</v>
      </c>
      <c r="BH209" s="6">
        <v>1.0699999999999998</v>
      </c>
      <c r="BL209" s="6" t="s">
        <v>391</v>
      </c>
      <c r="CQ209" s="6">
        <v>0</v>
      </c>
    </row>
    <row r="210" spans="1:95" x14ac:dyDescent="0.25">
      <c r="A210" t="s">
        <v>272</v>
      </c>
      <c r="B210" t="s">
        <v>273</v>
      </c>
      <c r="C210">
        <v>2016</v>
      </c>
      <c r="D210" t="s">
        <v>274</v>
      </c>
      <c r="E210">
        <v>1</v>
      </c>
      <c r="F210" s="6">
        <f>Table26[[#This Row],[Other Carbs wt%]]+Table26[[#This Row],[Starch wt%]]+Table26[[#This Row],[Cellulose wt%]]+Table26[[#This Row],[Hemicellulose wt%]]+Table26[[#This Row],[Sa wt%]]</f>
        <v>0</v>
      </c>
      <c r="G210" s="6">
        <f>Table26[[#This Row],[Protein wt%]]+Table26[[#This Row],[AA wt%]]</f>
        <v>100</v>
      </c>
      <c r="H210" s="6">
        <f>Table26[[#This Row],[Lipids wt%]]+Table26[[#This Row],[FA wt%]]</f>
        <v>0</v>
      </c>
      <c r="I210" s="6">
        <f>Table26[[#This Row],[Lignin wt%]]+Table26[[#This Row],[Ph wt%]]</f>
        <v>0</v>
      </c>
      <c r="J21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10" s="6">
        <v>0</v>
      </c>
      <c r="L210" s="6">
        <v>0</v>
      </c>
      <c r="M210" s="6">
        <v>0</v>
      </c>
      <c r="N210" s="6">
        <v>0</v>
      </c>
      <c r="O210" s="6">
        <v>100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46.11</v>
      </c>
      <c r="X210" s="6">
        <v>6.9500000000000011</v>
      </c>
      <c r="Y210" s="6">
        <v>33.28</v>
      </c>
      <c r="Z210" s="6">
        <v>13.13</v>
      </c>
      <c r="AA210" s="6">
        <v>0.53</v>
      </c>
      <c r="AD210" s="6">
        <v>1.67E-3</v>
      </c>
      <c r="AG210" s="6">
        <v>10</v>
      </c>
      <c r="AK210" s="6">
        <v>1.61</v>
      </c>
      <c r="AO210" s="6">
        <f>LN(25/Table26[[#This Row],[Temperature (C)]]/(1-SQRT((Table26[[#This Row],[Temperature (C)]]-5)/Table26[[#This Row],[Temperature (C)]])))/Table26[[#This Row],[b]]</f>
        <v>1.4286184258176631</v>
      </c>
      <c r="AP210" s="6">
        <f>IF(Table26[[#This Row],[b]]&lt;&gt;"",Table26[[#This Row],[T-5]], 0)</f>
        <v>1.4286184258176631</v>
      </c>
      <c r="AQ210" s="6">
        <v>1</v>
      </c>
      <c r="AR210" s="6">
        <v>500</v>
      </c>
      <c r="AT210" t="s">
        <v>389</v>
      </c>
      <c r="AU210" s="6">
        <v>2</v>
      </c>
      <c r="AV210" s="6">
        <v>33</v>
      </c>
      <c r="AW210" s="6">
        <v>55</v>
      </c>
      <c r="AX210" s="6">
        <v>10</v>
      </c>
      <c r="AZ210" s="6">
        <v>23.552123552123501</v>
      </c>
      <c r="BD210" s="6">
        <v>64.900000000000006</v>
      </c>
      <c r="BE210" s="6">
        <v>8.57</v>
      </c>
      <c r="BF210" s="6">
        <v>15.809999999999999</v>
      </c>
      <c r="BG210" s="6">
        <v>9.74</v>
      </c>
      <c r="BH210" s="6">
        <v>0.98</v>
      </c>
      <c r="BL210" s="6" t="s">
        <v>391</v>
      </c>
      <c r="CQ210" s="6">
        <v>0</v>
      </c>
    </row>
    <row r="211" spans="1:95" x14ac:dyDescent="0.25">
      <c r="A211" t="s">
        <v>272</v>
      </c>
      <c r="B211" t="s">
        <v>273</v>
      </c>
      <c r="C211">
        <v>2016</v>
      </c>
      <c r="D211" t="s">
        <v>274</v>
      </c>
      <c r="E211">
        <v>1</v>
      </c>
      <c r="F211" s="6">
        <f>Table26[[#This Row],[Other Carbs wt%]]+Table26[[#This Row],[Starch wt%]]+Table26[[#This Row],[Cellulose wt%]]+Table26[[#This Row],[Hemicellulose wt%]]+Table26[[#This Row],[Sa wt%]]</f>
        <v>0</v>
      </c>
      <c r="G211" s="6">
        <f>Table26[[#This Row],[Protein wt%]]+Table26[[#This Row],[AA wt%]]</f>
        <v>100</v>
      </c>
      <c r="H211" s="6">
        <f>Table26[[#This Row],[Lipids wt%]]+Table26[[#This Row],[FA wt%]]</f>
        <v>0</v>
      </c>
      <c r="I211" s="6">
        <f>Table26[[#This Row],[Lignin wt%]]+Table26[[#This Row],[Ph wt%]]</f>
        <v>0</v>
      </c>
      <c r="J21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11" s="6">
        <v>0</v>
      </c>
      <c r="L211" s="6">
        <v>0</v>
      </c>
      <c r="M211" s="6">
        <v>0</v>
      </c>
      <c r="N211" s="6">
        <v>0</v>
      </c>
      <c r="O211" s="6">
        <v>100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46.11</v>
      </c>
      <c r="X211" s="6">
        <v>6.9500000000000011</v>
      </c>
      <c r="Y211" s="6">
        <v>33.28</v>
      </c>
      <c r="Z211" s="6">
        <v>13.13</v>
      </c>
      <c r="AA211" s="6">
        <v>0.53</v>
      </c>
      <c r="AD211" s="6">
        <v>1.67E-3</v>
      </c>
      <c r="AG211" s="6">
        <v>10</v>
      </c>
      <c r="AK211" s="6">
        <v>1.61</v>
      </c>
      <c r="AO211" s="6">
        <f>LN(25/Table26[[#This Row],[Temperature (C)]]/(1-SQRT((Table26[[#This Row],[Temperature (C)]]-5)/Table26[[#This Row],[Temperature (C)]])))/Table26[[#This Row],[b]]</f>
        <v>1.4286184258176631</v>
      </c>
      <c r="AP211" s="6">
        <f>IF(Table26[[#This Row],[b]]&lt;&gt;"",Table26[[#This Row],[T-5]], 0)</f>
        <v>1.4286184258176631</v>
      </c>
      <c r="AQ211" s="6">
        <v>1.5</v>
      </c>
      <c r="AR211" s="6">
        <v>500</v>
      </c>
      <c r="AT211" t="s">
        <v>389</v>
      </c>
      <c r="AU211" s="6">
        <v>1</v>
      </c>
      <c r="AV211" s="6">
        <v>34</v>
      </c>
      <c r="AW211" s="6">
        <v>53</v>
      </c>
      <c r="AX211" s="6">
        <v>12</v>
      </c>
      <c r="AZ211" s="6">
        <v>26.833976833976799</v>
      </c>
      <c r="BD211" s="6">
        <v>65.490000000000009</v>
      </c>
      <c r="BE211" s="6">
        <v>8.7999999999999989</v>
      </c>
      <c r="BF211" s="6">
        <v>15.190000000000001</v>
      </c>
      <c r="BG211" s="6">
        <v>9.74</v>
      </c>
      <c r="BH211" s="6">
        <v>0.77999999999999992</v>
      </c>
      <c r="BL211" s="6" t="s">
        <v>391</v>
      </c>
      <c r="CQ211" s="6">
        <v>0</v>
      </c>
    </row>
    <row r="212" spans="1:95" x14ac:dyDescent="0.25">
      <c r="A212" t="s">
        <v>272</v>
      </c>
      <c r="B212" t="s">
        <v>273</v>
      </c>
      <c r="C212">
        <v>2016</v>
      </c>
      <c r="D212" t="s">
        <v>274</v>
      </c>
      <c r="E212">
        <v>1</v>
      </c>
      <c r="F212" s="6">
        <f>Table26[[#This Row],[Other Carbs wt%]]+Table26[[#This Row],[Starch wt%]]+Table26[[#This Row],[Cellulose wt%]]+Table26[[#This Row],[Hemicellulose wt%]]+Table26[[#This Row],[Sa wt%]]</f>
        <v>0</v>
      </c>
      <c r="G212" s="6">
        <f>Table26[[#This Row],[Protein wt%]]+Table26[[#This Row],[AA wt%]]</f>
        <v>100</v>
      </c>
      <c r="H212" s="6">
        <f>Table26[[#This Row],[Lipids wt%]]+Table26[[#This Row],[FA wt%]]</f>
        <v>0</v>
      </c>
      <c r="I212" s="6">
        <f>Table26[[#This Row],[Lignin wt%]]+Table26[[#This Row],[Ph wt%]]</f>
        <v>0</v>
      </c>
      <c r="J21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12" s="6">
        <v>0</v>
      </c>
      <c r="L212" s="6">
        <v>0</v>
      </c>
      <c r="M212" s="6">
        <v>0</v>
      </c>
      <c r="N212" s="6">
        <v>0</v>
      </c>
      <c r="O212" s="6">
        <v>100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46.11</v>
      </c>
      <c r="X212" s="6">
        <v>6.9500000000000011</v>
      </c>
      <c r="Y212" s="6">
        <v>33.28</v>
      </c>
      <c r="Z212" s="6">
        <v>13.13</v>
      </c>
      <c r="AA212" s="6">
        <v>0.53</v>
      </c>
      <c r="AD212" s="6">
        <v>1.67E-3</v>
      </c>
      <c r="AG212" s="6">
        <v>10</v>
      </c>
      <c r="AK212" s="6">
        <v>1.61</v>
      </c>
      <c r="AO212" s="6">
        <f>LN(25/Table26[[#This Row],[Temperature (C)]]/(1-SQRT((Table26[[#This Row],[Temperature (C)]]-5)/Table26[[#This Row],[Temperature (C)]])))/Table26[[#This Row],[b]]</f>
        <v>1.4286184258176631</v>
      </c>
      <c r="AP212" s="6">
        <f>IF(Table26[[#This Row],[b]]&lt;&gt;"",Table26[[#This Row],[T-5]], 0)</f>
        <v>1.4286184258176631</v>
      </c>
      <c r="AQ212" s="6">
        <v>2</v>
      </c>
      <c r="AR212" s="6">
        <v>500</v>
      </c>
      <c r="AT212" t="s">
        <v>389</v>
      </c>
      <c r="AU212" s="6">
        <v>1</v>
      </c>
      <c r="AV212" s="6">
        <v>27</v>
      </c>
      <c r="AW212" s="6">
        <v>57</v>
      </c>
      <c r="AX212" s="6">
        <v>15</v>
      </c>
      <c r="AZ212" s="6">
        <v>18.146718146718101</v>
      </c>
      <c r="BD212" s="6">
        <v>69.13</v>
      </c>
      <c r="BE212" s="6">
        <v>8.8800000000000008</v>
      </c>
      <c r="BF212" s="6">
        <v>12.21</v>
      </c>
      <c r="BG212" s="6">
        <v>8.99</v>
      </c>
      <c r="BH212" s="6">
        <v>0.79</v>
      </c>
      <c r="BL212" s="6" t="s">
        <v>391</v>
      </c>
      <c r="CQ212" s="6">
        <v>0</v>
      </c>
    </row>
    <row r="213" spans="1:95" x14ac:dyDescent="0.25">
      <c r="A213" t="s">
        <v>272</v>
      </c>
      <c r="B213" t="s">
        <v>273</v>
      </c>
      <c r="C213">
        <v>2016</v>
      </c>
      <c r="D213" t="s">
        <v>274</v>
      </c>
      <c r="E213">
        <v>1</v>
      </c>
      <c r="F213" s="6">
        <f>Table26[[#This Row],[Other Carbs wt%]]+Table26[[#This Row],[Starch wt%]]+Table26[[#This Row],[Cellulose wt%]]+Table26[[#This Row],[Hemicellulose wt%]]+Table26[[#This Row],[Sa wt%]]</f>
        <v>0</v>
      </c>
      <c r="G213" s="6">
        <f>Table26[[#This Row],[Protein wt%]]+Table26[[#This Row],[AA wt%]]</f>
        <v>100</v>
      </c>
      <c r="H213" s="6">
        <f>Table26[[#This Row],[Lipids wt%]]+Table26[[#This Row],[FA wt%]]</f>
        <v>0</v>
      </c>
      <c r="I213" s="6">
        <f>Table26[[#This Row],[Lignin wt%]]+Table26[[#This Row],[Ph wt%]]</f>
        <v>0</v>
      </c>
      <c r="J21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13" s="6">
        <v>0</v>
      </c>
      <c r="L213" s="6">
        <v>0</v>
      </c>
      <c r="M213" s="6">
        <v>0</v>
      </c>
      <c r="N213" s="6">
        <v>0</v>
      </c>
      <c r="O213" s="6">
        <v>100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46.11</v>
      </c>
      <c r="X213" s="6">
        <v>6.9500000000000011</v>
      </c>
      <c r="Y213" s="6">
        <v>33.28</v>
      </c>
      <c r="Z213" s="6">
        <v>13.13</v>
      </c>
      <c r="AA213" s="6">
        <v>0.53</v>
      </c>
      <c r="AD213" s="6">
        <v>1.67E-3</v>
      </c>
      <c r="AG213" s="6">
        <v>10</v>
      </c>
      <c r="AK213" s="6">
        <v>1.61</v>
      </c>
      <c r="AO213" s="6">
        <f>LN(25/Table26[[#This Row],[Temperature (C)]]/(1-SQRT((Table26[[#This Row],[Temperature (C)]]-5)/Table26[[#This Row],[Temperature (C)]])))/Table26[[#This Row],[b]]</f>
        <v>1.4286184258176631</v>
      </c>
      <c r="AP213" s="6">
        <f>IF(Table26[[#This Row],[b]]&lt;&gt;"",Table26[[#This Row],[T-5]], 0)</f>
        <v>1.4286184258176631</v>
      </c>
      <c r="AQ213" s="6">
        <v>3</v>
      </c>
      <c r="AR213" s="6">
        <v>500</v>
      </c>
      <c r="AT213" t="s">
        <v>389</v>
      </c>
      <c r="AU213" s="6">
        <v>1</v>
      </c>
      <c r="AV213" s="6">
        <v>19</v>
      </c>
      <c r="AW213" s="6">
        <v>62</v>
      </c>
      <c r="AX213" s="6">
        <v>18</v>
      </c>
      <c r="AZ213" s="6">
        <v>19.535783365570499</v>
      </c>
      <c r="BD213" s="6">
        <v>66.95</v>
      </c>
      <c r="BE213" s="6">
        <v>7.4399999999999995</v>
      </c>
      <c r="BF213" s="6">
        <v>14.790000000000001</v>
      </c>
      <c r="BG213" s="6">
        <v>9.15</v>
      </c>
      <c r="BH213" s="6">
        <v>1.67</v>
      </c>
      <c r="BL213" s="6" t="s">
        <v>391</v>
      </c>
      <c r="CQ213" s="6">
        <v>0</v>
      </c>
    </row>
    <row r="214" spans="1:95" x14ac:dyDescent="0.25">
      <c r="A214" t="s">
        <v>272</v>
      </c>
      <c r="B214" t="s">
        <v>273</v>
      </c>
      <c r="C214">
        <v>2016</v>
      </c>
      <c r="D214" t="s">
        <v>274</v>
      </c>
      <c r="E214">
        <v>1</v>
      </c>
      <c r="F214" s="6">
        <f>Table26[[#This Row],[Other Carbs wt%]]+Table26[[#This Row],[Starch wt%]]+Table26[[#This Row],[Cellulose wt%]]+Table26[[#This Row],[Hemicellulose wt%]]+Table26[[#This Row],[Sa wt%]]</f>
        <v>0</v>
      </c>
      <c r="G214" s="6">
        <f>Table26[[#This Row],[Protein wt%]]+Table26[[#This Row],[AA wt%]]</f>
        <v>100</v>
      </c>
      <c r="H214" s="6">
        <f>Table26[[#This Row],[Lipids wt%]]+Table26[[#This Row],[FA wt%]]</f>
        <v>0</v>
      </c>
      <c r="I214" s="6">
        <f>Table26[[#This Row],[Lignin wt%]]+Table26[[#This Row],[Ph wt%]]</f>
        <v>0</v>
      </c>
      <c r="J21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14" s="6">
        <v>0</v>
      </c>
      <c r="L214" s="6">
        <v>0</v>
      </c>
      <c r="M214" s="6">
        <v>0</v>
      </c>
      <c r="N214" s="6">
        <v>0</v>
      </c>
      <c r="O214" s="6">
        <v>100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46.11</v>
      </c>
      <c r="X214" s="6">
        <v>6.9500000000000011</v>
      </c>
      <c r="Y214" s="6">
        <v>33.28</v>
      </c>
      <c r="Z214" s="6">
        <v>13.13</v>
      </c>
      <c r="AA214" s="6">
        <v>0.53</v>
      </c>
      <c r="AD214" s="6">
        <v>1.67E-3</v>
      </c>
      <c r="AG214" s="6">
        <v>10</v>
      </c>
      <c r="AK214" s="6">
        <v>1.61</v>
      </c>
      <c r="AO214" s="6">
        <f>LN(25/Table26[[#This Row],[Temperature (C)]]/(1-SQRT((Table26[[#This Row],[Temperature (C)]]-5)/Table26[[#This Row],[Temperature (C)]])))/Table26[[#This Row],[b]]</f>
        <v>1.4286184258176631</v>
      </c>
      <c r="AP214" s="6">
        <f>IF(Table26[[#This Row],[b]]&lt;&gt;"",Table26[[#This Row],[T-5]], 0)</f>
        <v>1.4286184258176631</v>
      </c>
      <c r="AQ214" s="6">
        <v>5</v>
      </c>
      <c r="AR214" s="6">
        <v>500</v>
      </c>
      <c r="AT214" t="s">
        <v>389</v>
      </c>
      <c r="AU214" s="6">
        <v>4</v>
      </c>
      <c r="AV214" s="6">
        <v>11</v>
      </c>
      <c r="AW214" s="6">
        <v>63</v>
      </c>
      <c r="AX214" s="6">
        <v>22</v>
      </c>
      <c r="AZ214" s="6">
        <v>24.3713733075435</v>
      </c>
      <c r="BD214" s="6">
        <v>69.260000000000005</v>
      </c>
      <c r="BE214" s="6">
        <v>7.3</v>
      </c>
      <c r="BG214" s="6">
        <v>9.7799999999999994</v>
      </c>
      <c r="BL214" s="6" t="s">
        <v>391</v>
      </c>
      <c r="CQ214" s="6">
        <v>0</v>
      </c>
    </row>
    <row r="215" spans="1:95" x14ac:dyDescent="0.25">
      <c r="A215" t="s">
        <v>275</v>
      </c>
      <c r="B215" t="s">
        <v>216</v>
      </c>
      <c r="C215">
        <v>2019</v>
      </c>
      <c r="D215" t="s">
        <v>222</v>
      </c>
      <c r="E215">
        <v>1</v>
      </c>
      <c r="F215" s="6">
        <f>Table26[[#This Row],[Other Carbs wt%]]+Table26[[#This Row],[Starch wt%]]+Table26[[#This Row],[Cellulose wt%]]+Table26[[#This Row],[Hemicellulose wt%]]+Table26[[#This Row],[Sa wt%]]</f>
        <v>0</v>
      </c>
      <c r="G215" s="6">
        <f>Table26[[#This Row],[Protein wt%]]+Table26[[#This Row],[AA wt%]]</f>
        <v>0</v>
      </c>
      <c r="H215" s="6">
        <f>Table26[[#This Row],[Lipids wt%]]+Table26[[#This Row],[FA wt%]]</f>
        <v>0</v>
      </c>
      <c r="I215" s="6">
        <f>Table26[[#This Row],[Lignin wt%]]+Table26[[#This Row],[Ph wt%]]</f>
        <v>0</v>
      </c>
      <c r="J21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44.5</v>
      </c>
      <c r="X215" s="6">
        <v>6.6</v>
      </c>
      <c r="Y215" s="6">
        <v>42.3</v>
      </c>
      <c r="Z215" s="6">
        <v>6.6</v>
      </c>
      <c r="AC215" s="6">
        <v>18.7</v>
      </c>
      <c r="AD215" s="6">
        <v>4.1000000000000003E-3</v>
      </c>
      <c r="AG215" s="6">
        <v>5</v>
      </c>
      <c r="AO215" s="6" t="e">
        <f>LN(25/Table26[[#This Row],[Temperature (C)]]/(1-SQRT((Table26[[#This Row],[Temperature (C)]]-5)/Table26[[#This Row],[Temperature (C)]])))/Table26[[#This Row],[b]]</f>
        <v>#DIV/0!</v>
      </c>
      <c r="AP215" s="6">
        <f>IF(Table26[[#This Row],[b]]&lt;&gt;"",Table26[[#This Row],[T-5]], 0)</f>
        <v>0</v>
      </c>
      <c r="AQ215" s="6">
        <v>3.2</v>
      </c>
      <c r="AR215" s="6">
        <v>250</v>
      </c>
      <c r="AT215" t="s">
        <v>389</v>
      </c>
      <c r="AU215" s="6">
        <v>92.110874200426395</v>
      </c>
      <c r="AV215" s="6">
        <v>7.5554714790328603</v>
      </c>
      <c r="AW215" s="6">
        <v>2.3076923076923199</v>
      </c>
      <c r="AX215" s="6">
        <v>4.2874044533066904</v>
      </c>
      <c r="AZ215" s="6">
        <v>18.568665377176</v>
      </c>
      <c r="BL215" s="6" t="s">
        <v>391</v>
      </c>
      <c r="CQ215" s="6">
        <v>0</v>
      </c>
    </row>
    <row r="216" spans="1:95" x14ac:dyDescent="0.25">
      <c r="A216" t="s">
        <v>275</v>
      </c>
      <c r="B216" t="s">
        <v>216</v>
      </c>
      <c r="C216">
        <v>2019</v>
      </c>
      <c r="D216" t="s">
        <v>222</v>
      </c>
      <c r="E216">
        <v>1</v>
      </c>
      <c r="F216" s="6">
        <f>Table26[[#This Row],[Other Carbs wt%]]+Table26[[#This Row],[Starch wt%]]+Table26[[#This Row],[Cellulose wt%]]+Table26[[#This Row],[Hemicellulose wt%]]+Table26[[#This Row],[Sa wt%]]</f>
        <v>100</v>
      </c>
      <c r="G216" s="6">
        <f>Table26[[#This Row],[Protein wt%]]+Table26[[#This Row],[AA wt%]]</f>
        <v>0</v>
      </c>
      <c r="H216" s="6">
        <f>Table26[[#This Row],[Lipids wt%]]+Table26[[#This Row],[FA wt%]]</f>
        <v>0</v>
      </c>
      <c r="I216" s="6">
        <f>Table26[[#This Row],[Lignin wt%]]+Table26[[#This Row],[Ph wt%]]</f>
        <v>0</v>
      </c>
      <c r="J21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16" s="6">
        <v>0</v>
      </c>
      <c r="L216" s="6">
        <v>0</v>
      </c>
      <c r="M216" s="6">
        <v>0</v>
      </c>
      <c r="N216" s="6">
        <v>100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44.5</v>
      </c>
      <c r="X216" s="6">
        <v>6.6</v>
      </c>
      <c r="Y216" s="6">
        <v>42.3</v>
      </c>
      <c r="Z216" s="6">
        <v>6.6</v>
      </c>
      <c r="AC216" s="6">
        <v>18.7</v>
      </c>
      <c r="AD216" s="6">
        <v>4.1000000000000003E-3</v>
      </c>
      <c r="AG216" s="6">
        <v>5</v>
      </c>
      <c r="AO216" s="6" t="e">
        <f>LN(25/Table26[[#This Row],[Temperature (C)]]/(1-SQRT((Table26[[#This Row],[Temperature (C)]]-5)/Table26[[#This Row],[Temperature (C)]])))/Table26[[#This Row],[b]]</f>
        <v>#DIV/0!</v>
      </c>
      <c r="AP216" s="6">
        <f>IF(Table26[[#This Row],[b]]&lt;&gt;"",Table26[[#This Row],[T-5]], 0)</f>
        <v>0</v>
      </c>
      <c r="AQ216" s="6">
        <v>5.6</v>
      </c>
      <c r="AR216" s="6">
        <v>250</v>
      </c>
      <c r="AT216" t="s">
        <v>389</v>
      </c>
      <c r="AU216" s="6">
        <v>91.897654584221698</v>
      </c>
      <c r="AV216" s="6">
        <v>9.0584118017345006</v>
      </c>
      <c r="AW216" s="6">
        <v>4.0659340659340897</v>
      </c>
      <c r="AX216" s="6">
        <v>2.10834164174139</v>
      </c>
      <c r="AZ216" s="6">
        <v>23.210831721470001</v>
      </c>
      <c r="BL216" s="6" t="s">
        <v>391</v>
      </c>
      <c r="CQ216" s="6">
        <v>0</v>
      </c>
    </row>
    <row r="217" spans="1:95" x14ac:dyDescent="0.25">
      <c r="A217" t="s">
        <v>275</v>
      </c>
      <c r="B217" t="s">
        <v>216</v>
      </c>
      <c r="C217">
        <v>2019</v>
      </c>
      <c r="D217" t="s">
        <v>222</v>
      </c>
      <c r="E217">
        <v>1</v>
      </c>
      <c r="F217" s="6">
        <f>Table26[[#This Row],[Other Carbs wt%]]+Table26[[#This Row],[Starch wt%]]+Table26[[#This Row],[Cellulose wt%]]+Table26[[#This Row],[Hemicellulose wt%]]+Table26[[#This Row],[Sa wt%]]</f>
        <v>100</v>
      </c>
      <c r="G217" s="6">
        <f>Table26[[#This Row],[Protein wt%]]+Table26[[#This Row],[AA wt%]]</f>
        <v>0</v>
      </c>
      <c r="H217" s="6">
        <f>Table26[[#This Row],[Lipids wt%]]+Table26[[#This Row],[FA wt%]]</f>
        <v>0</v>
      </c>
      <c r="I217" s="6">
        <f>Table26[[#This Row],[Lignin wt%]]+Table26[[#This Row],[Ph wt%]]</f>
        <v>0</v>
      </c>
      <c r="J21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17" s="6">
        <v>0</v>
      </c>
      <c r="L217" s="6">
        <v>0</v>
      </c>
      <c r="M217" s="6">
        <v>0</v>
      </c>
      <c r="N217" s="6">
        <v>100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44.5</v>
      </c>
      <c r="X217" s="6">
        <v>6.6</v>
      </c>
      <c r="Y217" s="6">
        <v>42.3</v>
      </c>
      <c r="Z217" s="6">
        <v>6.6</v>
      </c>
      <c r="AC217" s="6">
        <v>18.7</v>
      </c>
      <c r="AD217" s="6">
        <v>4.1000000000000003E-3</v>
      </c>
      <c r="AG217" s="6">
        <v>5</v>
      </c>
      <c r="AO217" s="6" t="e">
        <f>LN(25/Table26[[#This Row],[Temperature (C)]]/(1-SQRT((Table26[[#This Row],[Temperature (C)]]-5)/Table26[[#This Row],[Temperature (C)]])))/Table26[[#This Row],[b]]</f>
        <v>#DIV/0!</v>
      </c>
      <c r="AP217" s="6">
        <f>IF(Table26[[#This Row],[b]]&lt;&gt;"",Table26[[#This Row],[T-5]], 0)</f>
        <v>0</v>
      </c>
      <c r="AQ217" s="6">
        <v>10</v>
      </c>
      <c r="AR217" s="6">
        <v>250</v>
      </c>
      <c r="AT217" t="s">
        <v>389</v>
      </c>
      <c r="AU217" s="6">
        <v>89.765458422174802</v>
      </c>
      <c r="AV217" s="6">
        <v>9.6083157479313392</v>
      </c>
      <c r="AW217" s="6">
        <v>3.2967032967033099</v>
      </c>
      <c r="AX217" s="6">
        <v>4.7930874044533001</v>
      </c>
      <c r="AZ217" s="6">
        <v>11.025145067698199</v>
      </c>
      <c r="BL217" s="6" t="s">
        <v>391</v>
      </c>
      <c r="CQ217" s="6">
        <v>0</v>
      </c>
    </row>
    <row r="218" spans="1:95" x14ac:dyDescent="0.25">
      <c r="A218" t="s">
        <v>275</v>
      </c>
      <c r="B218" t="s">
        <v>216</v>
      </c>
      <c r="C218">
        <v>2019</v>
      </c>
      <c r="D218" t="s">
        <v>222</v>
      </c>
      <c r="E218">
        <v>1</v>
      </c>
      <c r="F218" s="6">
        <f>Table26[[#This Row],[Other Carbs wt%]]+Table26[[#This Row],[Starch wt%]]+Table26[[#This Row],[Cellulose wt%]]+Table26[[#This Row],[Hemicellulose wt%]]+Table26[[#This Row],[Sa wt%]]</f>
        <v>100</v>
      </c>
      <c r="G218" s="6">
        <f>Table26[[#This Row],[Protein wt%]]+Table26[[#This Row],[AA wt%]]</f>
        <v>0</v>
      </c>
      <c r="H218" s="6">
        <f>Table26[[#This Row],[Lipids wt%]]+Table26[[#This Row],[FA wt%]]</f>
        <v>0</v>
      </c>
      <c r="I218" s="6">
        <f>Table26[[#This Row],[Lignin wt%]]+Table26[[#This Row],[Ph wt%]]</f>
        <v>0</v>
      </c>
      <c r="J21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18" s="6">
        <v>0</v>
      </c>
      <c r="L218" s="6">
        <v>0</v>
      </c>
      <c r="M218" s="6">
        <v>0</v>
      </c>
      <c r="N218" s="6">
        <v>100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44.5</v>
      </c>
      <c r="X218" s="6">
        <v>6.6</v>
      </c>
      <c r="Y218" s="6">
        <v>42.3</v>
      </c>
      <c r="Z218" s="6">
        <v>6.6</v>
      </c>
      <c r="AC218" s="6">
        <v>18.7</v>
      </c>
      <c r="AD218" s="6">
        <v>4.1000000000000003E-3</v>
      </c>
      <c r="AG218" s="6">
        <v>5</v>
      </c>
      <c r="AO218" s="6" t="e">
        <f>LN(25/Table26[[#This Row],[Temperature (C)]]/(1-SQRT((Table26[[#This Row],[Temperature (C)]]-5)/Table26[[#This Row],[Temperature (C)]])))/Table26[[#This Row],[b]]</f>
        <v>#DIV/0!</v>
      </c>
      <c r="AP218" s="6">
        <f>IF(Table26[[#This Row],[b]]&lt;&gt;"",Table26[[#This Row],[T-5]], 0)</f>
        <v>0</v>
      </c>
      <c r="AQ218" s="6">
        <v>31.6</v>
      </c>
      <c r="AR218" s="6">
        <v>250</v>
      </c>
      <c r="AT218" t="s">
        <v>389</v>
      </c>
      <c r="AU218" s="6">
        <v>85.714285714285694</v>
      </c>
      <c r="AV218" s="6">
        <v>10.327822334710801</v>
      </c>
      <c r="AW218" s="6">
        <v>7.52747252747253</v>
      </c>
      <c r="AX218" s="6">
        <v>5.4553672316383697</v>
      </c>
      <c r="AZ218" s="6">
        <v>40.463645943098001</v>
      </c>
      <c r="BL218" s="6" t="s">
        <v>391</v>
      </c>
      <c r="CQ218" s="6">
        <v>0</v>
      </c>
    </row>
    <row r="219" spans="1:95" x14ac:dyDescent="0.25">
      <c r="A219" t="s">
        <v>275</v>
      </c>
      <c r="B219" t="s">
        <v>216</v>
      </c>
      <c r="C219">
        <v>2019</v>
      </c>
      <c r="D219" t="s">
        <v>222</v>
      </c>
      <c r="E219">
        <v>1</v>
      </c>
      <c r="F219" s="6">
        <f>Table26[[#This Row],[Other Carbs wt%]]+Table26[[#This Row],[Starch wt%]]+Table26[[#This Row],[Cellulose wt%]]+Table26[[#This Row],[Hemicellulose wt%]]+Table26[[#This Row],[Sa wt%]]</f>
        <v>100</v>
      </c>
      <c r="G219" s="6">
        <f>Table26[[#This Row],[Protein wt%]]+Table26[[#This Row],[AA wt%]]</f>
        <v>0</v>
      </c>
      <c r="H219" s="6">
        <f>Table26[[#This Row],[Lipids wt%]]+Table26[[#This Row],[FA wt%]]</f>
        <v>0</v>
      </c>
      <c r="I219" s="6">
        <f>Table26[[#This Row],[Lignin wt%]]+Table26[[#This Row],[Ph wt%]]</f>
        <v>0</v>
      </c>
      <c r="J21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19" s="6">
        <v>0</v>
      </c>
      <c r="L219" s="6">
        <v>0</v>
      </c>
      <c r="M219" s="6">
        <v>0</v>
      </c>
      <c r="N219" s="6">
        <v>100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44.5</v>
      </c>
      <c r="X219" s="6">
        <v>6.6</v>
      </c>
      <c r="Y219" s="6">
        <v>42.3</v>
      </c>
      <c r="Z219" s="6">
        <v>6.6</v>
      </c>
      <c r="AC219" s="6">
        <v>18.7</v>
      </c>
      <c r="AD219" s="6">
        <v>4.1000000000000003E-3</v>
      </c>
      <c r="AG219" s="6">
        <v>5</v>
      </c>
      <c r="AO219" s="6" t="e">
        <f>LN(25/Table26[[#This Row],[Temperature (C)]]/(1-SQRT((Table26[[#This Row],[Temperature (C)]]-5)/Table26[[#This Row],[Temperature (C)]])))/Table26[[#This Row],[b]]</f>
        <v>#DIV/0!</v>
      </c>
      <c r="AP219" s="6">
        <f>IF(Table26[[#This Row],[b]]&lt;&gt;"",Table26[[#This Row],[T-5]], 0)</f>
        <v>0</v>
      </c>
      <c r="AQ219" s="6">
        <v>100</v>
      </c>
      <c r="AR219" s="6">
        <v>250</v>
      </c>
      <c r="AT219" t="s">
        <v>389</v>
      </c>
      <c r="AU219" s="6">
        <v>79.317697228144993</v>
      </c>
      <c r="AV219" s="6">
        <v>19.808609943280899</v>
      </c>
      <c r="AW219" s="6">
        <v>9.3956043956043995</v>
      </c>
      <c r="AX219" s="6">
        <v>7.3736124958457401</v>
      </c>
      <c r="AZ219" s="6">
        <v>53.424657534246599</v>
      </c>
      <c r="BL219" s="6" t="s">
        <v>391</v>
      </c>
      <c r="CQ219" s="6">
        <v>0</v>
      </c>
    </row>
    <row r="220" spans="1:95" x14ac:dyDescent="0.25">
      <c r="A220" t="s">
        <v>275</v>
      </c>
      <c r="B220" t="s">
        <v>216</v>
      </c>
      <c r="C220">
        <v>2019</v>
      </c>
      <c r="D220" t="s">
        <v>222</v>
      </c>
      <c r="E220">
        <v>1</v>
      </c>
      <c r="F220" s="6">
        <f>Table26[[#This Row],[Other Carbs wt%]]+Table26[[#This Row],[Starch wt%]]+Table26[[#This Row],[Cellulose wt%]]+Table26[[#This Row],[Hemicellulose wt%]]+Table26[[#This Row],[Sa wt%]]</f>
        <v>100</v>
      </c>
      <c r="G220" s="6">
        <f>Table26[[#This Row],[Protein wt%]]+Table26[[#This Row],[AA wt%]]</f>
        <v>0</v>
      </c>
      <c r="H220" s="6">
        <f>Table26[[#This Row],[Lipids wt%]]+Table26[[#This Row],[FA wt%]]</f>
        <v>0</v>
      </c>
      <c r="I220" s="6">
        <f>Table26[[#This Row],[Lignin wt%]]+Table26[[#This Row],[Ph wt%]]</f>
        <v>0</v>
      </c>
      <c r="J22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20" s="6">
        <v>0</v>
      </c>
      <c r="L220" s="6">
        <v>0</v>
      </c>
      <c r="M220" s="6">
        <v>0</v>
      </c>
      <c r="N220" s="6">
        <v>100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44.5</v>
      </c>
      <c r="X220" s="6">
        <v>6.6</v>
      </c>
      <c r="Y220" s="6">
        <v>42.3</v>
      </c>
      <c r="Z220" s="6">
        <v>6.6</v>
      </c>
      <c r="AC220" s="6">
        <v>18.7</v>
      </c>
      <c r="AD220" s="6">
        <v>4.1000000000000003E-3</v>
      </c>
      <c r="AG220" s="6">
        <v>5</v>
      </c>
      <c r="AO220" s="6" t="e">
        <f>LN(25/Table26[[#This Row],[Temperature (C)]]/(1-SQRT((Table26[[#This Row],[Temperature (C)]]-5)/Table26[[#This Row],[Temperature (C)]])))/Table26[[#This Row],[b]]</f>
        <v>#DIV/0!</v>
      </c>
      <c r="AP220" s="6">
        <f>IF(Table26[[#This Row],[b]]&lt;&gt;"",Table26[[#This Row],[T-5]], 0)</f>
        <v>0</v>
      </c>
      <c r="AQ220" s="6">
        <v>3.2</v>
      </c>
      <c r="AR220" s="6">
        <v>350</v>
      </c>
      <c r="AT220" t="s">
        <v>389</v>
      </c>
      <c r="AU220" s="6">
        <v>19.189765458422102</v>
      </c>
      <c r="AV220" s="6">
        <v>23.3647206938052</v>
      </c>
      <c r="AW220" s="6">
        <v>13.351648351648301</v>
      </c>
      <c r="AX220" s="6">
        <v>68.9145895646394</v>
      </c>
      <c r="AZ220" s="6">
        <v>47.102212855637603</v>
      </c>
      <c r="BD220" s="6">
        <v>65.7</v>
      </c>
      <c r="BE220" s="6">
        <v>7.1</v>
      </c>
      <c r="BF220" s="6">
        <v>22.4</v>
      </c>
      <c r="BG220" s="6">
        <v>4.8</v>
      </c>
      <c r="BI220" s="6">
        <v>29.4</v>
      </c>
      <c r="BK220" s="6">
        <v>11.1</v>
      </c>
      <c r="BL220" s="6" t="s">
        <v>391</v>
      </c>
      <c r="CQ220" s="6">
        <v>0</v>
      </c>
    </row>
    <row r="221" spans="1:95" x14ac:dyDescent="0.25">
      <c r="A221" t="s">
        <v>275</v>
      </c>
      <c r="B221" t="s">
        <v>216</v>
      </c>
      <c r="C221">
        <v>2019</v>
      </c>
      <c r="D221" t="s">
        <v>222</v>
      </c>
      <c r="E221">
        <v>1</v>
      </c>
      <c r="F221" s="6">
        <f>Table26[[#This Row],[Other Carbs wt%]]+Table26[[#This Row],[Starch wt%]]+Table26[[#This Row],[Cellulose wt%]]+Table26[[#This Row],[Hemicellulose wt%]]+Table26[[#This Row],[Sa wt%]]</f>
        <v>100</v>
      </c>
      <c r="G221" s="6">
        <f>Table26[[#This Row],[Protein wt%]]+Table26[[#This Row],[AA wt%]]</f>
        <v>0</v>
      </c>
      <c r="H221" s="6">
        <f>Table26[[#This Row],[Lipids wt%]]+Table26[[#This Row],[FA wt%]]</f>
        <v>0</v>
      </c>
      <c r="I221" s="6">
        <f>Table26[[#This Row],[Lignin wt%]]+Table26[[#This Row],[Ph wt%]]</f>
        <v>0</v>
      </c>
      <c r="J22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21" s="6">
        <v>0</v>
      </c>
      <c r="L221" s="6">
        <v>0</v>
      </c>
      <c r="M221" s="6">
        <v>0</v>
      </c>
      <c r="N221" s="6">
        <v>100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44.5</v>
      </c>
      <c r="X221" s="6">
        <v>6.6</v>
      </c>
      <c r="Y221" s="6">
        <v>42.3</v>
      </c>
      <c r="Z221" s="6">
        <v>6.6</v>
      </c>
      <c r="AC221" s="6">
        <v>18.7</v>
      </c>
      <c r="AD221" s="6">
        <v>4.1000000000000003E-3</v>
      </c>
      <c r="AG221" s="6">
        <v>5</v>
      </c>
      <c r="AO221" s="6" t="e">
        <f>LN(25/Table26[[#This Row],[Temperature (C)]]/(1-SQRT((Table26[[#This Row],[Temperature (C)]]-5)/Table26[[#This Row],[Temperature (C)]])))/Table26[[#This Row],[b]]</f>
        <v>#DIV/0!</v>
      </c>
      <c r="AP221" s="6">
        <f>IF(Table26[[#This Row],[b]]&lt;&gt;"",Table26[[#This Row],[T-5]], 0)</f>
        <v>0</v>
      </c>
      <c r="AQ221" s="6">
        <v>5.6</v>
      </c>
      <c r="AR221" s="6">
        <v>350</v>
      </c>
      <c r="AT221" t="s">
        <v>389</v>
      </c>
      <c r="AU221" s="6">
        <v>17.484008528784599</v>
      </c>
      <c r="AV221" s="6">
        <v>50.963310382617003</v>
      </c>
      <c r="AW221" s="6">
        <v>18.901098901098901</v>
      </c>
      <c r="AX221" s="6">
        <v>56.696576935858999</v>
      </c>
      <c r="AZ221" s="6">
        <v>47.102212855637603</v>
      </c>
      <c r="BD221" s="6">
        <v>67.900000000000006</v>
      </c>
      <c r="BE221" s="6">
        <v>7.2</v>
      </c>
      <c r="BF221" s="6">
        <v>19</v>
      </c>
      <c r="BG221" s="6">
        <v>5.9</v>
      </c>
      <c r="BI221" s="6">
        <v>30.6</v>
      </c>
      <c r="BK221" s="6">
        <v>25.1</v>
      </c>
      <c r="BL221" s="6" t="s">
        <v>391</v>
      </c>
      <c r="CQ221" s="6">
        <v>0</v>
      </c>
    </row>
    <row r="222" spans="1:95" x14ac:dyDescent="0.25">
      <c r="A222" t="s">
        <v>275</v>
      </c>
      <c r="B222" t="s">
        <v>216</v>
      </c>
      <c r="C222">
        <v>2019</v>
      </c>
      <c r="D222" t="s">
        <v>222</v>
      </c>
      <c r="E222">
        <v>1</v>
      </c>
      <c r="F222" s="6">
        <f>Table26[[#This Row],[Other Carbs wt%]]+Table26[[#This Row],[Starch wt%]]+Table26[[#This Row],[Cellulose wt%]]+Table26[[#This Row],[Hemicellulose wt%]]+Table26[[#This Row],[Sa wt%]]</f>
        <v>100</v>
      </c>
      <c r="G222" s="6">
        <f>Table26[[#This Row],[Protein wt%]]+Table26[[#This Row],[AA wt%]]</f>
        <v>0</v>
      </c>
      <c r="H222" s="6">
        <f>Table26[[#This Row],[Lipids wt%]]+Table26[[#This Row],[FA wt%]]</f>
        <v>0</v>
      </c>
      <c r="I222" s="6">
        <f>Table26[[#This Row],[Lignin wt%]]+Table26[[#This Row],[Ph wt%]]</f>
        <v>0</v>
      </c>
      <c r="J22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22" s="6">
        <v>0</v>
      </c>
      <c r="L222" s="6">
        <v>0</v>
      </c>
      <c r="M222" s="6">
        <v>0</v>
      </c>
      <c r="N222" s="6">
        <v>100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44.5</v>
      </c>
      <c r="X222" s="6">
        <v>6.6</v>
      </c>
      <c r="Y222" s="6">
        <v>42.3</v>
      </c>
      <c r="Z222" s="6">
        <v>6.6</v>
      </c>
      <c r="AC222" s="6">
        <v>18.7</v>
      </c>
      <c r="AD222" s="6">
        <v>4.1000000000000003E-3</v>
      </c>
      <c r="AG222" s="6">
        <v>5</v>
      </c>
      <c r="AO222" s="6" t="e">
        <f>LN(25/Table26[[#This Row],[Temperature (C)]]/(1-SQRT((Table26[[#This Row],[Temperature (C)]]-5)/Table26[[#This Row],[Temperature (C)]])))/Table26[[#This Row],[b]]</f>
        <v>#DIV/0!</v>
      </c>
      <c r="AP222" s="6">
        <f>IF(Table26[[#This Row],[b]]&lt;&gt;"",Table26[[#This Row],[T-5]], 0)</f>
        <v>0</v>
      </c>
      <c r="AQ222" s="6">
        <v>31.6</v>
      </c>
      <c r="AR222" s="6">
        <v>350</v>
      </c>
      <c r="AT222" t="s">
        <v>389</v>
      </c>
      <c r="AU222" s="6">
        <v>14.285714285714199</v>
      </c>
      <c r="AV222" s="6">
        <v>64.803864330933806</v>
      </c>
      <c r="AW222" s="6">
        <v>10.5494505494505</v>
      </c>
      <c r="AX222" s="6">
        <v>64.749750747756707</v>
      </c>
      <c r="AZ222" s="6">
        <v>1.61001788908765</v>
      </c>
      <c r="BD222" s="6">
        <v>74.5</v>
      </c>
      <c r="BE222" s="6">
        <v>8.3000000000000007</v>
      </c>
      <c r="BF222" s="6">
        <v>12</v>
      </c>
      <c r="BG222" s="6">
        <v>5.2</v>
      </c>
      <c r="BI222" s="6">
        <v>35.4</v>
      </c>
      <c r="BK222" s="6">
        <v>37</v>
      </c>
      <c r="BL222" s="6" t="s">
        <v>391</v>
      </c>
      <c r="CQ222" s="6">
        <v>0</v>
      </c>
    </row>
    <row r="223" spans="1:95" x14ac:dyDescent="0.25">
      <c r="A223" t="s">
        <v>275</v>
      </c>
      <c r="B223" t="s">
        <v>216</v>
      </c>
      <c r="C223">
        <v>2019</v>
      </c>
      <c r="D223" t="s">
        <v>222</v>
      </c>
      <c r="E223">
        <v>1</v>
      </c>
      <c r="F223" s="6">
        <f>Table26[[#This Row],[Other Carbs wt%]]+Table26[[#This Row],[Starch wt%]]+Table26[[#This Row],[Cellulose wt%]]+Table26[[#This Row],[Hemicellulose wt%]]+Table26[[#This Row],[Sa wt%]]</f>
        <v>100</v>
      </c>
      <c r="G223" s="6">
        <f>Table26[[#This Row],[Protein wt%]]+Table26[[#This Row],[AA wt%]]</f>
        <v>0</v>
      </c>
      <c r="H223" s="6">
        <f>Table26[[#This Row],[Lipids wt%]]+Table26[[#This Row],[FA wt%]]</f>
        <v>0</v>
      </c>
      <c r="I223" s="6">
        <f>Table26[[#This Row],[Lignin wt%]]+Table26[[#This Row],[Ph wt%]]</f>
        <v>0</v>
      </c>
      <c r="J22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23" s="6">
        <v>0</v>
      </c>
      <c r="L223" s="6">
        <v>0</v>
      </c>
      <c r="M223" s="6">
        <v>0</v>
      </c>
      <c r="N223" s="6">
        <v>100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44.5</v>
      </c>
      <c r="X223" s="6">
        <v>6.6</v>
      </c>
      <c r="Y223" s="6">
        <v>42.3</v>
      </c>
      <c r="Z223" s="6">
        <v>6.6</v>
      </c>
      <c r="AC223" s="6">
        <v>18.7</v>
      </c>
      <c r="AD223" s="6">
        <v>4.1000000000000003E-3</v>
      </c>
      <c r="AG223" s="6">
        <v>5</v>
      </c>
      <c r="AO223" s="6" t="e">
        <f>LN(25/Table26[[#This Row],[Temperature (C)]]/(1-SQRT((Table26[[#This Row],[Temperature (C)]]-5)/Table26[[#This Row],[Temperature (C)]])))/Table26[[#This Row],[b]]</f>
        <v>#DIV/0!</v>
      </c>
      <c r="AP223" s="6">
        <f>IF(Table26[[#This Row],[b]]&lt;&gt;"",Table26[[#This Row],[T-5]], 0)</f>
        <v>0</v>
      </c>
      <c r="AQ223" s="6">
        <v>100</v>
      </c>
      <c r="AR223" s="6">
        <v>350</v>
      </c>
      <c r="AT223" t="s">
        <v>389</v>
      </c>
      <c r="AU223" s="6">
        <v>15.138592750533</v>
      </c>
      <c r="AV223" s="6">
        <v>60.760798306582799</v>
      </c>
      <c r="AW223" s="6">
        <v>4.4505494505494596</v>
      </c>
      <c r="AX223" s="6">
        <v>70.902758391492199</v>
      </c>
      <c r="AZ223" s="6">
        <v>2.6833631484794198</v>
      </c>
      <c r="BD223" s="6">
        <v>74.400000000000006</v>
      </c>
      <c r="BE223" s="6">
        <v>8.5</v>
      </c>
      <c r="BF223" s="6">
        <v>11.7</v>
      </c>
      <c r="BG223" s="6">
        <v>5.3</v>
      </c>
      <c r="BI223" s="6">
        <v>35.700000000000003</v>
      </c>
      <c r="BK223" s="6">
        <v>34.9</v>
      </c>
      <c r="BL223" s="6" t="s">
        <v>391</v>
      </c>
      <c r="CQ223" s="6">
        <v>0</v>
      </c>
    </row>
    <row r="224" spans="1:95" x14ac:dyDescent="0.25">
      <c r="A224" t="s">
        <v>275</v>
      </c>
      <c r="B224" t="s">
        <v>216</v>
      </c>
      <c r="C224">
        <v>2019</v>
      </c>
      <c r="D224" t="s">
        <v>222</v>
      </c>
      <c r="E224">
        <v>1</v>
      </c>
      <c r="F224" s="6">
        <f>Table26[[#This Row],[Other Carbs wt%]]+Table26[[#This Row],[Starch wt%]]+Table26[[#This Row],[Cellulose wt%]]+Table26[[#This Row],[Hemicellulose wt%]]+Table26[[#This Row],[Sa wt%]]</f>
        <v>100</v>
      </c>
      <c r="G224" s="6">
        <f>Table26[[#This Row],[Protein wt%]]+Table26[[#This Row],[AA wt%]]</f>
        <v>0</v>
      </c>
      <c r="H224" s="6">
        <f>Table26[[#This Row],[Lipids wt%]]+Table26[[#This Row],[FA wt%]]</f>
        <v>0</v>
      </c>
      <c r="I224" s="6">
        <f>Table26[[#This Row],[Lignin wt%]]+Table26[[#This Row],[Ph wt%]]</f>
        <v>0</v>
      </c>
      <c r="J22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24" s="6">
        <v>0</v>
      </c>
      <c r="L224" s="6">
        <v>0</v>
      </c>
      <c r="M224" s="6">
        <v>0</v>
      </c>
      <c r="N224" s="6">
        <v>100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44.5</v>
      </c>
      <c r="X224" s="6">
        <v>6.6</v>
      </c>
      <c r="Y224" s="6">
        <v>42.3</v>
      </c>
      <c r="Z224" s="6">
        <v>6.6</v>
      </c>
      <c r="AC224" s="6">
        <v>18.7</v>
      </c>
      <c r="AD224" s="6">
        <v>4.1000000000000003E-3</v>
      </c>
      <c r="AG224" s="6">
        <v>5</v>
      </c>
      <c r="AO224" s="6" t="e">
        <f>LN(25/Table26[[#This Row],[Temperature (C)]]/(1-SQRT((Table26[[#This Row],[Temperature (C)]]-5)/Table26[[#This Row],[Temperature (C)]])))/Table26[[#This Row],[b]]</f>
        <v>#DIV/0!</v>
      </c>
      <c r="AP224" s="6">
        <f>IF(Table26[[#This Row],[b]]&lt;&gt;"",Table26[[#This Row],[T-5]], 0)</f>
        <v>0</v>
      </c>
      <c r="AQ224" s="6">
        <v>1</v>
      </c>
      <c r="AR224" s="6">
        <v>400</v>
      </c>
      <c r="AT224" t="s">
        <v>389</v>
      </c>
      <c r="AU224" s="6">
        <v>73.134328358208904</v>
      </c>
      <c r="AV224" s="6">
        <v>23.598902801378902</v>
      </c>
      <c r="AW224" s="6">
        <v>5.2747252747252897</v>
      </c>
      <c r="AX224" s="6">
        <v>17.271385842472501</v>
      </c>
      <c r="AZ224" s="6">
        <v>2.32558139534882</v>
      </c>
      <c r="BL224" s="6" t="s">
        <v>391</v>
      </c>
      <c r="CQ224" s="6">
        <v>0</v>
      </c>
    </row>
    <row r="225" spans="1:95" x14ac:dyDescent="0.25">
      <c r="A225" t="s">
        <v>275</v>
      </c>
      <c r="B225" t="s">
        <v>216</v>
      </c>
      <c r="C225">
        <v>2019</v>
      </c>
      <c r="D225" t="s">
        <v>222</v>
      </c>
      <c r="E225">
        <v>1</v>
      </c>
      <c r="F225" s="6">
        <f>Table26[[#This Row],[Other Carbs wt%]]+Table26[[#This Row],[Starch wt%]]+Table26[[#This Row],[Cellulose wt%]]+Table26[[#This Row],[Hemicellulose wt%]]+Table26[[#This Row],[Sa wt%]]</f>
        <v>100</v>
      </c>
      <c r="G225" s="6">
        <f>Table26[[#This Row],[Protein wt%]]+Table26[[#This Row],[AA wt%]]</f>
        <v>0</v>
      </c>
      <c r="H225" s="6">
        <f>Table26[[#This Row],[Lipids wt%]]+Table26[[#This Row],[FA wt%]]</f>
        <v>0</v>
      </c>
      <c r="I225" s="6">
        <f>Table26[[#This Row],[Lignin wt%]]+Table26[[#This Row],[Ph wt%]]</f>
        <v>0</v>
      </c>
      <c r="J22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25" s="6">
        <v>0</v>
      </c>
      <c r="L225" s="6">
        <v>0</v>
      </c>
      <c r="M225" s="6">
        <v>0</v>
      </c>
      <c r="N225" s="6">
        <v>100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44.5</v>
      </c>
      <c r="X225" s="6">
        <v>6.6</v>
      </c>
      <c r="Y225" s="6">
        <v>42.3</v>
      </c>
      <c r="Z225" s="6">
        <v>6.6</v>
      </c>
      <c r="AC225" s="6">
        <v>18.7</v>
      </c>
      <c r="AD225" s="6">
        <v>4.1000000000000003E-3</v>
      </c>
      <c r="AG225" s="6">
        <v>5</v>
      </c>
      <c r="AO225" s="6" t="e">
        <f>LN(25/Table26[[#This Row],[Temperature (C)]]/(1-SQRT((Table26[[#This Row],[Temperature (C)]]-5)/Table26[[#This Row],[Temperature (C)]])))/Table26[[#This Row],[b]]</f>
        <v>#DIV/0!</v>
      </c>
      <c r="AP225" s="6">
        <f>IF(Table26[[#This Row],[b]]&lt;&gt;"",Table26[[#This Row],[T-5]], 0)</f>
        <v>0</v>
      </c>
      <c r="AQ225" s="6">
        <v>3.2</v>
      </c>
      <c r="AR225" s="6">
        <v>400</v>
      </c>
      <c r="AT225" t="s">
        <v>389</v>
      </c>
      <c r="AU225" s="6">
        <v>16.631130063965799</v>
      </c>
      <c r="AV225" s="6">
        <v>75.746170078832606</v>
      </c>
      <c r="AW225" s="6">
        <v>14.945054945054901</v>
      </c>
      <c r="AX225" s="6">
        <v>53.8560319042871</v>
      </c>
      <c r="AZ225" s="6">
        <v>7.5134168157424002</v>
      </c>
      <c r="BL225" s="6">
        <v>12.654707272980115</v>
      </c>
      <c r="CQ225" s="6">
        <v>0</v>
      </c>
    </row>
    <row r="226" spans="1:95" x14ac:dyDescent="0.25">
      <c r="A226" t="s">
        <v>275</v>
      </c>
      <c r="B226" t="s">
        <v>216</v>
      </c>
      <c r="C226">
        <v>2019</v>
      </c>
      <c r="D226" t="s">
        <v>222</v>
      </c>
      <c r="E226">
        <v>1</v>
      </c>
      <c r="F226" s="6">
        <f>Table26[[#This Row],[Other Carbs wt%]]+Table26[[#This Row],[Starch wt%]]+Table26[[#This Row],[Cellulose wt%]]+Table26[[#This Row],[Hemicellulose wt%]]+Table26[[#This Row],[Sa wt%]]</f>
        <v>100</v>
      </c>
      <c r="G226" s="6">
        <f>Table26[[#This Row],[Protein wt%]]+Table26[[#This Row],[AA wt%]]</f>
        <v>0</v>
      </c>
      <c r="H226" s="6">
        <f>Table26[[#This Row],[Lipids wt%]]+Table26[[#This Row],[FA wt%]]</f>
        <v>0</v>
      </c>
      <c r="I226" s="6">
        <f>Table26[[#This Row],[Lignin wt%]]+Table26[[#This Row],[Ph wt%]]</f>
        <v>0</v>
      </c>
      <c r="J22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26" s="6">
        <v>0</v>
      </c>
      <c r="L226" s="6">
        <v>0</v>
      </c>
      <c r="M226" s="6">
        <v>0</v>
      </c>
      <c r="N226" s="6">
        <v>100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44.5</v>
      </c>
      <c r="X226" s="6">
        <v>6.6</v>
      </c>
      <c r="Y226" s="6">
        <v>42.3</v>
      </c>
      <c r="Z226" s="6">
        <v>6.6</v>
      </c>
      <c r="AC226" s="6">
        <v>18.7</v>
      </c>
      <c r="AD226" s="6">
        <v>4.1000000000000003E-3</v>
      </c>
      <c r="AG226" s="6">
        <v>5</v>
      </c>
      <c r="AO226" s="6" t="e">
        <f>LN(25/Table26[[#This Row],[Temperature (C)]]/(1-SQRT((Table26[[#This Row],[Temperature (C)]]-5)/Table26[[#This Row],[Temperature (C)]])))/Table26[[#This Row],[b]]</f>
        <v>#DIV/0!</v>
      </c>
      <c r="AP226" s="6">
        <f>IF(Table26[[#This Row],[b]]&lt;&gt;"",Table26[[#This Row],[T-5]], 0)</f>
        <v>0</v>
      </c>
      <c r="AQ226" s="6">
        <v>5.6</v>
      </c>
      <c r="AR226" s="6">
        <v>400</v>
      </c>
      <c r="AT226" t="s">
        <v>389</v>
      </c>
      <c r="AU226" s="6">
        <v>15.565031982942401</v>
      </c>
      <c r="AV226" s="6">
        <v>63.5347799568817</v>
      </c>
      <c r="AW226" s="6">
        <v>11.703296703296701</v>
      </c>
      <c r="AX226" s="6">
        <v>61.716716517115302</v>
      </c>
      <c r="AZ226" s="6">
        <v>8.2289803220035704</v>
      </c>
      <c r="BL226" s="6">
        <v>12.759807295251202</v>
      </c>
      <c r="CQ226" s="6">
        <v>0</v>
      </c>
    </row>
    <row r="227" spans="1:95" x14ac:dyDescent="0.25">
      <c r="A227" t="s">
        <v>275</v>
      </c>
      <c r="B227" t="s">
        <v>216</v>
      </c>
      <c r="C227">
        <v>2019</v>
      </c>
      <c r="D227" t="s">
        <v>222</v>
      </c>
      <c r="E227">
        <v>1</v>
      </c>
      <c r="F227" s="6">
        <f>Table26[[#This Row],[Other Carbs wt%]]+Table26[[#This Row],[Starch wt%]]+Table26[[#This Row],[Cellulose wt%]]+Table26[[#This Row],[Hemicellulose wt%]]+Table26[[#This Row],[Sa wt%]]</f>
        <v>100</v>
      </c>
      <c r="G227" s="6">
        <f>Table26[[#This Row],[Protein wt%]]+Table26[[#This Row],[AA wt%]]</f>
        <v>0</v>
      </c>
      <c r="H227" s="6">
        <f>Table26[[#This Row],[Lipids wt%]]+Table26[[#This Row],[FA wt%]]</f>
        <v>0</v>
      </c>
      <c r="I227" s="6">
        <f>Table26[[#This Row],[Lignin wt%]]+Table26[[#This Row],[Ph wt%]]</f>
        <v>0</v>
      </c>
      <c r="J22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27" s="6">
        <v>0</v>
      </c>
      <c r="L227" s="6">
        <v>0</v>
      </c>
      <c r="M227" s="6">
        <v>0</v>
      </c>
      <c r="N227" s="6">
        <v>100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44.5</v>
      </c>
      <c r="X227" s="6">
        <v>6.6</v>
      </c>
      <c r="Y227" s="6">
        <v>42.3</v>
      </c>
      <c r="Z227" s="6">
        <v>6.6</v>
      </c>
      <c r="AC227" s="6">
        <v>18.7</v>
      </c>
      <c r="AD227" s="6">
        <v>4.1000000000000003E-3</v>
      </c>
      <c r="AG227" s="6">
        <v>5</v>
      </c>
      <c r="AO227" s="6" t="e">
        <f>LN(25/Table26[[#This Row],[Temperature (C)]]/(1-SQRT((Table26[[#This Row],[Temperature (C)]]-5)/Table26[[#This Row],[Temperature (C)]])))/Table26[[#This Row],[b]]</f>
        <v>#DIV/0!</v>
      </c>
      <c r="AP227" s="6">
        <f>IF(Table26[[#This Row],[b]]&lt;&gt;"",Table26[[#This Row],[T-5]], 0)</f>
        <v>0</v>
      </c>
      <c r="AQ227" s="6">
        <v>10</v>
      </c>
      <c r="AR227" s="6">
        <v>400</v>
      </c>
      <c r="AT227" t="s">
        <v>389</v>
      </c>
      <c r="AU227" s="6">
        <v>14.9253731343283</v>
      </c>
      <c r="AV227" s="6">
        <v>59.132286798065202</v>
      </c>
      <c r="AW227" s="6">
        <v>10.6043956043956</v>
      </c>
      <c r="AX227" s="6">
        <v>65.655832502492501</v>
      </c>
      <c r="AZ227" s="6">
        <v>7.8711985688729804</v>
      </c>
      <c r="BL227" s="6">
        <v>12.001600213361781</v>
      </c>
      <c r="CQ227" s="6">
        <v>0</v>
      </c>
    </row>
    <row r="228" spans="1:95" x14ac:dyDescent="0.25">
      <c r="A228" t="s">
        <v>275</v>
      </c>
      <c r="B228" t="s">
        <v>216</v>
      </c>
      <c r="C228">
        <v>2019</v>
      </c>
      <c r="D228" t="s">
        <v>222</v>
      </c>
      <c r="E228">
        <v>1</v>
      </c>
      <c r="F228" s="6">
        <f>Table26[[#This Row],[Other Carbs wt%]]+Table26[[#This Row],[Starch wt%]]+Table26[[#This Row],[Cellulose wt%]]+Table26[[#This Row],[Hemicellulose wt%]]+Table26[[#This Row],[Sa wt%]]</f>
        <v>100</v>
      </c>
      <c r="G228" s="6">
        <f>Table26[[#This Row],[Protein wt%]]+Table26[[#This Row],[AA wt%]]</f>
        <v>0</v>
      </c>
      <c r="H228" s="6">
        <f>Table26[[#This Row],[Lipids wt%]]+Table26[[#This Row],[FA wt%]]</f>
        <v>0</v>
      </c>
      <c r="I228" s="6">
        <f>Table26[[#This Row],[Lignin wt%]]+Table26[[#This Row],[Ph wt%]]</f>
        <v>0</v>
      </c>
      <c r="J22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28" s="6">
        <v>0</v>
      </c>
      <c r="L228" s="6">
        <v>0</v>
      </c>
      <c r="M228" s="6">
        <v>0</v>
      </c>
      <c r="N228" s="6">
        <v>100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44.5</v>
      </c>
      <c r="X228" s="6">
        <v>6.6</v>
      </c>
      <c r="Y228" s="6">
        <v>42.3</v>
      </c>
      <c r="Z228" s="6">
        <v>6.6</v>
      </c>
      <c r="AC228" s="6">
        <v>18.7</v>
      </c>
      <c r="AD228" s="6">
        <v>4.1000000000000003E-3</v>
      </c>
      <c r="AG228" s="6">
        <v>5</v>
      </c>
      <c r="AO228" s="6" t="e">
        <f>LN(25/Table26[[#This Row],[Temperature (C)]]/(1-SQRT((Table26[[#This Row],[Temperature (C)]]-5)/Table26[[#This Row],[Temperature (C)]])))/Table26[[#This Row],[b]]</f>
        <v>#DIV/0!</v>
      </c>
      <c r="AP228" s="6">
        <f>IF(Table26[[#This Row],[b]]&lt;&gt;"",Table26[[#This Row],[T-5]], 0)</f>
        <v>0</v>
      </c>
      <c r="AQ228" s="6">
        <v>1</v>
      </c>
      <c r="AR228" s="6">
        <v>450</v>
      </c>
      <c r="AT228" t="s">
        <v>389</v>
      </c>
      <c r="AU228" s="6">
        <v>18.3368869936034</v>
      </c>
      <c r="AV228" s="6">
        <v>49.312946226178099</v>
      </c>
      <c r="AW228" s="6">
        <v>13.4615384615384</v>
      </c>
      <c r="AX228" s="6">
        <v>61.506945829179102</v>
      </c>
      <c r="AZ228" s="6">
        <v>7.8260869565216904</v>
      </c>
      <c r="BL228" s="6">
        <v>12.368856985091112</v>
      </c>
      <c r="CQ228" s="6">
        <v>0</v>
      </c>
    </row>
    <row r="229" spans="1:95" x14ac:dyDescent="0.25">
      <c r="A229" t="s">
        <v>275</v>
      </c>
      <c r="B229" t="s">
        <v>216</v>
      </c>
      <c r="C229">
        <v>2019</v>
      </c>
      <c r="D229" t="s">
        <v>222</v>
      </c>
      <c r="E229">
        <v>1</v>
      </c>
      <c r="F229" s="6">
        <f>Table26[[#This Row],[Other Carbs wt%]]+Table26[[#This Row],[Starch wt%]]+Table26[[#This Row],[Cellulose wt%]]+Table26[[#This Row],[Hemicellulose wt%]]+Table26[[#This Row],[Sa wt%]]</f>
        <v>100</v>
      </c>
      <c r="G229" s="6">
        <f>Table26[[#This Row],[Protein wt%]]+Table26[[#This Row],[AA wt%]]</f>
        <v>0</v>
      </c>
      <c r="H229" s="6">
        <f>Table26[[#This Row],[Lipids wt%]]+Table26[[#This Row],[FA wt%]]</f>
        <v>0</v>
      </c>
      <c r="I229" s="6">
        <f>Table26[[#This Row],[Lignin wt%]]+Table26[[#This Row],[Ph wt%]]</f>
        <v>0</v>
      </c>
      <c r="J22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29" s="6">
        <v>0</v>
      </c>
      <c r="L229" s="6">
        <v>0</v>
      </c>
      <c r="M229" s="6">
        <v>0</v>
      </c>
      <c r="N229" s="6">
        <v>100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44.5</v>
      </c>
      <c r="X229" s="6">
        <v>6.6</v>
      </c>
      <c r="Y229" s="6">
        <v>42.3</v>
      </c>
      <c r="Z229" s="6">
        <v>6.6</v>
      </c>
      <c r="AC229" s="6">
        <v>18.7</v>
      </c>
      <c r="AD229" s="6">
        <v>4.1000000000000003E-3</v>
      </c>
      <c r="AG229" s="6">
        <v>5</v>
      </c>
      <c r="AO229" s="6" t="e">
        <f>LN(25/Table26[[#This Row],[Temperature (C)]]/(1-SQRT((Table26[[#This Row],[Temperature (C)]]-5)/Table26[[#This Row],[Temperature (C)]])))/Table26[[#This Row],[b]]</f>
        <v>#DIV/0!</v>
      </c>
      <c r="AP229" s="6">
        <f>IF(Table26[[#This Row],[b]]&lt;&gt;"",Table26[[#This Row],[T-5]], 0)</f>
        <v>0</v>
      </c>
      <c r="AQ229" s="6">
        <v>3.2</v>
      </c>
      <c r="AR229" s="6">
        <v>450</v>
      </c>
      <c r="AT229" t="s">
        <v>389</v>
      </c>
      <c r="AU229" s="6">
        <v>17.270788912579899</v>
      </c>
      <c r="AV229" s="6">
        <v>76.508077325757696</v>
      </c>
      <c r="AW229" s="6">
        <v>11.4285714285714</v>
      </c>
      <c r="AX229" s="6">
        <v>56.522964440013197</v>
      </c>
      <c r="AZ229" s="6">
        <v>8.6956521739130093</v>
      </c>
      <c r="BL229" s="6">
        <v>11.99131850244167</v>
      </c>
      <c r="CQ229" s="6">
        <v>0</v>
      </c>
    </row>
    <row r="230" spans="1:95" x14ac:dyDescent="0.25">
      <c r="A230" t="s">
        <v>275</v>
      </c>
      <c r="B230" t="s">
        <v>216</v>
      </c>
      <c r="C230">
        <v>2019</v>
      </c>
      <c r="D230" t="s">
        <v>222</v>
      </c>
      <c r="E230">
        <v>1</v>
      </c>
      <c r="F230" s="6">
        <f>Table26[[#This Row],[Other Carbs wt%]]+Table26[[#This Row],[Starch wt%]]+Table26[[#This Row],[Cellulose wt%]]+Table26[[#This Row],[Hemicellulose wt%]]+Table26[[#This Row],[Sa wt%]]</f>
        <v>100</v>
      </c>
      <c r="G230" s="6">
        <f>Table26[[#This Row],[Protein wt%]]+Table26[[#This Row],[AA wt%]]</f>
        <v>0</v>
      </c>
      <c r="H230" s="6">
        <f>Table26[[#This Row],[Lipids wt%]]+Table26[[#This Row],[FA wt%]]</f>
        <v>0</v>
      </c>
      <c r="I230" s="6">
        <f>Table26[[#This Row],[Lignin wt%]]+Table26[[#This Row],[Ph wt%]]</f>
        <v>0</v>
      </c>
      <c r="J23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30" s="6">
        <v>0</v>
      </c>
      <c r="L230" s="6">
        <v>0</v>
      </c>
      <c r="M230" s="6">
        <v>0</v>
      </c>
      <c r="N230" s="6">
        <v>100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44.5</v>
      </c>
      <c r="X230" s="6">
        <v>6.6</v>
      </c>
      <c r="Y230" s="6">
        <v>42.3</v>
      </c>
      <c r="Z230" s="6">
        <v>6.6</v>
      </c>
      <c r="AC230" s="6">
        <v>18.7</v>
      </c>
      <c r="AD230" s="6">
        <v>4.1000000000000003E-3</v>
      </c>
      <c r="AG230" s="6">
        <v>5</v>
      </c>
      <c r="AO230" s="6" t="e">
        <f>LN(25/Table26[[#This Row],[Temperature (C)]]/(1-SQRT((Table26[[#This Row],[Temperature (C)]]-5)/Table26[[#This Row],[Temperature (C)]])))/Table26[[#This Row],[b]]</f>
        <v>#DIV/0!</v>
      </c>
      <c r="AP230" s="6">
        <f>IF(Table26[[#This Row],[b]]&lt;&gt;"",Table26[[#This Row],[T-5]], 0)</f>
        <v>0</v>
      </c>
      <c r="AQ230" s="6">
        <v>5.6</v>
      </c>
      <c r="AR230" s="6">
        <v>450</v>
      </c>
      <c r="AT230" t="s">
        <v>389</v>
      </c>
      <c r="AU230" s="6">
        <v>16.204690831556501</v>
      </c>
      <c r="AV230" s="6">
        <v>54.582369805511398</v>
      </c>
      <c r="AW230" s="6">
        <v>7.9670329670329698</v>
      </c>
      <c r="AX230" s="6">
        <v>67.520372216683199</v>
      </c>
      <c r="AZ230" s="6">
        <v>9.0434782608695201</v>
      </c>
      <c r="BL230" s="6">
        <v>11.599462365591398</v>
      </c>
      <c r="CQ230" s="6">
        <v>0</v>
      </c>
    </row>
    <row r="231" spans="1:95" x14ac:dyDescent="0.25">
      <c r="A231" t="s">
        <v>275</v>
      </c>
      <c r="B231" t="s">
        <v>216</v>
      </c>
      <c r="C231">
        <v>2019</v>
      </c>
      <c r="D231" t="s">
        <v>222</v>
      </c>
      <c r="E231">
        <v>1</v>
      </c>
      <c r="F231" s="6">
        <f>Table26[[#This Row],[Other Carbs wt%]]+Table26[[#This Row],[Starch wt%]]+Table26[[#This Row],[Cellulose wt%]]+Table26[[#This Row],[Hemicellulose wt%]]+Table26[[#This Row],[Sa wt%]]</f>
        <v>100</v>
      </c>
      <c r="G231" s="6">
        <f>Table26[[#This Row],[Protein wt%]]+Table26[[#This Row],[AA wt%]]</f>
        <v>0</v>
      </c>
      <c r="H231" s="6">
        <f>Table26[[#This Row],[Lipids wt%]]+Table26[[#This Row],[FA wt%]]</f>
        <v>0</v>
      </c>
      <c r="I231" s="6">
        <f>Table26[[#This Row],[Lignin wt%]]+Table26[[#This Row],[Ph wt%]]</f>
        <v>0</v>
      </c>
      <c r="J23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31" s="6">
        <v>0</v>
      </c>
      <c r="L231" s="6">
        <v>0</v>
      </c>
      <c r="M231" s="6">
        <v>0</v>
      </c>
      <c r="N231" s="6">
        <v>100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44.5</v>
      </c>
      <c r="X231" s="6">
        <v>6.6</v>
      </c>
      <c r="Y231" s="6">
        <v>42.3</v>
      </c>
      <c r="Z231" s="6">
        <v>6.6</v>
      </c>
      <c r="AC231" s="6">
        <v>18.7</v>
      </c>
      <c r="AD231" s="6">
        <v>4.1000000000000003E-3</v>
      </c>
      <c r="AG231" s="6">
        <v>5</v>
      </c>
      <c r="AO231" s="6" t="e">
        <f>LN(25/Table26[[#This Row],[Temperature (C)]]/(1-SQRT((Table26[[#This Row],[Temperature (C)]]-5)/Table26[[#This Row],[Temperature (C)]])))/Table26[[#This Row],[b]]</f>
        <v>#DIV/0!</v>
      </c>
      <c r="AP231" s="6">
        <f>IF(Table26[[#This Row],[b]]&lt;&gt;"",Table26[[#This Row],[T-5]], 0)</f>
        <v>0</v>
      </c>
      <c r="AQ231" s="6">
        <v>7.9</v>
      </c>
      <c r="AR231" s="6">
        <v>450</v>
      </c>
      <c r="AT231" t="s">
        <v>389</v>
      </c>
      <c r="AU231" s="6">
        <v>15.3518123667377</v>
      </c>
      <c r="AV231" s="6">
        <v>40.474039380428501</v>
      </c>
      <c r="AW231" s="6">
        <v>8.0769230769230802</v>
      </c>
      <c r="AX231" s="6">
        <v>73.334662678630707</v>
      </c>
      <c r="AZ231" s="6">
        <v>9.0434782608695503</v>
      </c>
      <c r="BL231" s="6">
        <v>11.710996427153633</v>
      </c>
      <c r="CQ231" s="6">
        <v>0</v>
      </c>
    </row>
    <row r="232" spans="1:95" x14ac:dyDescent="0.25">
      <c r="A232" t="s">
        <v>275</v>
      </c>
      <c r="B232" t="s">
        <v>216</v>
      </c>
      <c r="C232">
        <v>2019</v>
      </c>
      <c r="D232" t="s">
        <v>222</v>
      </c>
      <c r="E232">
        <v>1</v>
      </c>
      <c r="F232" s="6">
        <f>Table26[[#This Row],[Other Carbs wt%]]+Table26[[#This Row],[Starch wt%]]+Table26[[#This Row],[Cellulose wt%]]+Table26[[#This Row],[Hemicellulose wt%]]+Table26[[#This Row],[Sa wt%]]</f>
        <v>100</v>
      </c>
      <c r="G232" s="6">
        <f>Table26[[#This Row],[Protein wt%]]+Table26[[#This Row],[AA wt%]]</f>
        <v>0</v>
      </c>
      <c r="H232" s="6">
        <f>Table26[[#This Row],[Lipids wt%]]+Table26[[#This Row],[FA wt%]]</f>
        <v>0</v>
      </c>
      <c r="I232" s="6">
        <f>Table26[[#This Row],[Lignin wt%]]+Table26[[#This Row],[Ph wt%]]</f>
        <v>0</v>
      </c>
      <c r="J23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32" s="6">
        <v>0</v>
      </c>
      <c r="L232" s="6">
        <v>0</v>
      </c>
      <c r="M232" s="6">
        <v>0</v>
      </c>
      <c r="N232" s="6">
        <v>100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44.5</v>
      </c>
      <c r="X232" s="6">
        <v>6.6</v>
      </c>
      <c r="Y232" s="6">
        <v>42.3</v>
      </c>
      <c r="Z232" s="6">
        <v>6.6</v>
      </c>
      <c r="AC232" s="6">
        <v>18.7</v>
      </c>
      <c r="AD232" s="6">
        <v>4.1000000000000003E-3</v>
      </c>
      <c r="AG232" s="6">
        <v>5</v>
      </c>
      <c r="AO232" s="6" t="e">
        <f>LN(25/Table26[[#This Row],[Temperature (C)]]/(1-SQRT((Table26[[#This Row],[Temperature (C)]]-5)/Table26[[#This Row],[Temperature (C)]])))/Table26[[#This Row],[b]]</f>
        <v>#DIV/0!</v>
      </c>
      <c r="AP232" s="6">
        <f>IF(Table26[[#This Row],[b]]&lt;&gt;"",Table26[[#This Row],[T-5]], 0)</f>
        <v>0</v>
      </c>
      <c r="AQ232" s="6">
        <v>10</v>
      </c>
      <c r="AR232" s="6">
        <v>450</v>
      </c>
      <c r="AT232" t="s">
        <v>389</v>
      </c>
      <c r="AU232" s="6">
        <v>13.6460554371002</v>
      </c>
      <c r="AV232" s="6">
        <v>34.750276419688198</v>
      </c>
      <c r="AW232" s="6">
        <v>7.2527472527472501</v>
      </c>
      <c r="AX232" s="6">
        <v>76.949950149551299</v>
      </c>
      <c r="AZ232" s="6">
        <v>7.8671328671328702</v>
      </c>
      <c r="BL232" s="6">
        <v>12.55482456140351</v>
      </c>
      <c r="CQ232" s="6">
        <v>0</v>
      </c>
    </row>
    <row r="233" spans="1:95" x14ac:dyDescent="0.25">
      <c r="A233" t="s">
        <v>275</v>
      </c>
      <c r="B233" t="s">
        <v>216</v>
      </c>
      <c r="C233">
        <v>2019</v>
      </c>
      <c r="D233" t="s">
        <v>222</v>
      </c>
      <c r="E233">
        <v>1</v>
      </c>
      <c r="F233" s="6">
        <f>Table26[[#This Row],[Other Carbs wt%]]+Table26[[#This Row],[Starch wt%]]+Table26[[#This Row],[Cellulose wt%]]+Table26[[#This Row],[Hemicellulose wt%]]+Table26[[#This Row],[Sa wt%]]</f>
        <v>100</v>
      </c>
      <c r="G233" s="6">
        <f>Table26[[#This Row],[Protein wt%]]+Table26[[#This Row],[AA wt%]]</f>
        <v>0</v>
      </c>
      <c r="H233" s="6">
        <f>Table26[[#This Row],[Lipids wt%]]+Table26[[#This Row],[FA wt%]]</f>
        <v>0</v>
      </c>
      <c r="I233" s="6">
        <f>Table26[[#This Row],[Lignin wt%]]+Table26[[#This Row],[Ph wt%]]</f>
        <v>0</v>
      </c>
      <c r="J23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33" s="6">
        <v>0</v>
      </c>
      <c r="L233" s="6">
        <v>0</v>
      </c>
      <c r="M233" s="6">
        <v>0</v>
      </c>
      <c r="N233" s="6">
        <v>100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44.5</v>
      </c>
      <c r="X233" s="6">
        <v>6.6</v>
      </c>
      <c r="Y233" s="6">
        <v>42.3</v>
      </c>
      <c r="Z233" s="6">
        <v>6.6</v>
      </c>
      <c r="AC233" s="6">
        <v>18.7</v>
      </c>
      <c r="AD233" s="6">
        <v>4.1000000000000003E-3</v>
      </c>
      <c r="AG233" s="6">
        <v>5</v>
      </c>
      <c r="AO233" s="6" t="e">
        <f>LN(25/Table26[[#This Row],[Temperature (C)]]/(1-SQRT((Table26[[#This Row],[Temperature (C)]]-5)/Table26[[#This Row],[Temperature (C)]])))/Table26[[#This Row],[b]]</f>
        <v>#DIV/0!</v>
      </c>
      <c r="AP233" s="6">
        <f>IF(Table26[[#This Row],[b]]&lt;&gt;"",Table26[[#This Row],[T-5]], 0)</f>
        <v>0</v>
      </c>
      <c r="AQ233" s="6">
        <v>1</v>
      </c>
      <c r="AR233" s="6">
        <v>500</v>
      </c>
      <c r="AT233" t="s">
        <v>389</v>
      </c>
      <c r="AU233" s="6">
        <v>14.285714285714199</v>
      </c>
      <c r="AV233" s="6">
        <v>79.789562262107793</v>
      </c>
      <c r="AW233" s="6">
        <v>21.428571428571399</v>
      </c>
      <c r="AX233" s="6">
        <v>49.114523097374502</v>
      </c>
      <c r="AZ233" s="6">
        <v>7.6923076923076996</v>
      </c>
      <c r="BD233" s="6">
        <v>74.400000000000006</v>
      </c>
      <c r="BE233" s="6">
        <v>8.5</v>
      </c>
      <c r="BF233" s="6">
        <v>11.7</v>
      </c>
      <c r="BG233" s="6">
        <v>5.3</v>
      </c>
      <c r="BI233" s="6">
        <v>35.700000000000003</v>
      </c>
      <c r="BK233" s="6">
        <v>45.2</v>
      </c>
      <c r="BL233" s="6">
        <v>12.161610665215616</v>
      </c>
      <c r="CQ233" s="6">
        <v>0</v>
      </c>
    </row>
    <row r="234" spans="1:95" x14ac:dyDescent="0.25">
      <c r="A234" t="s">
        <v>275</v>
      </c>
      <c r="B234" t="s">
        <v>216</v>
      </c>
      <c r="C234">
        <v>2019</v>
      </c>
      <c r="D234" t="s">
        <v>222</v>
      </c>
      <c r="E234">
        <v>1</v>
      </c>
      <c r="F234" s="6">
        <f>Table26[[#This Row],[Other Carbs wt%]]+Table26[[#This Row],[Starch wt%]]+Table26[[#This Row],[Cellulose wt%]]+Table26[[#This Row],[Hemicellulose wt%]]+Table26[[#This Row],[Sa wt%]]</f>
        <v>100</v>
      </c>
      <c r="G234" s="6">
        <f>Table26[[#This Row],[Protein wt%]]+Table26[[#This Row],[AA wt%]]</f>
        <v>0</v>
      </c>
      <c r="H234" s="6">
        <f>Table26[[#This Row],[Lipids wt%]]+Table26[[#This Row],[FA wt%]]</f>
        <v>0</v>
      </c>
      <c r="I234" s="6">
        <f>Table26[[#This Row],[Lignin wt%]]+Table26[[#This Row],[Ph wt%]]</f>
        <v>0</v>
      </c>
      <c r="J23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34" s="6">
        <v>0</v>
      </c>
      <c r="L234" s="6">
        <v>0</v>
      </c>
      <c r="M234" s="6">
        <v>0</v>
      </c>
      <c r="N234" s="6">
        <v>100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44.5</v>
      </c>
      <c r="X234" s="6">
        <v>6.6</v>
      </c>
      <c r="Y234" s="6">
        <v>42.3</v>
      </c>
      <c r="Z234" s="6">
        <v>6.6</v>
      </c>
      <c r="AC234" s="6">
        <v>18.7</v>
      </c>
      <c r="AD234" s="6">
        <v>4.1000000000000003E-3</v>
      </c>
      <c r="AG234" s="6">
        <v>5</v>
      </c>
      <c r="AO234" s="6" t="e">
        <f>LN(25/Table26[[#This Row],[Temperature (C)]]/(1-SQRT((Table26[[#This Row],[Temperature (C)]]-5)/Table26[[#This Row],[Temperature (C)]])))/Table26[[#This Row],[b]]</f>
        <v>#DIV/0!</v>
      </c>
      <c r="AP234" s="6">
        <f>IF(Table26[[#This Row],[b]]&lt;&gt;"",Table26[[#This Row],[T-5]], 0)</f>
        <v>0</v>
      </c>
      <c r="AQ234" s="6">
        <v>3.2</v>
      </c>
      <c r="AR234" s="6">
        <v>500</v>
      </c>
      <c r="AT234" t="s">
        <v>389</v>
      </c>
      <c r="AU234" s="6">
        <v>13.2196162046908</v>
      </c>
      <c r="AV234" s="6">
        <v>51.936242453497798</v>
      </c>
      <c r="AW234" s="6">
        <v>9.39560439560438</v>
      </c>
      <c r="AX234" s="6">
        <v>70.640611498836805</v>
      </c>
      <c r="AZ234" s="6">
        <v>9.2657342657342507</v>
      </c>
      <c r="BD234" s="6">
        <v>73.099999999999994</v>
      </c>
      <c r="BE234" s="6">
        <v>8.8000000000000007</v>
      </c>
      <c r="BF234" s="6">
        <v>12.6</v>
      </c>
      <c r="BG234" s="6">
        <v>5.5</v>
      </c>
      <c r="BI234" s="6">
        <v>35.5</v>
      </c>
      <c r="BK234" s="6">
        <v>29.5</v>
      </c>
      <c r="BL234" s="6">
        <v>12.256081261694735</v>
      </c>
      <c r="CQ234" s="6">
        <v>0</v>
      </c>
    </row>
    <row r="235" spans="1:95" x14ac:dyDescent="0.25">
      <c r="A235" t="s">
        <v>275</v>
      </c>
      <c r="B235" t="s">
        <v>216</v>
      </c>
      <c r="C235">
        <v>2019</v>
      </c>
      <c r="D235" t="s">
        <v>222</v>
      </c>
      <c r="E235">
        <v>1</v>
      </c>
      <c r="F235" s="6">
        <f>Table26[[#This Row],[Other Carbs wt%]]+Table26[[#This Row],[Starch wt%]]+Table26[[#This Row],[Cellulose wt%]]+Table26[[#This Row],[Hemicellulose wt%]]+Table26[[#This Row],[Sa wt%]]</f>
        <v>100</v>
      </c>
      <c r="G235" s="6">
        <f>Table26[[#This Row],[Protein wt%]]+Table26[[#This Row],[AA wt%]]</f>
        <v>0</v>
      </c>
      <c r="H235" s="6">
        <f>Table26[[#This Row],[Lipids wt%]]+Table26[[#This Row],[FA wt%]]</f>
        <v>0</v>
      </c>
      <c r="I235" s="6">
        <f>Table26[[#This Row],[Lignin wt%]]+Table26[[#This Row],[Ph wt%]]</f>
        <v>0</v>
      </c>
      <c r="J23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35" s="6">
        <v>0</v>
      </c>
      <c r="L235" s="6">
        <v>0</v>
      </c>
      <c r="M235" s="6">
        <v>0</v>
      </c>
      <c r="N235" s="6">
        <v>100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44.5</v>
      </c>
      <c r="X235" s="6">
        <v>6.6</v>
      </c>
      <c r="Y235" s="6">
        <v>42.3</v>
      </c>
      <c r="Z235" s="6">
        <v>6.6</v>
      </c>
      <c r="AC235" s="6">
        <v>18.7</v>
      </c>
      <c r="AD235" s="6">
        <v>4.1000000000000003E-3</v>
      </c>
      <c r="AG235" s="6">
        <v>5</v>
      </c>
      <c r="AO235" s="6" t="e">
        <f>LN(25/Table26[[#This Row],[Temperature (C)]]/(1-SQRT((Table26[[#This Row],[Temperature (C)]]-5)/Table26[[#This Row],[Temperature (C)]])))/Table26[[#This Row],[b]]</f>
        <v>#DIV/0!</v>
      </c>
      <c r="AP235" s="6">
        <f>IF(Table26[[#This Row],[b]]&lt;&gt;"",Table26[[#This Row],[T-5]], 0)</f>
        <v>0</v>
      </c>
      <c r="AQ235" s="6">
        <v>5.6</v>
      </c>
      <c r="AR235" s="6">
        <v>500</v>
      </c>
      <c r="AT235" t="s">
        <v>389</v>
      </c>
      <c r="AU235" s="6">
        <v>12.793176972281399</v>
      </c>
      <c r="AV235" s="6">
        <v>34.772781385457797</v>
      </c>
      <c r="AW235" s="6">
        <v>9.1758241758241805</v>
      </c>
      <c r="AX235" s="6">
        <v>76.618411432369498</v>
      </c>
      <c r="AZ235" s="6">
        <v>8.0419580419580203</v>
      </c>
      <c r="BD235" s="6">
        <v>72.900000000000006</v>
      </c>
      <c r="BE235" s="6">
        <v>8.9</v>
      </c>
      <c r="BF235" s="6">
        <v>12.8</v>
      </c>
      <c r="BG235" s="6">
        <v>5.4</v>
      </c>
      <c r="BI235" s="6">
        <v>35.6</v>
      </c>
      <c r="BK235" s="6">
        <v>19.7</v>
      </c>
      <c r="BL235" s="6">
        <v>12.007952286282306</v>
      </c>
      <c r="CQ235" s="6">
        <v>0</v>
      </c>
    </row>
    <row r="236" spans="1:95" x14ac:dyDescent="0.25">
      <c r="A236" t="s">
        <v>275</v>
      </c>
      <c r="B236" t="s">
        <v>216</v>
      </c>
      <c r="C236">
        <v>2019</v>
      </c>
      <c r="D236" t="s">
        <v>222</v>
      </c>
      <c r="E236">
        <v>1</v>
      </c>
      <c r="F236" s="6">
        <f>Table26[[#This Row],[Other Carbs wt%]]+Table26[[#This Row],[Starch wt%]]+Table26[[#This Row],[Cellulose wt%]]+Table26[[#This Row],[Hemicellulose wt%]]+Table26[[#This Row],[Sa wt%]]</f>
        <v>100</v>
      </c>
      <c r="G236" s="6">
        <f>Table26[[#This Row],[Protein wt%]]+Table26[[#This Row],[AA wt%]]</f>
        <v>0</v>
      </c>
      <c r="H236" s="6">
        <f>Table26[[#This Row],[Lipids wt%]]+Table26[[#This Row],[FA wt%]]</f>
        <v>0</v>
      </c>
      <c r="I236" s="6">
        <f>Table26[[#This Row],[Lignin wt%]]+Table26[[#This Row],[Ph wt%]]</f>
        <v>0</v>
      </c>
      <c r="J23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36" s="6">
        <v>0</v>
      </c>
      <c r="L236" s="6">
        <v>0</v>
      </c>
      <c r="M236" s="6">
        <v>0</v>
      </c>
      <c r="N236" s="6">
        <v>100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44.5</v>
      </c>
      <c r="X236" s="6">
        <v>6.6</v>
      </c>
      <c r="Y236" s="6">
        <v>42.3</v>
      </c>
      <c r="Z236" s="6">
        <v>6.6</v>
      </c>
      <c r="AC236" s="6">
        <v>18.7</v>
      </c>
      <c r="AD236" s="6">
        <v>4.1000000000000003E-3</v>
      </c>
      <c r="AG236" s="6">
        <v>5</v>
      </c>
      <c r="AO236" s="6" t="e">
        <f>LN(25/Table26[[#This Row],[Temperature (C)]]/(1-SQRT((Table26[[#This Row],[Temperature (C)]]-5)/Table26[[#This Row],[Temperature (C)]])))/Table26[[#This Row],[b]]</f>
        <v>#DIV/0!</v>
      </c>
      <c r="AP236" s="6">
        <f>IF(Table26[[#This Row],[b]]&lt;&gt;"",Table26[[#This Row],[T-5]], 0)</f>
        <v>0</v>
      </c>
      <c r="AQ236" s="6">
        <v>7.9</v>
      </c>
      <c r="AR236" s="6">
        <v>500</v>
      </c>
      <c r="AT236" t="s">
        <v>389</v>
      </c>
      <c r="AU236" s="6">
        <v>13.6460554371002</v>
      </c>
      <c r="AV236" s="6">
        <v>33.426723505295101</v>
      </c>
      <c r="AW236" s="6">
        <v>7.3076923076923199</v>
      </c>
      <c r="AX236" s="6">
        <v>77.413359920239202</v>
      </c>
      <c r="AZ236" s="6">
        <v>50.0980392156862</v>
      </c>
      <c r="BD236" s="6">
        <v>72.400000000000006</v>
      </c>
      <c r="BE236" s="6">
        <v>9.1</v>
      </c>
      <c r="BF236" s="6">
        <v>13.3</v>
      </c>
      <c r="BG236" s="6">
        <v>5.2</v>
      </c>
      <c r="BI236" s="6">
        <v>35.700000000000003</v>
      </c>
      <c r="BK236" s="6">
        <v>19.3</v>
      </c>
      <c r="BL236" s="6" t="s">
        <v>391</v>
      </c>
      <c r="CQ236" s="6">
        <v>0</v>
      </c>
    </row>
    <row r="237" spans="1:95" x14ac:dyDescent="0.25">
      <c r="A237" t="s">
        <v>275</v>
      </c>
      <c r="B237" t="s">
        <v>216</v>
      </c>
      <c r="C237">
        <v>2019</v>
      </c>
      <c r="D237" t="s">
        <v>222</v>
      </c>
      <c r="E237">
        <v>1</v>
      </c>
      <c r="F237" s="6">
        <f>Table26[[#This Row],[Other Carbs wt%]]+Table26[[#This Row],[Starch wt%]]+Table26[[#This Row],[Cellulose wt%]]+Table26[[#This Row],[Hemicellulose wt%]]+Table26[[#This Row],[Sa wt%]]</f>
        <v>100</v>
      </c>
      <c r="G237" s="6">
        <f>Table26[[#This Row],[Protein wt%]]+Table26[[#This Row],[AA wt%]]</f>
        <v>0</v>
      </c>
      <c r="H237" s="6">
        <f>Table26[[#This Row],[Lipids wt%]]+Table26[[#This Row],[FA wt%]]</f>
        <v>0</v>
      </c>
      <c r="I237" s="6">
        <f>Table26[[#This Row],[Lignin wt%]]+Table26[[#This Row],[Ph wt%]]</f>
        <v>0</v>
      </c>
      <c r="J23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37" s="6">
        <v>0</v>
      </c>
      <c r="L237" s="6">
        <v>0</v>
      </c>
      <c r="M237" s="6">
        <v>0</v>
      </c>
      <c r="N237" s="6">
        <v>100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44.5</v>
      </c>
      <c r="X237" s="6">
        <v>6.6</v>
      </c>
      <c r="Y237" s="6">
        <v>42.3</v>
      </c>
      <c r="Z237" s="6">
        <v>6.6</v>
      </c>
      <c r="AC237" s="6">
        <v>18.7</v>
      </c>
      <c r="AD237" s="6">
        <v>4.1000000000000003E-3</v>
      </c>
      <c r="AG237" s="6">
        <v>5</v>
      </c>
      <c r="AO237" s="6" t="e">
        <f>LN(25/Table26[[#This Row],[Temperature (C)]]/(1-SQRT((Table26[[#This Row],[Temperature (C)]]-5)/Table26[[#This Row],[Temperature (C)]])))/Table26[[#This Row],[b]]</f>
        <v>#DIV/0!</v>
      </c>
      <c r="AP237" s="6">
        <f>IF(Table26[[#This Row],[b]]&lt;&gt;"",Table26[[#This Row],[T-5]], 0)</f>
        <v>0</v>
      </c>
      <c r="AQ237" s="6">
        <v>10</v>
      </c>
      <c r="AR237" s="6">
        <v>500</v>
      </c>
      <c r="AT237" t="s">
        <v>389</v>
      </c>
      <c r="AU237" s="6">
        <v>12.793176972281399</v>
      </c>
      <c r="AV237" s="6">
        <v>27.322659238940702</v>
      </c>
      <c r="AW237" s="6">
        <v>7.3626373626373702</v>
      </c>
      <c r="AX237" s="6">
        <v>80.714390162844794</v>
      </c>
      <c r="AZ237" s="6">
        <v>45.196078431372499</v>
      </c>
      <c r="BD237" s="6">
        <v>71.599999999999994</v>
      </c>
      <c r="BE237" s="6">
        <v>9.3000000000000007</v>
      </c>
      <c r="BF237" s="6">
        <v>14.4</v>
      </c>
      <c r="BG237" s="6">
        <v>4.8</v>
      </c>
      <c r="BI237" s="6">
        <v>35.6</v>
      </c>
      <c r="BK237" s="6">
        <v>15.5</v>
      </c>
      <c r="BL237" s="6" t="s">
        <v>391</v>
      </c>
      <c r="CQ237" s="6">
        <v>0</v>
      </c>
    </row>
    <row r="238" spans="1:95" x14ac:dyDescent="0.25">
      <c r="A238" t="s">
        <v>276</v>
      </c>
      <c r="B238" t="s">
        <v>273</v>
      </c>
      <c r="C238">
        <v>2017</v>
      </c>
      <c r="D238" t="s">
        <v>277</v>
      </c>
      <c r="E238">
        <v>1</v>
      </c>
      <c r="F238" s="6">
        <f>Table26[[#This Row],[Other Carbs wt%]]+Table26[[#This Row],[Starch wt%]]+Table26[[#This Row],[Cellulose wt%]]+Table26[[#This Row],[Hemicellulose wt%]]+Table26[[#This Row],[Sa wt%]]</f>
        <v>100</v>
      </c>
      <c r="G238" s="6">
        <f>Table26[[#This Row],[Protein wt%]]+Table26[[#This Row],[AA wt%]]</f>
        <v>100</v>
      </c>
      <c r="H238" s="6">
        <f>Table26[[#This Row],[Lipids wt%]]+Table26[[#This Row],[FA wt%]]</f>
        <v>0</v>
      </c>
      <c r="I238" s="6">
        <f>Table26[[#This Row],[Lignin wt%]]+Table26[[#This Row],[Ph wt%]]</f>
        <v>0</v>
      </c>
      <c r="J23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238" s="6">
        <v>0</v>
      </c>
      <c r="L238" s="6">
        <v>0</v>
      </c>
      <c r="M238" s="6">
        <v>100</v>
      </c>
      <c r="N238" s="6">
        <v>0</v>
      </c>
      <c r="O238" s="6">
        <v>100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AD238" s="6">
        <v>1.2999999999999999E-3</v>
      </c>
      <c r="AG238" s="6">
        <v>10</v>
      </c>
      <c r="AH238" s="6">
        <f t="shared" ref="AH238:AH259" si="28">4*60</f>
        <v>240</v>
      </c>
      <c r="AK238" s="6">
        <v>3.0640000000000001</v>
      </c>
      <c r="AO238" s="6">
        <f>LN(25/Table26[[#This Row],[Temperature (C)]]/(1-SQRT((Table26[[#This Row],[Temperature (C)]]-5)/Table26[[#This Row],[Temperature (C)]])))/Table26[[#This Row],[b]]</f>
        <v>0.74943722971459248</v>
      </c>
      <c r="AP238" s="6">
        <f>IF(Table26[[#This Row],[b]]&lt;&gt;"",Table26[[#This Row],[T-5]], 0)</f>
        <v>0.74943722971459248</v>
      </c>
      <c r="AQ238" s="6">
        <v>30</v>
      </c>
      <c r="AR238" s="6">
        <v>200</v>
      </c>
      <c r="AT238" t="s">
        <v>389</v>
      </c>
      <c r="AU238" s="6">
        <v>10.7</v>
      </c>
      <c r="AV238" s="6">
        <v>0.8</v>
      </c>
      <c r="AZ238" s="6">
        <v>31.192052980132399</v>
      </c>
      <c r="BL238" s="6" t="s">
        <v>391</v>
      </c>
      <c r="CQ238" s="6">
        <v>0</v>
      </c>
    </row>
    <row r="239" spans="1:95" x14ac:dyDescent="0.25">
      <c r="A239" t="s">
        <v>276</v>
      </c>
      <c r="B239" t="s">
        <v>273</v>
      </c>
      <c r="C239">
        <v>2017</v>
      </c>
      <c r="D239" t="s">
        <v>277</v>
      </c>
      <c r="E239">
        <v>1</v>
      </c>
      <c r="F239" s="6">
        <f>Table26[[#This Row],[Other Carbs wt%]]+Table26[[#This Row],[Starch wt%]]+Table26[[#This Row],[Cellulose wt%]]+Table26[[#This Row],[Hemicellulose wt%]]+Table26[[#This Row],[Sa wt%]]</f>
        <v>0</v>
      </c>
      <c r="G239" s="6">
        <f>Table26[[#This Row],[Protein wt%]]+Table26[[#This Row],[AA wt%]]</f>
        <v>100</v>
      </c>
      <c r="H239" s="6">
        <f>Table26[[#This Row],[Lipids wt%]]+Table26[[#This Row],[FA wt%]]</f>
        <v>0</v>
      </c>
      <c r="I239" s="6">
        <f>Table26[[#This Row],[Lignin wt%]]+Table26[[#This Row],[Ph wt%]]</f>
        <v>0</v>
      </c>
      <c r="J23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39" s="6">
        <v>0</v>
      </c>
      <c r="L239" s="6">
        <v>0</v>
      </c>
      <c r="M239" s="6">
        <v>0</v>
      </c>
      <c r="N239" s="6">
        <v>0</v>
      </c>
      <c r="O239" s="6">
        <v>100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AD239" s="6">
        <v>1.2999999999999999E-3</v>
      </c>
      <c r="AG239" s="6">
        <v>10</v>
      </c>
      <c r="AH239" s="6">
        <f t="shared" si="28"/>
        <v>240</v>
      </c>
      <c r="AK239" s="6">
        <v>3.0640000000000001</v>
      </c>
      <c r="AO239" s="6">
        <f>LN(25/Table26[[#This Row],[Temperature (C)]]/(1-SQRT((Table26[[#This Row],[Temperature (C)]]-5)/Table26[[#This Row],[Temperature (C)]])))/Table26[[#This Row],[b]]</f>
        <v>0.74943722971459248</v>
      </c>
      <c r="AP239" s="6">
        <f>IF(Table26[[#This Row],[b]]&lt;&gt;"",Table26[[#This Row],[T-5]], 0)</f>
        <v>0.74943722971459248</v>
      </c>
      <c r="AQ239" s="6">
        <v>60</v>
      </c>
      <c r="AR239" s="6">
        <v>200</v>
      </c>
      <c r="AT239" t="s">
        <v>389</v>
      </c>
      <c r="AU239" s="6">
        <v>7.5</v>
      </c>
      <c r="AV239" s="6">
        <v>3</v>
      </c>
      <c r="AZ239" s="6">
        <v>40.728476821191997</v>
      </c>
      <c r="BL239" s="6" t="s">
        <v>391</v>
      </c>
      <c r="CQ239" s="6">
        <v>0</v>
      </c>
    </row>
    <row r="240" spans="1:95" x14ac:dyDescent="0.25">
      <c r="A240" t="s">
        <v>276</v>
      </c>
      <c r="B240" t="s">
        <v>273</v>
      </c>
      <c r="C240">
        <v>2017</v>
      </c>
      <c r="D240" t="s">
        <v>277</v>
      </c>
      <c r="E240">
        <v>1</v>
      </c>
      <c r="F240" s="6">
        <f>Table26[[#This Row],[Other Carbs wt%]]+Table26[[#This Row],[Starch wt%]]+Table26[[#This Row],[Cellulose wt%]]+Table26[[#This Row],[Hemicellulose wt%]]+Table26[[#This Row],[Sa wt%]]</f>
        <v>0</v>
      </c>
      <c r="G240" s="6">
        <f>Table26[[#This Row],[Protein wt%]]+Table26[[#This Row],[AA wt%]]</f>
        <v>100</v>
      </c>
      <c r="H240" s="6">
        <f>Table26[[#This Row],[Lipids wt%]]+Table26[[#This Row],[FA wt%]]</f>
        <v>0</v>
      </c>
      <c r="I240" s="6">
        <f>Table26[[#This Row],[Lignin wt%]]+Table26[[#This Row],[Ph wt%]]</f>
        <v>0</v>
      </c>
      <c r="J24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40" s="6">
        <v>0</v>
      </c>
      <c r="L240" s="6">
        <v>0</v>
      </c>
      <c r="M240" s="6">
        <v>0</v>
      </c>
      <c r="N240" s="6">
        <v>0</v>
      </c>
      <c r="O240" s="6">
        <v>100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AD240" s="6">
        <v>1.2999999999999999E-3</v>
      </c>
      <c r="AG240" s="6">
        <v>10</v>
      </c>
      <c r="AH240" s="6">
        <f t="shared" si="28"/>
        <v>240</v>
      </c>
      <c r="AK240" s="6">
        <v>3.0640000000000001</v>
      </c>
      <c r="AO240" s="6">
        <f>LN(25/Table26[[#This Row],[Temperature (C)]]/(1-SQRT((Table26[[#This Row],[Temperature (C)]]-5)/Table26[[#This Row],[Temperature (C)]])))/Table26[[#This Row],[b]]</f>
        <v>0.74985220978415823</v>
      </c>
      <c r="AP240" s="6">
        <f>IF(Table26[[#This Row],[b]]&lt;&gt;"",Table26[[#This Row],[T-5]], 0)</f>
        <v>0.74985220978415823</v>
      </c>
      <c r="AQ240" s="6">
        <v>5</v>
      </c>
      <c r="AR240" s="6">
        <v>250</v>
      </c>
      <c r="AT240" t="s">
        <v>389</v>
      </c>
      <c r="AU240" s="6">
        <v>13.3</v>
      </c>
      <c r="AV240" s="6">
        <v>1.5</v>
      </c>
      <c r="AZ240" s="6">
        <v>47.781456953642298</v>
      </c>
      <c r="BL240" s="6" t="s">
        <v>391</v>
      </c>
      <c r="CQ240" s="6">
        <v>0</v>
      </c>
    </row>
    <row r="241" spans="1:95" x14ac:dyDescent="0.25">
      <c r="A241" t="s">
        <v>276</v>
      </c>
      <c r="B241" t="s">
        <v>273</v>
      </c>
      <c r="C241">
        <v>2017</v>
      </c>
      <c r="D241" t="s">
        <v>277</v>
      </c>
      <c r="E241">
        <v>1</v>
      </c>
      <c r="F241" s="6">
        <f>Table26[[#This Row],[Other Carbs wt%]]+Table26[[#This Row],[Starch wt%]]+Table26[[#This Row],[Cellulose wt%]]+Table26[[#This Row],[Hemicellulose wt%]]+Table26[[#This Row],[Sa wt%]]</f>
        <v>0</v>
      </c>
      <c r="G241" s="6">
        <f>Table26[[#This Row],[Protein wt%]]+Table26[[#This Row],[AA wt%]]</f>
        <v>100</v>
      </c>
      <c r="H241" s="6">
        <f>Table26[[#This Row],[Lipids wt%]]+Table26[[#This Row],[FA wt%]]</f>
        <v>0</v>
      </c>
      <c r="I241" s="6">
        <f>Table26[[#This Row],[Lignin wt%]]+Table26[[#This Row],[Ph wt%]]</f>
        <v>0</v>
      </c>
      <c r="J24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41" s="6">
        <v>0</v>
      </c>
      <c r="L241" s="6">
        <v>0</v>
      </c>
      <c r="M241" s="6">
        <v>0</v>
      </c>
      <c r="N241" s="6">
        <v>0</v>
      </c>
      <c r="O241" s="6">
        <v>100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AD241" s="6">
        <v>1.2999999999999999E-3</v>
      </c>
      <c r="AG241" s="6">
        <v>10</v>
      </c>
      <c r="AH241" s="6">
        <f t="shared" si="28"/>
        <v>240</v>
      </c>
      <c r="AK241" s="6">
        <v>3.0640000000000001</v>
      </c>
      <c r="AO241" s="6">
        <f>LN(25/Table26[[#This Row],[Temperature (C)]]/(1-SQRT((Table26[[#This Row],[Temperature (C)]]-5)/Table26[[#This Row],[Temperature (C)]])))/Table26[[#This Row],[b]]</f>
        <v>0.74985220978415823</v>
      </c>
      <c r="AP241" s="6">
        <f>IF(Table26[[#This Row],[b]]&lt;&gt;"",Table26[[#This Row],[T-5]], 0)</f>
        <v>0.74985220978415823</v>
      </c>
      <c r="AQ241" s="6">
        <v>10</v>
      </c>
      <c r="AR241" s="6">
        <v>250</v>
      </c>
      <c r="AT241" t="s">
        <v>389</v>
      </c>
      <c r="AU241" s="6">
        <v>5.5</v>
      </c>
      <c r="AV241" s="6">
        <v>1.7999999999999998</v>
      </c>
      <c r="AZ241" s="6">
        <v>56.721854304635698</v>
      </c>
      <c r="BL241" s="6" t="s">
        <v>391</v>
      </c>
      <c r="CQ241" s="6">
        <v>0</v>
      </c>
    </row>
    <row r="242" spans="1:95" x14ac:dyDescent="0.25">
      <c r="A242" t="s">
        <v>276</v>
      </c>
      <c r="B242" t="s">
        <v>273</v>
      </c>
      <c r="C242">
        <v>2017</v>
      </c>
      <c r="D242" t="s">
        <v>277</v>
      </c>
      <c r="E242">
        <v>1</v>
      </c>
      <c r="F242" s="6">
        <f>Table26[[#This Row],[Other Carbs wt%]]+Table26[[#This Row],[Starch wt%]]+Table26[[#This Row],[Cellulose wt%]]+Table26[[#This Row],[Hemicellulose wt%]]+Table26[[#This Row],[Sa wt%]]</f>
        <v>0</v>
      </c>
      <c r="G242" s="6">
        <f>Table26[[#This Row],[Protein wt%]]+Table26[[#This Row],[AA wt%]]</f>
        <v>100</v>
      </c>
      <c r="H242" s="6">
        <f>Table26[[#This Row],[Lipids wt%]]+Table26[[#This Row],[FA wt%]]</f>
        <v>0</v>
      </c>
      <c r="I242" s="6">
        <f>Table26[[#This Row],[Lignin wt%]]+Table26[[#This Row],[Ph wt%]]</f>
        <v>0</v>
      </c>
      <c r="J24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42" s="6">
        <v>0</v>
      </c>
      <c r="L242" s="6">
        <v>0</v>
      </c>
      <c r="M242" s="6">
        <v>0</v>
      </c>
      <c r="N242" s="6">
        <v>0</v>
      </c>
      <c r="O242" s="6">
        <v>100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AD242" s="6">
        <v>1.2999999999999999E-3</v>
      </c>
      <c r="AG242" s="6">
        <v>10</v>
      </c>
      <c r="AH242" s="6">
        <f t="shared" si="28"/>
        <v>240</v>
      </c>
      <c r="AK242" s="6">
        <v>3.0640000000000001</v>
      </c>
      <c r="AO242" s="6">
        <f>LN(25/Table26[[#This Row],[Temperature (C)]]/(1-SQRT((Table26[[#This Row],[Temperature (C)]]-5)/Table26[[#This Row],[Temperature (C)]])))/Table26[[#This Row],[b]]</f>
        <v>0.74985220978415823</v>
      </c>
      <c r="AP242" s="6">
        <f>IF(Table26[[#This Row],[b]]&lt;&gt;"",Table26[[#This Row],[T-5]], 0)</f>
        <v>0.74985220978415823</v>
      </c>
      <c r="AQ242" s="6">
        <v>30</v>
      </c>
      <c r="AR242" s="6">
        <v>250</v>
      </c>
      <c r="AT242" t="s">
        <v>389</v>
      </c>
      <c r="AU242" s="6">
        <v>4.5</v>
      </c>
      <c r="AV242" s="6">
        <v>6.6000000000000005</v>
      </c>
      <c r="AZ242" s="6">
        <v>40.1292407108239</v>
      </c>
      <c r="BL242" s="6" t="s">
        <v>391</v>
      </c>
      <c r="CQ242" s="6">
        <v>0</v>
      </c>
    </row>
    <row r="243" spans="1:95" x14ac:dyDescent="0.25">
      <c r="A243" t="s">
        <v>276</v>
      </c>
      <c r="B243" t="s">
        <v>273</v>
      </c>
      <c r="C243">
        <v>2017</v>
      </c>
      <c r="D243" t="s">
        <v>277</v>
      </c>
      <c r="E243">
        <v>1</v>
      </c>
      <c r="F243" s="6">
        <f>Table26[[#This Row],[Other Carbs wt%]]+Table26[[#This Row],[Starch wt%]]+Table26[[#This Row],[Cellulose wt%]]+Table26[[#This Row],[Hemicellulose wt%]]+Table26[[#This Row],[Sa wt%]]</f>
        <v>0</v>
      </c>
      <c r="G243" s="6">
        <f>Table26[[#This Row],[Protein wt%]]+Table26[[#This Row],[AA wt%]]</f>
        <v>100</v>
      </c>
      <c r="H243" s="6">
        <f>Table26[[#This Row],[Lipids wt%]]+Table26[[#This Row],[FA wt%]]</f>
        <v>0</v>
      </c>
      <c r="I243" s="6">
        <f>Table26[[#This Row],[Lignin wt%]]+Table26[[#This Row],[Ph wt%]]</f>
        <v>0</v>
      </c>
      <c r="J24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43" s="6">
        <v>0</v>
      </c>
      <c r="L243" s="6">
        <v>0</v>
      </c>
      <c r="M243" s="6">
        <v>0</v>
      </c>
      <c r="N243" s="6">
        <v>0</v>
      </c>
      <c r="O243" s="6">
        <v>100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AD243" s="6">
        <v>1.2999999999999999E-3</v>
      </c>
      <c r="AG243" s="6">
        <v>10</v>
      </c>
      <c r="AH243" s="6">
        <f t="shared" si="28"/>
        <v>240</v>
      </c>
      <c r="AK243" s="6">
        <v>3.0640000000000001</v>
      </c>
      <c r="AO243" s="6">
        <f>LN(25/Table26[[#This Row],[Temperature (C)]]/(1-SQRT((Table26[[#This Row],[Temperature (C)]]-5)/Table26[[#This Row],[Temperature (C)]])))/Table26[[#This Row],[b]]</f>
        <v>0.74985220978415823</v>
      </c>
      <c r="AP243" s="6">
        <f>IF(Table26[[#This Row],[b]]&lt;&gt;"",Table26[[#This Row],[T-5]], 0)</f>
        <v>0.74985220978415823</v>
      </c>
      <c r="AQ243" s="6">
        <v>60</v>
      </c>
      <c r="AR243" s="6">
        <v>250</v>
      </c>
      <c r="AT243" t="s">
        <v>389</v>
      </c>
      <c r="AU243" s="6">
        <v>5.3</v>
      </c>
      <c r="AV243" s="6">
        <v>9.1</v>
      </c>
      <c r="AZ243" s="6">
        <v>47.883683360258402</v>
      </c>
      <c r="BL243" s="6" t="s">
        <v>391</v>
      </c>
      <c r="CQ243" s="6">
        <v>0</v>
      </c>
    </row>
    <row r="244" spans="1:95" x14ac:dyDescent="0.25">
      <c r="A244" t="s">
        <v>276</v>
      </c>
      <c r="B244" t="s">
        <v>273</v>
      </c>
      <c r="C244">
        <v>2017</v>
      </c>
      <c r="D244" t="s">
        <v>277</v>
      </c>
      <c r="E244">
        <v>1</v>
      </c>
      <c r="F244" s="6">
        <f>Table26[[#This Row],[Other Carbs wt%]]+Table26[[#This Row],[Starch wt%]]+Table26[[#This Row],[Cellulose wt%]]+Table26[[#This Row],[Hemicellulose wt%]]+Table26[[#This Row],[Sa wt%]]</f>
        <v>0</v>
      </c>
      <c r="G244" s="6">
        <f>Table26[[#This Row],[Protein wt%]]+Table26[[#This Row],[AA wt%]]</f>
        <v>100</v>
      </c>
      <c r="H244" s="6">
        <f>Table26[[#This Row],[Lipids wt%]]+Table26[[#This Row],[FA wt%]]</f>
        <v>0</v>
      </c>
      <c r="I244" s="6">
        <f>Table26[[#This Row],[Lignin wt%]]+Table26[[#This Row],[Ph wt%]]</f>
        <v>0</v>
      </c>
      <c r="J24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44" s="6">
        <v>0</v>
      </c>
      <c r="L244" s="6">
        <v>0</v>
      </c>
      <c r="M244" s="6">
        <v>0</v>
      </c>
      <c r="N244" s="6">
        <v>0</v>
      </c>
      <c r="O244" s="6">
        <v>100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AD244" s="6">
        <v>1.2999999999999999E-3</v>
      </c>
      <c r="AG244" s="6">
        <v>10</v>
      </c>
      <c r="AH244" s="6">
        <f t="shared" si="28"/>
        <v>240</v>
      </c>
      <c r="AK244" s="6">
        <v>3.0640000000000001</v>
      </c>
      <c r="AO244" s="6">
        <f>LN(25/Table26[[#This Row],[Temperature (C)]]/(1-SQRT((Table26[[#This Row],[Temperature (C)]]-5)/Table26[[#This Row],[Temperature (C)]])))/Table26[[#This Row],[b]]</f>
        <v>0.75012798331096009</v>
      </c>
      <c r="AP244" s="6">
        <f>IF(Table26[[#This Row],[b]]&lt;&gt;"",Table26[[#This Row],[T-5]], 0)</f>
        <v>0.75012798331096009</v>
      </c>
      <c r="AQ244" s="6">
        <v>0.5</v>
      </c>
      <c r="AR244" s="6">
        <v>300</v>
      </c>
      <c r="AT244" t="s">
        <v>389</v>
      </c>
      <c r="AU244" s="6">
        <v>26.200000000000003</v>
      </c>
      <c r="AV244" s="6">
        <v>0.4</v>
      </c>
      <c r="AZ244" s="6">
        <v>52.1486268174475</v>
      </c>
      <c r="BL244" s="6" t="s">
        <v>391</v>
      </c>
      <c r="CQ244" s="6">
        <v>0</v>
      </c>
    </row>
    <row r="245" spans="1:95" x14ac:dyDescent="0.25">
      <c r="A245" t="s">
        <v>276</v>
      </c>
      <c r="B245" t="s">
        <v>273</v>
      </c>
      <c r="C245">
        <v>2017</v>
      </c>
      <c r="D245" t="s">
        <v>277</v>
      </c>
      <c r="E245">
        <v>1</v>
      </c>
      <c r="F245" s="6">
        <f>Table26[[#This Row],[Other Carbs wt%]]+Table26[[#This Row],[Starch wt%]]+Table26[[#This Row],[Cellulose wt%]]+Table26[[#This Row],[Hemicellulose wt%]]+Table26[[#This Row],[Sa wt%]]</f>
        <v>0</v>
      </c>
      <c r="G245" s="6">
        <f>Table26[[#This Row],[Protein wt%]]+Table26[[#This Row],[AA wt%]]</f>
        <v>100</v>
      </c>
      <c r="H245" s="6">
        <f>Table26[[#This Row],[Lipids wt%]]+Table26[[#This Row],[FA wt%]]</f>
        <v>0</v>
      </c>
      <c r="I245" s="6">
        <f>Table26[[#This Row],[Lignin wt%]]+Table26[[#This Row],[Ph wt%]]</f>
        <v>0</v>
      </c>
      <c r="J24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45" s="6">
        <v>0</v>
      </c>
      <c r="L245" s="6">
        <v>0</v>
      </c>
      <c r="M245" s="6">
        <v>0</v>
      </c>
      <c r="N245" s="6">
        <v>0</v>
      </c>
      <c r="O245" s="6">
        <v>100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AD245" s="6">
        <v>1.2999999999999999E-3</v>
      </c>
      <c r="AG245" s="6">
        <v>10</v>
      </c>
      <c r="AH245" s="6">
        <f t="shared" si="28"/>
        <v>240</v>
      </c>
      <c r="AK245" s="6">
        <v>3.0640000000000001</v>
      </c>
      <c r="AO245" s="6">
        <f>LN(25/Table26[[#This Row],[Temperature (C)]]/(1-SQRT((Table26[[#This Row],[Temperature (C)]]-5)/Table26[[#This Row],[Temperature (C)]])))/Table26[[#This Row],[b]]</f>
        <v>0.75012798331096009</v>
      </c>
      <c r="AP245" s="6">
        <f>IF(Table26[[#This Row],[b]]&lt;&gt;"",Table26[[#This Row],[T-5]], 0)</f>
        <v>0.75012798331096009</v>
      </c>
      <c r="AQ245" s="6">
        <v>1</v>
      </c>
      <c r="AR245" s="6">
        <v>300</v>
      </c>
      <c r="AT245" t="s">
        <v>389</v>
      </c>
      <c r="AU245" s="6">
        <v>14.000000000000002</v>
      </c>
      <c r="AV245" s="6">
        <v>1.6</v>
      </c>
      <c r="AZ245" s="6">
        <v>35.799522673030999</v>
      </c>
      <c r="BL245" s="6">
        <v>9.5844795135369925</v>
      </c>
      <c r="CQ245" s="6">
        <v>0</v>
      </c>
    </row>
    <row r="246" spans="1:95" x14ac:dyDescent="0.25">
      <c r="A246" t="s">
        <v>276</v>
      </c>
      <c r="B246" t="s">
        <v>273</v>
      </c>
      <c r="C246">
        <v>2017</v>
      </c>
      <c r="D246" t="s">
        <v>277</v>
      </c>
      <c r="E246">
        <v>1</v>
      </c>
      <c r="F246" s="6">
        <f>Table26[[#This Row],[Other Carbs wt%]]+Table26[[#This Row],[Starch wt%]]+Table26[[#This Row],[Cellulose wt%]]+Table26[[#This Row],[Hemicellulose wt%]]+Table26[[#This Row],[Sa wt%]]</f>
        <v>0</v>
      </c>
      <c r="G246" s="6">
        <f>Table26[[#This Row],[Protein wt%]]+Table26[[#This Row],[AA wt%]]</f>
        <v>100</v>
      </c>
      <c r="H246" s="6">
        <f>Table26[[#This Row],[Lipids wt%]]+Table26[[#This Row],[FA wt%]]</f>
        <v>0</v>
      </c>
      <c r="I246" s="6">
        <f>Table26[[#This Row],[Lignin wt%]]+Table26[[#This Row],[Ph wt%]]</f>
        <v>0</v>
      </c>
      <c r="J24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46" s="6">
        <v>0</v>
      </c>
      <c r="L246" s="6">
        <v>0</v>
      </c>
      <c r="M246" s="6">
        <v>0</v>
      </c>
      <c r="N246" s="6">
        <v>0</v>
      </c>
      <c r="O246" s="6">
        <v>100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AD246" s="6">
        <v>1.2999999999999999E-3</v>
      </c>
      <c r="AG246" s="6">
        <v>10</v>
      </c>
      <c r="AH246" s="6">
        <f t="shared" si="28"/>
        <v>240</v>
      </c>
      <c r="AK246" s="6">
        <v>3.0640000000000001</v>
      </c>
      <c r="AO246" s="6">
        <f>LN(25/Table26[[#This Row],[Temperature (C)]]/(1-SQRT((Table26[[#This Row],[Temperature (C)]]-5)/Table26[[#This Row],[Temperature (C)]])))/Table26[[#This Row],[b]]</f>
        <v>0.75012798331096009</v>
      </c>
      <c r="AP246" s="6">
        <f>IF(Table26[[#This Row],[b]]&lt;&gt;"",Table26[[#This Row],[T-5]], 0)</f>
        <v>0.75012798331096009</v>
      </c>
      <c r="AQ246" s="6">
        <v>5</v>
      </c>
      <c r="AR246" s="6">
        <v>300</v>
      </c>
      <c r="AT246" t="s">
        <v>389</v>
      </c>
      <c r="AU246" s="6">
        <v>2.9000000000000004</v>
      </c>
      <c r="AV246" s="6">
        <v>4.5999999999999996</v>
      </c>
      <c r="AZ246" s="6">
        <v>46.252983293555999</v>
      </c>
      <c r="BL246" s="6">
        <v>9.6627939926324746</v>
      </c>
      <c r="CQ246" s="6">
        <v>0</v>
      </c>
    </row>
    <row r="247" spans="1:95" x14ac:dyDescent="0.25">
      <c r="A247" t="s">
        <v>276</v>
      </c>
      <c r="B247" t="s">
        <v>273</v>
      </c>
      <c r="C247">
        <v>2017</v>
      </c>
      <c r="D247" t="s">
        <v>277</v>
      </c>
      <c r="E247">
        <v>1</v>
      </c>
      <c r="F247" s="6">
        <f>Table26[[#This Row],[Other Carbs wt%]]+Table26[[#This Row],[Starch wt%]]+Table26[[#This Row],[Cellulose wt%]]+Table26[[#This Row],[Hemicellulose wt%]]+Table26[[#This Row],[Sa wt%]]</f>
        <v>0</v>
      </c>
      <c r="G247" s="6">
        <f>Table26[[#This Row],[Protein wt%]]+Table26[[#This Row],[AA wt%]]</f>
        <v>100</v>
      </c>
      <c r="H247" s="6">
        <f>Table26[[#This Row],[Lipids wt%]]+Table26[[#This Row],[FA wt%]]</f>
        <v>0</v>
      </c>
      <c r="I247" s="6">
        <f>Table26[[#This Row],[Lignin wt%]]+Table26[[#This Row],[Ph wt%]]</f>
        <v>0</v>
      </c>
      <c r="J24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47" s="6">
        <v>0</v>
      </c>
      <c r="L247" s="6">
        <v>0</v>
      </c>
      <c r="M247" s="6">
        <v>0</v>
      </c>
      <c r="N247" s="6">
        <v>0</v>
      </c>
      <c r="O247" s="6">
        <v>100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AD247" s="6">
        <v>1.2999999999999999E-3</v>
      </c>
      <c r="AG247" s="6">
        <v>10</v>
      </c>
      <c r="AH247" s="6">
        <f t="shared" si="28"/>
        <v>240</v>
      </c>
      <c r="AK247" s="6">
        <v>3.0640000000000001</v>
      </c>
      <c r="AO247" s="6">
        <f>LN(25/Table26[[#This Row],[Temperature (C)]]/(1-SQRT((Table26[[#This Row],[Temperature (C)]]-5)/Table26[[#This Row],[Temperature (C)]])))/Table26[[#This Row],[b]]</f>
        <v>0.75012798331096009</v>
      </c>
      <c r="AP247" s="6">
        <f>IF(Table26[[#This Row],[b]]&lt;&gt;"",Table26[[#This Row],[T-5]], 0)</f>
        <v>0.75012798331096009</v>
      </c>
      <c r="AQ247" s="6">
        <v>10</v>
      </c>
      <c r="AR247" s="6">
        <v>300</v>
      </c>
      <c r="AT247" t="s">
        <v>389</v>
      </c>
      <c r="AU247" s="6">
        <v>3.6999999999999997</v>
      </c>
      <c r="AV247" s="6">
        <v>17.2</v>
      </c>
      <c r="AZ247" s="6">
        <v>53.269689737470102</v>
      </c>
      <c r="BL247" s="6">
        <v>9.8465299470324599</v>
      </c>
      <c r="CQ247" s="6">
        <v>0</v>
      </c>
    </row>
    <row r="248" spans="1:95" x14ac:dyDescent="0.25">
      <c r="A248" t="s">
        <v>276</v>
      </c>
      <c r="B248" t="s">
        <v>273</v>
      </c>
      <c r="C248">
        <v>2017</v>
      </c>
      <c r="D248" t="s">
        <v>277</v>
      </c>
      <c r="E248">
        <v>1</v>
      </c>
      <c r="F248" s="6">
        <f>Table26[[#This Row],[Other Carbs wt%]]+Table26[[#This Row],[Starch wt%]]+Table26[[#This Row],[Cellulose wt%]]+Table26[[#This Row],[Hemicellulose wt%]]+Table26[[#This Row],[Sa wt%]]</f>
        <v>0</v>
      </c>
      <c r="G248" s="6">
        <f>Table26[[#This Row],[Protein wt%]]+Table26[[#This Row],[AA wt%]]</f>
        <v>100</v>
      </c>
      <c r="H248" s="6">
        <f>Table26[[#This Row],[Lipids wt%]]+Table26[[#This Row],[FA wt%]]</f>
        <v>0</v>
      </c>
      <c r="I248" s="6">
        <f>Table26[[#This Row],[Lignin wt%]]+Table26[[#This Row],[Ph wt%]]</f>
        <v>0</v>
      </c>
      <c r="J24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48" s="6">
        <v>0</v>
      </c>
      <c r="L248" s="6">
        <v>0</v>
      </c>
      <c r="M248" s="6">
        <v>0</v>
      </c>
      <c r="N248" s="6">
        <v>0</v>
      </c>
      <c r="O248" s="6">
        <v>100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AD248" s="6">
        <v>1.2999999999999999E-3</v>
      </c>
      <c r="AG248" s="6">
        <v>10</v>
      </c>
      <c r="AH248" s="6">
        <f t="shared" si="28"/>
        <v>240</v>
      </c>
      <c r="AK248" s="6">
        <v>3.0640000000000001</v>
      </c>
      <c r="AO248" s="6">
        <f>LN(25/Table26[[#This Row],[Temperature (C)]]/(1-SQRT((Table26[[#This Row],[Temperature (C)]]-5)/Table26[[#This Row],[Temperature (C)]])))/Table26[[#This Row],[b]]</f>
        <v>0.75012798331096009</v>
      </c>
      <c r="AP248" s="6">
        <f>IF(Table26[[#This Row],[b]]&lt;&gt;"",Table26[[#This Row],[T-5]], 0)</f>
        <v>0.75012798331096009</v>
      </c>
      <c r="AQ248" s="6">
        <v>30</v>
      </c>
      <c r="AR248" s="6">
        <v>300</v>
      </c>
      <c r="AT248" t="s">
        <v>389</v>
      </c>
      <c r="AU248" s="6">
        <v>19.8</v>
      </c>
      <c r="AV248" s="6">
        <v>12.7</v>
      </c>
      <c r="AZ248" s="6">
        <v>56.133651551312603</v>
      </c>
      <c r="BL248" s="6">
        <v>9.7266881028938901</v>
      </c>
      <c r="CQ248" s="6">
        <v>0</v>
      </c>
    </row>
    <row r="249" spans="1:95" x14ac:dyDescent="0.25">
      <c r="A249" t="s">
        <v>276</v>
      </c>
      <c r="B249" t="s">
        <v>273</v>
      </c>
      <c r="C249">
        <v>2017</v>
      </c>
      <c r="D249" t="s">
        <v>277</v>
      </c>
      <c r="E249">
        <v>1</v>
      </c>
      <c r="F249" s="6">
        <f>Table26[[#This Row],[Other Carbs wt%]]+Table26[[#This Row],[Starch wt%]]+Table26[[#This Row],[Cellulose wt%]]+Table26[[#This Row],[Hemicellulose wt%]]+Table26[[#This Row],[Sa wt%]]</f>
        <v>0</v>
      </c>
      <c r="G249" s="6">
        <f>Table26[[#This Row],[Protein wt%]]+Table26[[#This Row],[AA wt%]]</f>
        <v>100</v>
      </c>
      <c r="H249" s="6">
        <f>Table26[[#This Row],[Lipids wt%]]+Table26[[#This Row],[FA wt%]]</f>
        <v>0</v>
      </c>
      <c r="I249" s="6">
        <f>Table26[[#This Row],[Lignin wt%]]+Table26[[#This Row],[Ph wt%]]</f>
        <v>0</v>
      </c>
      <c r="J24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49" s="6">
        <v>0</v>
      </c>
      <c r="L249" s="6">
        <v>0</v>
      </c>
      <c r="M249" s="6">
        <v>0</v>
      </c>
      <c r="N249" s="6">
        <v>0</v>
      </c>
      <c r="O249" s="6">
        <v>100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AD249" s="6">
        <v>1.2999999999999999E-3</v>
      </c>
      <c r="AG249" s="6">
        <v>10</v>
      </c>
      <c r="AH249" s="6">
        <f t="shared" si="28"/>
        <v>240</v>
      </c>
      <c r="AK249" s="6">
        <v>3.0640000000000001</v>
      </c>
      <c r="AO249" s="6">
        <f>LN(25/Table26[[#This Row],[Temperature (C)]]/(1-SQRT((Table26[[#This Row],[Temperature (C)]]-5)/Table26[[#This Row],[Temperature (C)]])))/Table26[[#This Row],[b]]</f>
        <v>0.75012798331096009</v>
      </c>
      <c r="AP249" s="6">
        <f>IF(Table26[[#This Row],[b]]&lt;&gt;"",Table26[[#This Row],[T-5]], 0)</f>
        <v>0.75012798331096009</v>
      </c>
      <c r="AQ249" s="6">
        <v>60</v>
      </c>
      <c r="AR249" s="6">
        <v>300</v>
      </c>
      <c r="AT249" t="s">
        <v>389</v>
      </c>
      <c r="AU249" s="6">
        <v>13.200000000000001</v>
      </c>
      <c r="AV249" s="6">
        <v>11.200000000000001</v>
      </c>
      <c r="AZ249" s="6">
        <v>22.285714285714199</v>
      </c>
      <c r="BL249" s="6">
        <v>11.106389006941493</v>
      </c>
      <c r="CQ249" s="6">
        <v>0</v>
      </c>
    </row>
    <row r="250" spans="1:95" x14ac:dyDescent="0.25">
      <c r="A250" t="s">
        <v>276</v>
      </c>
      <c r="B250" t="s">
        <v>273</v>
      </c>
      <c r="C250">
        <v>2017</v>
      </c>
      <c r="D250" t="s">
        <v>277</v>
      </c>
      <c r="E250">
        <v>1</v>
      </c>
      <c r="F250" s="6">
        <f>Table26[[#This Row],[Other Carbs wt%]]+Table26[[#This Row],[Starch wt%]]+Table26[[#This Row],[Cellulose wt%]]+Table26[[#This Row],[Hemicellulose wt%]]+Table26[[#This Row],[Sa wt%]]</f>
        <v>0</v>
      </c>
      <c r="G250" s="6">
        <f>Table26[[#This Row],[Protein wt%]]+Table26[[#This Row],[AA wt%]]</f>
        <v>100</v>
      </c>
      <c r="H250" s="6">
        <f>Table26[[#This Row],[Lipids wt%]]+Table26[[#This Row],[FA wt%]]</f>
        <v>0</v>
      </c>
      <c r="I250" s="6">
        <f>Table26[[#This Row],[Lignin wt%]]+Table26[[#This Row],[Ph wt%]]</f>
        <v>0</v>
      </c>
      <c r="J25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50" s="6">
        <v>0</v>
      </c>
      <c r="L250" s="6">
        <v>0</v>
      </c>
      <c r="M250" s="6">
        <v>0</v>
      </c>
      <c r="N250" s="6">
        <v>0</v>
      </c>
      <c r="O250" s="6">
        <v>100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AD250" s="6">
        <v>1.2999999999999999E-3</v>
      </c>
      <c r="AG250" s="6">
        <v>10</v>
      </c>
      <c r="AH250" s="6">
        <f t="shared" si="28"/>
        <v>240</v>
      </c>
      <c r="AK250" s="6">
        <v>3.0640000000000001</v>
      </c>
      <c r="AO250" s="6">
        <f>LN(25/Table26[[#This Row],[Temperature (C)]]/(1-SQRT((Table26[[#This Row],[Temperature (C)]]-5)/Table26[[#This Row],[Temperature (C)]])))/Table26[[#This Row],[b]]</f>
        <v>0.7503245360589913</v>
      </c>
      <c r="AP250" s="6">
        <f>IF(Table26[[#This Row],[b]]&lt;&gt;"",Table26[[#This Row],[T-5]], 0)</f>
        <v>0.7503245360589913</v>
      </c>
      <c r="AQ250" s="6">
        <v>1</v>
      </c>
      <c r="AR250" s="6">
        <v>350</v>
      </c>
      <c r="AT250" t="s">
        <v>389</v>
      </c>
      <c r="AU250" s="6">
        <v>12.6</v>
      </c>
      <c r="AV250" s="6">
        <v>12.4</v>
      </c>
      <c r="AZ250" s="6">
        <v>30.571428571428498</v>
      </c>
      <c r="BL250" s="6">
        <v>11.056803170409509</v>
      </c>
      <c r="CQ250" s="6">
        <v>0</v>
      </c>
    </row>
    <row r="251" spans="1:95" x14ac:dyDescent="0.25">
      <c r="A251" t="s">
        <v>276</v>
      </c>
      <c r="B251" t="s">
        <v>273</v>
      </c>
      <c r="C251">
        <v>2017</v>
      </c>
      <c r="D251" t="s">
        <v>277</v>
      </c>
      <c r="E251">
        <v>1</v>
      </c>
      <c r="F251" s="6">
        <f>Table26[[#This Row],[Other Carbs wt%]]+Table26[[#This Row],[Starch wt%]]+Table26[[#This Row],[Cellulose wt%]]+Table26[[#This Row],[Hemicellulose wt%]]+Table26[[#This Row],[Sa wt%]]</f>
        <v>0</v>
      </c>
      <c r="G251" s="6">
        <f>Table26[[#This Row],[Protein wt%]]+Table26[[#This Row],[AA wt%]]</f>
        <v>100</v>
      </c>
      <c r="H251" s="6">
        <f>Table26[[#This Row],[Lipids wt%]]+Table26[[#This Row],[FA wt%]]</f>
        <v>0</v>
      </c>
      <c r="I251" s="6">
        <f>Table26[[#This Row],[Lignin wt%]]+Table26[[#This Row],[Ph wt%]]</f>
        <v>0</v>
      </c>
      <c r="J25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51" s="6">
        <v>0</v>
      </c>
      <c r="L251" s="6">
        <v>0</v>
      </c>
      <c r="M251" s="6">
        <v>0</v>
      </c>
      <c r="N251" s="6">
        <v>0</v>
      </c>
      <c r="O251" s="6">
        <v>100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AD251" s="6">
        <v>1.2999999999999999E-3</v>
      </c>
      <c r="AG251" s="6">
        <v>10</v>
      </c>
      <c r="AH251" s="6">
        <f t="shared" si="28"/>
        <v>240</v>
      </c>
      <c r="AK251" s="6">
        <v>3.0640000000000001</v>
      </c>
      <c r="AO251" s="6">
        <f>LN(25/Table26[[#This Row],[Temperature (C)]]/(1-SQRT((Table26[[#This Row],[Temperature (C)]]-5)/Table26[[#This Row],[Temperature (C)]])))/Table26[[#This Row],[b]]</f>
        <v>0.7503245360589913</v>
      </c>
      <c r="AP251" s="6">
        <f>IF(Table26[[#This Row],[b]]&lt;&gt;"",Table26[[#This Row],[T-5]], 0)</f>
        <v>0.7503245360589913</v>
      </c>
      <c r="AQ251" s="6">
        <v>5</v>
      </c>
      <c r="AR251" s="6">
        <v>350</v>
      </c>
      <c r="AT251" t="s">
        <v>389</v>
      </c>
      <c r="AV251" s="6">
        <v>12.1</v>
      </c>
      <c r="AZ251" s="6">
        <v>32.285714285714199</v>
      </c>
      <c r="BL251" s="6">
        <v>11.264554562686163</v>
      </c>
      <c r="CQ251" s="6">
        <v>0</v>
      </c>
    </row>
    <row r="252" spans="1:95" x14ac:dyDescent="0.25">
      <c r="A252" t="s">
        <v>276</v>
      </c>
      <c r="B252" t="s">
        <v>273</v>
      </c>
      <c r="C252">
        <v>2017</v>
      </c>
      <c r="D252" t="s">
        <v>277</v>
      </c>
      <c r="E252">
        <v>1</v>
      </c>
      <c r="F252" s="6">
        <f>Table26[[#This Row],[Other Carbs wt%]]+Table26[[#This Row],[Starch wt%]]+Table26[[#This Row],[Cellulose wt%]]+Table26[[#This Row],[Hemicellulose wt%]]+Table26[[#This Row],[Sa wt%]]</f>
        <v>0</v>
      </c>
      <c r="G252" s="6">
        <f>Table26[[#This Row],[Protein wt%]]+Table26[[#This Row],[AA wt%]]</f>
        <v>100</v>
      </c>
      <c r="H252" s="6">
        <f>Table26[[#This Row],[Lipids wt%]]+Table26[[#This Row],[FA wt%]]</f>
        <v>0</v>
      </c>
      <c r="I252" s="6">
        <f>Table26[[#This Row],[Lignin wt%]]+Table26[[#This Row],[Ph wt%]]</f>
        <v>0</v>
      </c>
      <c r="J25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52" s="6">
        <v>0</v>
      </c>
      <c r="L252" s="6">
        <v>0</v>
      </c>
      <c r="M252" s="6">
        <v>0</v>
      </c>
      <c r="N252" s="6">
        <v>0</v>
      </c>
      <c r="O252" s="6">
        <v>100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AD252" s="6">
        <v>1.2999999999999999E-3</v>
      </c>
      <c r="AG252" s="6">
        <v>10</v>
      </c>
      <c r="AH252" s="6">
        <f t="shared" si="28"/>
        <v>240</v>
      </c>
      <c r="AK252" s="6">
        <v>3.0640000000000001</v>
      </c>
      <c r="AO252" s="6">
        <f>LN(25/Table26[[#This Row],[Temperature (C)]]/(1-SQRT((Table26[[#This Row],[Temperature (C)]]-5)/Table26[[#This Row],[Temperature (C)]])))/Table26[[#This Row],[b]]</f>
        <v>0.7503245360589913</v>
      </c>
      <c r="AP252" s="6">
        <f>IF(Table26[[#This Row],[b]]&lt;&gt;"",Table26[[#This Row],[T-5]], 0)</f>
        <v>0.7503245360589913</v>
      </c>
      <c r="AQ252" s="6">
        <v>10</v>
      </c>
      <c r="AR252" s="6">
        <v>350</v>
      </c>
      <c r="AT252" t="s">
        <v>389</v>
      </c>
      <c r="AU252" s="6">
        <v>8.9</v>
      </c>
      <c r="AV252" s="6">
        <v>19.600000000000001</v>
      </c>
      <c r="AZ252" s="6">
        <v>32.234957020057301</v>
      </c>
      <c r="BL252" s="6">
        <v>10.800168752636759</v>
      </c>
      <c r="CQ252" s="6">
        <v>0</v>
      </c>
    </row>
    <row r="253" spans="1:95" x14ac:dyDescent="0.25">
      <c r="A253" t="s">
        <v>276</v>
      </c>
      <c r="B253" t="s">
        <v>273</v>
      </c>
      <c r="C253">
        <v>2017</v>
      </c>
      <c r="D253" t="s">
        <v>277</v>
      </c>
      <c r="E253">
        <v>1</v>
      </c>
      <c r="F253" s="6">
        <f>Table26[[#This Row],[Other Carbs wt%]]+Table26[[#This Row],[Starch wt%]]+Table26[[#This Row],[Cellulose wt%]]+Table26[[#This Row],[Hemicellulose wt%]]+Table26[[#This Row],[Sa wt%]]</f>
        <v>0</v>
      </c>
      <c r="G253" s="6">
        <f>Table26[[#This Row],[Protein wt%]]+Table26[[#This Row],[AA wt%]]</f>
        <v>100</v>
      </c>
      <c r="H253" s="6">
        <f>Table26[[#This Row],[Lipids wt%]]+Table26[[#This Row],[FA wt%]]</f>
        <v>0</v>
      </c>
      <c r="I253" s="6">
        <f>Table26[[#This Row],[Lignin wt%]]+Table26[[#This Row],[Ph wt%]]</f>
        <v>0</v>
      </c>
      <c r="J25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53" s="6">
        <v>0</v>
      </c>
      <c r="L253" s="6">
        <v>0</v>
      </c>
      <c r="M253" s="6">
        <v>0</v>
      </c>
      <c r="N253" s="6">
        <v>0</v>
      </c>
      <c r="O253" s="6">
        <v>100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AD253" s="6">
        <v>1.2999999999999999E-3</v>
      </c>
      <c r="AG253" s="6">
        <v>10</v>
      </c>
      <c r="AH253" s="6">
        <f t="shared" si="28"/>
        <v>240</v>
      </c>
      <c r="AK253" s="6">
        <v>3.0640000000000001</v>
      </c>
      <c r="AO253" s="6">
        <f>LN(25/Table26[[#This Row],[Temperature (C)]]/(1-SQRT((Table26[[#This Row],[Temperature (C)]]-5)/Table26[[#This Row],[Temperature (C)]])))/Table26[[#This Row],[b]]</f>
        <v>0.7503245360589913</v>
      </c>
      <c r="AP253" s="6">
        <f>IF(Table26[[#This Row],[b]]&lt;&gt;"",Table26[[#This Row],[T-5]], 0)</f>
        <v>0.7503245360589913</v>
      </c>
      <c r="AQ253" s="6">
        <v>30</v>
      </c>
      <c r="AR253" s="6">
        <v>350</v>
      </c>
      <c r="AT253" t="s">
        <v>389</v>
      </c>
      <c r="AU253" s="6">
        <v>1.3</v>
      </c>
      <c r="AV253" s="6">
        <v>8.1</v>
      </c>
      <c r="AZ253" s="6">
        <v>35.959885386819401</v>
      </c>
      <c r="BL253" s="6">
        <v>11.002613120616148</v>
      </c>
      <c r="CQ253" s="6">
        <v>0</v>
      </c>
    </row>
    <row r="254" spans="1:95" x14ac:dyDescent="0.25">
      <c r="A254" t="s">
        <v>276</v>
      </c>
      <c r="B254" t="s">
        <v>273</v>
      </c>
      <c r="C254">
        <v>2017</v>
      </c>
      <c r="D254" t="s">
        <v>277</v>
      </c>
      <c r="E254">
        <v>1</v>
      </c>
      <c r="F254" s="6">
        <f>Table26[[#This Row],[Other Carbs wt%]]+Table26[[#This Row],[Starch wt%]]+Table26[[#This Row],[Cellulose wt%]]+Table26[[#This Row],[Hemicellulose wt%]]+Table26[[#This Row],[Sa wt%]]</f>
        <v>0</v>
      </c>
      <c r="G254" s="6">
        <f>Table26[[#This Row],[Protein wt%]]+Table26[[#This Row],[AA wt%]]</f>
        <v>100</v>
      </c>
      <c r="H254" s="6">
        <f>Table26[[#This Row],[Lipids wt%]]+Table26[[#This Row],[FA wt%]]</f>
        <v>0</v>
      </c>
      <c r="I254" s="6">
        <f>Table26[[#This Row],[Lignin wt%]]+Table26[[#This Row],[Ph wt%]]</f>
        <v>0</v>
      </c>
      <c r="J25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54" s="6">
        <v>0</v>
      </c>
      <c r="L254" s="6">
        <v>0</v>
      </c>
      <c r="M254" s="6">
        <v>0</v>
      </c>
      <c r="N254" s="6">
        <v>0</v>
      </c>
      <c r="O254" s="6">
        <v>100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AD254" s="6">
        <v>1.2999999999999999E-3</v>
      </c>
      <c r="AG254" s="6">
        <v>10</v>
      </c>
      <c r="AH254" s="6">
        <f t="shared" si="28"/>
        <v>240</v>
      </c>
      <c r="AK254" s="6">
        <v>3.0640000000000001</v>
      </c>
      <c r="AO254" s="6">
        <f>LN(25/Table26[[#This Row],[Temperature (C)]]/(1-SQRT((Table26[[#This Row],[Temperature (C)]]-5)/Table26[[#This Row],[Temperature (C)]])))/Table26[[#This Row],[b]]</f>
        <v>0.7503245360589913</v>
      </c>
      <c r="AP254" s="6">
        <f>IF(Table26[[#This Row],[b]]&lt;&gt;"",Table26[[#This Row],[T-5]], 0)</f>
        <v>0.7503245360589913</v>
      </c>
      <c r="AQ254" s="6">
        <v>60</v>
      </c>
      <c r="AR254" s="6">
        <v>350</v>
      </c>
      <c r="AT254" t="s">
        <v>389</v>
      </c>
      <c r="AU254" s="6">
        <v>5.8999999999999995</v>
      </c>
      <c r="AV254" s="6">
        <v>3.3000000000000003</v>
      </c>
      <c r="AZ254" s="6">
        <v>42.4068767908309</v>
      </c>
      <c r="BL254" s="6">
        <v>10.835244906220483</v>
      </c>
      <c r="CQ254" s="6">
        <v>0</v>
      </c>
    </row>
    <row r="255" spans="1:95" x14ac:dyDescent="0.25">
      <c r="A255" t="s">
        <v>276</v>
      </c>
      <c r="B255" t="s">
        <v>273</v>
      </c>
      <c r="C255">
        <v>2017</v>
      </c>
      <c r="D255" t="s">
        <v>277</v>
      </c>
      <c r="E255">
        <v>1</v>
      </c>
      <c r="F255" s="6">
        <f>Table26[[#This Row],[Other Carbs wt%]]+Table26[[#This Row],[Starch wt%]]+Table26[[#This Row],[Cellulose wt%]]+Table26[[#This Row],[Hemicellulose wt%]]+Table26[[#This Row],[Sa wt%]]</f>
        <v>0</v>
      </c>
      <c r="G255" s="6">
        <f>Table26[[#This Row],[Protein wt%]]+Table26[[#This Row],[AA wt%]]</f>
        <v>100</v>
      </c>
      <c r="H255" s="6">
        <f>Table26[[#This Row],[Lipids wt%]]+Table26[[#This Row],[FA wt%]]</f>
        <v>0</v>
      </c>
      <c r="I255" s="6">
        <f>Table26[[#This Row],[Lignin wt%]]+Table26[[#This Row],[Ph wt%]]</f>
        <v>0</v>
      </c>
      <c r="J25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55" s="6">
        <v>0</v>
      </c>
      <c r="L255" s="6">
        <v>0</v>
      </c>
      <c r="M255" s="6">
        <v>0</v>
      </c>
      <c r="N255" s="6">
        <v>0</v>
      </c>
      <c r="O255" s="6">
        <v>100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AD255" s="6">
        <v>1.2999999999999999E-3</v>
      </c>
      <c r="AG255" s="6">
        <v>10</v>
      </c>
      <c r="AH255" s="6">
        <f t="shared" si="28"/>
        <v>240</v>
      </c>
      <c r="AK255" s="6">
        <v>3.0640000000000001</v>
      </c>
      <c r="AO255" s="6">
        <f>LN(25/Table26[[#This Row],[Temperature (C)]]/(1-SQRT((Table26[[#This Row],[Temperature (C)]]-5)/Table26[[#This Row],[Temperature (C)]])))/Table26[[#This Row],[b]]</f>
        <v>0.75047171735941343</v>
      </c>
      <c r="AP255" s="6">
        <f>IF(Table26[[#This Row],[b]]&lt;&gt;"",Table26[[#This Row],[T-5]], 0)</f>
        <v>0.75047171735941343</v>
      </c>
      <c r="AQ255" s="6">
        <v>1</v>
      </c>
      <c r="AR255" s="6">
        <v>400</v>
      </c>
      <c r="AT255" t="s">
        <v>389</v>
      </c>
      <c r="AU255" s="6">
        <v>10.4</v>
      </c>
      <c r="AV255" s="6">
        <v>24.2</v>
      </c>
      <c r="AZ255" s="6">
        <v>88.925802879291197</v>
      </c>
      <c r="BL255" s="6">
        <v>15.119986574928678</v>
      </c>
      <c r="CQ255" s="6">
        <v>0</v>
      </c>
    </row>
    <row r="256" spans="1:95" x14ac:dyDescent="0.25">
      <c r="A256" t="s">
        <v>276</v>
      </c>
      <c r="B256" t="s">
        <v>273</v>
      </c>
      <c r="C256">
        <v>2017</v>
      </c>
      <c r="D256" t="s">
        <v>277</v>
      </c>
      <c r="E256">
        <v>1</v>
      </c>
      <c r="F256" s="6">
        <f>Table26[[#This Row],[Other Carbs wt%]]+Table26[[#This Row],[Starch wt%]]+Table26[[#This Row],[Cellulose wt%]]+Table26[[#This Row],[Hemicellulose wt%]]+Table26[[#This Row],[Sa wt%]]</f>
        <v>0</v>
      </c>
      <c r="G256" s="6">
        <f>Table26[[#This Row],[Protein wt%]]+Table26[[#This Row],[AA wt%]]</f>
        <v>100</v>
      </c>
      <c r="H256" s="6">
        <f>Table26[[#This Row],[Lipids wt%]]+Table26[[#This Row],[FA wt%]]</f>
        <v>0</v>
      </c>
      <c r="I256" s="6">
        <f>Table26[[#This Row],[Lignin wt%]]+Table26[[#This Row],[Ph wt%]]</f>
        <v>0</v>
      </c>
      <c r="J25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56" s="6">
        <v>0</v>
      </c>
      <c r="L256" s="6">
        <v>0</v>
      </c>
      <c r="M256" s="6">
        <v>0</v>
      </c>
      <c r="N256" s="6">
        <v>0</v>
      </c>
      <c r="O256" s="6">
        <v>100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AD256" s="6">
        <v>1.2999999999999999E-3</v>
      </c>
      <c r="AG256" s="6">
        <v>10</v>
      </c>
      <c r="AH256" s="6">
        <f t="shared" si="28"/>
        <v>240</v>
      </c>
      <c r="AK256" s="6">
        <v>3.0640000000000001</v>
      </c>
      <c r="AO256" s="6">
        <f>LN(25/Table26[[#This Row],[Temperature (C)]]/(1-SQRT((Table26[[#This Row],[Temperature (C)]]-5)/Table26[[#This Row],[Temperature (C)]])))/Table26[[#This Row],[b]]</f>
        <v>0.75047171735941343</v>
      </c>
      <c r="AP256" s="6">
        <f>IF(Table26[[#This Row],[b]]&lt;&gt;"",Table26[[#This Row],[T-5]], 0)</f>
        <v>0.75047171735941343</v>
      </c>
      <c r="AQ256" s="6">
        <v>5</v>
      </c>
      <c r="AR256" s="6">
        <v>400</v>
      </c>
      <c r="AT256" t="s">
        <v>389</v>
      </c>
      <c r="AU256" s="6">
        <v>4.5999999999999996</v>
      </c>
      <c r="AV256" s="6">
        <v>4</v>
      </c>
      <c r="AZ256" s="6">
        <v>63.233665559246901</v>
      </c>
      <c r="BL256" s="6">
        <v>14.796425024826219</v>
      </c>
      <c r="CQ256" s="6">
        <v>0</v>
      </c>
    </row>
    <row r="257" spans="1:95" x14ac:dyDescent="0.25">
      <c r="A257" t="s">
        <v>276</v>
      </c>
      <c r="B257" t="s">
        <v>273</v>
      </c>
      <c r="C257">
        <v>2017</v>
      </c>
      <c r="D257" t="s">
        <v>277</v>
      </c>
      <c r="E257">
        <v>1</v>
      </c>
      <c r="F257" s="6">
        <f>Table26[[#This Row],[Other Carbs wt%]]+Table26[[#This Row],[Starch wt%]]+Table26[[#This Row],[Cellulose wt%]]+Table26[[#This Row],[Hemicellulose wt%]]+Table26[[#This Row],[Sa wt%]]</f>
        <v>0</v>
      </c>
      <c r="G257" s="6">
        <f>Table26[[#This Row],[Protein wt%]]+Table26[[#This Row],[AA wt%]]</f>
        <v>100</v>
      </c>
      <c r="H257" s="6">
        <f>Table26[[#This Row],[Lipids wt%]]+Table26[[#This Row],[FA wt%]]</f>
        <v>0</v>
      </c>
      <c r="I257" s="6">
        <f>Table26[[#This Row],[Lignin wt%]]+Table26[[#This Row],[Ph wt%]]</f>
        <v>0</v>
      </c>
      <c r="J25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57" s="6">
        <v>0</v>
      </c>
      <c r="L257" s="6">
        <v>0</v>
      </c>
      <c r="M257" s="6">
        <v>0</v>
      </c>
      <c r="N257" s="6">
        <v>0</v>
      </c>
      <c r="O257" s="6">
        <v>100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AD257" s="6">
        <v>1.2999999999999999E-3</v>
      </c>
      <c r="AG257" s="6">
        <v>10</v>
      </c>
      <c r="AH257" s="6">
        <f t="shared" si="28"/>
        <v>240</v>
      </c>
      <c r="AK257" s="6">
        <v>3.0640000000000001</v>
      </c>
      <c r="AO257" s="6">
        <f>LN(25/Table26[[#This Row],[Temperature (C)]]/(1-SQRT((Table26[[#This Row],[Temperature (C)]]-5)/Table26[[#This Row],[Temperature (C)]])))/Table26[[#This Row],[b]]</f>
        <v>0.75047171735941343</v>
      </c>
      <c r="AP257" s="6">
        <f>IF(Table26[[#This Row],[b]]&lt;&gt;"",Table26[[#This Row],[T-5]], 0)</f>
        <v>0.75047171735941343</v>
      </c>
      <c r="AQ257" s="6">
        <v>10</v>
      </c>
      <c r="AR257" s="6">
        <v>400</v>
      </c>
      <c r="AT257" t="s">
        <v>389</v>
      </c>
      <c r="AU257" s="6">
        <v>7.1</v>
      </c>
      <c r="AV257" s="6">
        <v>1.2</v>
      </c>
      <c r="AZ257" s="6">
        <v>58.582502768549197</v>
      </c>
      <c r="BL257" s="6">
        <v>14.340808455934864</v>
      </c>
      <c r="CQ257" s="6">
        <v>0</v>
      </c>
    </row>
    <row r="258" spans="1:95" x14ac:dyDescent="0.25">
      <c r="A258" t="s">
        <v>276</v>
      </c>
      <c r="B258" t="s">
        <v>273</v>
      </c>
      <c r="C258">
        <v>2017</v>
      </c>
      <c r="D258" t="s">
        <v>277</v>
      </c>
      <c r="E258">
        <v>1</v>
      </c>
      <c r="F258" s="6">
        <f>Table26[[#This Row],[Other Carbs wt%]]+Table26[[#This Row],[Starch wt%]]+Table26[[#This Row],[Cellulose wt%]]+Table26[[#This Row],[Hemicellulose wt%]]+Table26[[#This Row],[Sa wt%]]</f>
        <v>0</v>
      </c>
      <c r="G258" s="6">
        <f>Table26[[#This Row],[Protein wt%]]+Table26[[#This Row],[AA wt%]]</f>
        <v>100</v>
      </c>
      <c r="H258" s="6">
        <f>Table26[[#This Row],[Lipids wt%]]+Table26[[#This Row],[FA wt%]]</f>
        <v>0</v>
      </c>
      <c r="I258" s="6">
        <f>Table26[[#This Row],[Lignin wt%]]+Table26[[#This Row],[Ph wt%]]</f>
        <v>0</v>
      </c>
      <c r="J25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58" s="6">
        <v>0</v>
      </c>
      <c r="L258" s="6">
        <v>0</v>
      </c>
      <c r="M258" s="6">
        <v>0</v>
      </c>
      <c r="N258" s="6">
        <v>0</v>
      </c>
      <c r="O258" s="6">
        <v>100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AD258" s="6">
        <v>1.2999999999999999E-3</v>
      </c>
      <c r="AG258" s="6">
        <v>10</v>
      </c>
      <c r="AH258" s="6">
        <f t="shared" si="28"/>
        <v>240</v>
      </c>
      <c r="AK258" s="6">
        <v>3.0640000000000001</v>
      </c>
      <c r="AO258" s="6">
        <f>LN(25/Table26[[#This Row],[Temperature (C)]]/(1-SQRT((Table26[[#This Row],[Temperature (C)]]-5)/Table26[[#This Row],[Temperature (C)]])))/Table26[[#This Row],[b]]</f>
        <v>0.75047171735941343</v>
      </c>
      <c r="AP258" s="6">
        <f>IF(Table26[[#This Row],[b]]&lt;&gt;"",Table26[[#This Row],[T-5]], 0)</f>
        <v>0.75047171735941343</v>
      </c>
      <c r="AQ258" s="6">
        <v>30</v>
      </c>
      <c r="AR258" s="6">
        <v>400</v>
      </c>
      <c r="AT258" t="s">
        <v>389</v>
      </c>
      <c r="AU258" s="6">
        <v>1.5</v>
      </c>
      <c r="AV258" s="6">
        <v>1</v>
      </c>
      <c r="AZ258" s="6">
        <v>70.542635658914705</v>
      </c>
      <c r="BL258" s="6">
        <v>14.476102941176469</v>
      </c>
      <c r="CQ258" s="6">
        <v>0</v>
      </c>
    </row>
    <row r="259" spans="1:95" x14ac:dyDescent="0.25">
      <c r="A259" t="s">
        <v>276</v>
      </c>
      <c r="B259" t="s">
        <v>273</v>
      </c>
      <c r="C259">
        <v>2017</v>
      </c>
      <c r="D259" t="s">
        <v>277</v>
      </c>
      <c r="E259">
        <v>1</v>
      </c>
      <c r="F259" s="6">
        <f>Table26[[#This Row],[Other Carbs wt%]]+Table26[[#This Row],[Starch wt%]]+Table26[[#This Row],[Cellulose wt%]]+Table26[[#This Row],[Hemicellulose wt%]]+Table26[[#This Row],[Sa wt%]]</f>
        <v>0</v>
      </c>
      <c r="G259" s="6">
        <f>Table26[[#This Row],[Protein wt%]]+Table26[[#This Row],[AA wt%]]</f>
        <v>100</v>
      </c>
      <c r="H259" s="6">
        <f>Table26[[#This Row],[Lipids wt%]]+Table26[[#This Row],[FA wt%]]</f>
        <v>0</v>
      </c>
      <c r="I259" s="6">
        <f>Table26[[#This Row],[Lignin wt%]]+Table26[[#This Row],[Ph wt%]]</f>
        <v>0</v>
      </c>
      <c r="J25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59" s="6">
        <v>0</v>
      </c>
      <c r="L259" s="6">
        <v>0</v>
      </c>
      <c r="M259" s="6">
        <v>0</v>
      </c>
      <c r="N259" s="6">
        <v>0</v>
      </c>
      <c r="O259" s="6">
        <v>100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AD259" s="6">
        <v>1.2999999999999999E-3</v>
      </c>
      <c r="AG259" s="6">
        <v>10</v>
      </c>
      <c r="AH259" s="6">
        <f t="shared" si="28"/>
        <v>240</v>
      </c>
      <c r="AK259" s="6">
        <v>3.0640000000000001</v>
      </c>
      <c r="AO259" s="6">
        <f>LN(25/Table26[[#This Row],[Temperature (C)]]/(1-SQRT((Table26[[#This Row],[Temperature (C)]]-5)/Table26[[#This Row],[Temperature (C)]])))/Table26[[#This Row],[b]]</f>
        <v>0.75047171735941343</v>
      </c>
      <c r="AP259" s="6">
        <f>IF(Table26[[#This Row],[b]]&lt;&gt;"",Table26[[#This Row],[T-5]], 0)</f>
        <v>0.75047171735941343</v>
      </c>
      <c r="AQ259" s="6">
        <v>60</v>
      </c>
      <c r="AR259" s="6">
        <v>400</v>
      </c>
      <c r="AT259" t="s">
        <v>389</v>
      </c>
      <c r="AU259" s="6">
        <v>0.3</v>
      </c>
      <c r="AV259" s="6">
        <v>4</v>
      </c>
      <c r="AZ259" s="6">
        <v>88.3720930232558</v>
      </c>
      <c r="BL259" s="6">
        <v>14.04241108699282</v>
      </c>
      <c r="CQ259" s="6">
        <v>0</v>
      </c>
    </row>
    <row r="260" spans="1:95" x14ac:dyDescent="0.25">
      <c r="A260" t="s">
        <v>278</v>
      </c>
      <c r="B260" t="s">
        <v>279</v>
      </c>
      <c r="C260">
        <v>2021</v>
      </c>
      <c r="D260" t="s">
        <v>280</v>
      </c>
      <c r="E260">
        <v>1</v>
      </c>
      <c r="F260" s="6">
        <f>Table26[[#This Row],[Other Carbs wt%]]+Table26[[#This Row],[Starch wt%]]+Table26[[#This Row],[Cellulose wt%]]+Table26[[#This Row],[Hemicellulose wt%]]+Table26[[#This Row],[Sa wt%]]</f>
        <v>36.5</v>
      </c>
      <c r="G260" s="6">
        <f>Table26[[#This Row],[Protein wt%]]+Table26[[#This Row],[AA wt%]]</f>
        <v>27.5</v>
      </c>
      <c r="H260" s="6">
        <f>Table26[[#This Row],[Lipids wt%]]+Table26[[#This Row],[FA wt%]]</f>
        <v>15.7</v>
      </c>
      <c r="I260" s="6">
        <f>Table26[[#This Row],[Lignin wt%]]+Table26[[#This Row],[Ph wt%]]</f>
        <v>0</v>
      </c>
      <c r="J26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60" s="6">
        <v>36.5</v>
      </c>
      <c r="L260" s="6">
        <v>0</v>
      </c>
      <c r="M260" s="6">
        <v>0</v>
      </c>
      <c r="N260" s="6">
        <v>0</v>
      </c>
      <c r="O260" s="6">
        <v>27.5</v>
      </c>
      <c r="P260" s="6">
        <v>15.7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5.4</v>
      </c>
      <c r="AD260" s="6">
        <v>4.1000000000000003E-3</v>
      </c>
      <c r="AG260" s="6">
        <v>5</v>
      </c>
      <c r="AO260" s="6" t="e">
        <f>LN(25/Table26[[#This Row],[Temperature (C)]]/(1-SQRT((Table26[[#This Row],[Temperature (C)]]-5)/Table26[[#This Row],[Temperature (C)]])))/Table26[[#This Row],[b]]</f>
        <v>#DIV/0!</v>
      </c>
      <c r="AP260" s="6">
        <f>IF(Table26[[#This Row],[b]]&lt;&gt;"",Table26[[#This Row],[T-5]], 0)</f>
        <v>0</v>
      </c>
      <c r="AQ260" s="6">
        <v>30</v>
      </c>
      <c r="AR260" s="6">
        <v>200</v>
      </c>
      <c r="AT260" t="s">
        <v>389</v>
      </c>
      <c r="AU260" s="6">
        <v>11.6125290023201</v>
      </c>
      <c r="AV260" s="6">
        <v>11.774941995359599</v>
      </c>
      <c r="AW260" s="6">
        <v>19.773781902552201</v>
      </c>
      <c r="AZ260" s="6">
        <v>1.8404907975460101</v>
      </c>
      <c r="BL260" s="6" t="s">
        <v>391</v>
      </c>
      <c r="CQ260" s="6">
        <v>0</v>
      </c>
    </row>
    <row r="261" spans="1:95" x14ac:dyDescent="0.25">
      <c r="A261" t="s">
        <v>278</v>
      </c>
      <c r="B261" t="s">
        <v>279</v>
      </c>
      <c r="C261">
        <v>2021</v>
      </c>
      <c r="D261" t="s">
        <v>280</v>
      </c>
      <c r="E261">
        <v>1</v>
      </c>
      <c r="F261" s="6">
        <f>Table26[[#This Row],[Other Carbs wt%]]+Table26[[#This Row],[Starch wt%]]+Table26[[#This Row],[Cellulose wt%]]+Table26[[#This Row],[Hemicellulose wt%]]+Table26[[#This Row],[Sa wt%]]</f>
        <v>36.5</v>
      </c>
      <c r="G261" s="6">
        <f>Table26[[#This Row],[Protein wt%]]+Table26[[#This Row],[AA wt%]]</f>
        <v>27.5</v>
      </c>
      <c r="H261" s="6">
        <f>Table26[[#This Row],[Lipids wt%]]+Table26[[#This Row],[FA wt%]]</f>
        <v>15.7</v>
      </c>
      <c r="I261" s="6">
        <f>Table26[[#This Row],[Lignin wt%]]+Table26[[#This Row],[Ph wt%]]</f>
        <v>0</v>
      </c>
      <c r="J26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61" s="6">
        <v>36.5</v>
      </c>
      <c r="L261" s="6">
        <v>0</v>
      </c>
      <c r="M261" s="6">
        <v>0</v>
      </c>
      <c r="N261" s="6">
        <v>0</v>
      </c>
      <c r="O261" s="6">
        <v>27.5</v>
      </c>
      <c r="P261" s="6">
        <v>15.7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5.4</v>
      </c>
      <c r="AD261" s="6">
        <v>4.1000000000000003E-3</v>
      </c>
      <c r="AG261" s="6">
        <v>5</v>
      </c>
      <c r="AO261" s="6" t="e">
        <f>LN(25/Table26[[#This Row],[Temperature (C)]]/(1-SQRT((Table26[[#This Row],[Temperature (C)]]-5)/Table26[[#This Row],[Temperature (C)]])))/Table26[[#This Row],[b]]</f>
        <v>#DIV/0!</v>
      </c>
      <c r="AP261" s="6">
        <f>IF(Table26[[#This Row],[b]]&lt;&gt;"",Table26[[#This Row],[T-5]], 0)</f>
        <v>0</v>
      </c>
      <c r="AQ261" s="6">
        <v>30</v>
      </c>
      <c r="AR261" s="6">
        <v>300</v>
      </c>
      <c r="AT261" t="s">
        <v>389</v>
      </c>
      <c r="AU261" s="6">
        <v>6.4153132250580196</v>
      </c>
      <c r="AV261" s="6">
        <v>28.787703016241299</v>
      </c>
      <c r="AW261" s="6">
        <v>10.6786542923433</v>
      </c>
      <c r="AZ261" s="6">
        <v>3.936108960231997</v>
      </c>
      <c r="BL261" s="6" t="s">
        <v>391</v>
      </c>
      <c r="CQ261" s="6">
        <v>0</v>
      </c>
    </row>
    <row r="262" spans="1:95" x14ac:dyDescent="0.25">
      <c r="A262" t="s">
        <v>278</v>
      </c>
      <c r="B262" t="s">
        <v>279</v>
      </c>
      <c r="C262">
        <v>2021</v>
      </c>
      <c r="D262" t="s">
        <v>280</v>
      </c>
      <c r="E262">
        <v>1</v>
      </c>
      <c r="F262" s="6">
        <f>Table26[[#This Row],[Other Carbs wt%]]+Table26[[#This Row],[Starch wt%]]+Table26[[#This Row],[Cellulose wt%]]+Table26[[#This Row],[Hemicellulose wt%]]+Table26[[#This Row],[Sa wt%]]</f>
        <v>36.5</v>
      </c>
      <c r="G262" s="6">
        <f>Table26[[#This Row],[Protein wt%]]+Table26[[#This Row],[AA wt%]]</f>
        <v>27.5</v>
      </c>
      <c r="H262" s="6">
        <f>Table26[[#This Row],[Lipids wt%]]+Table26[[#This Row],[FA wt%]]</f>
        <v>15.7</v>
      </c>
      <c r="I262" s="6">
        <f>Table26[[#This Row],[Lignin wt%]]+Table26[[#This Row],[Ph wt%]]</f>
        <v>0</v>
      </c>
      <c r="J26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62" s="6">
        <v>36.5</v>
      </c>
      <c r="L262" s="6">
        <v>0</v>
      </c>
      <c r="M262" s="6">
        <v>0</v>
      </c>
      <c r="N262" s="6">
        <v>0</v>
      </c>
      <c r="O262" s="6">
        <v>27.5</v>
      </c>
      <c r="P262" s="6">
        <v>15.7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5.4</v>
      </c>
      <c r="AD262" s="6">
        <v>4.1000000000000003E-3</v>
      </c>
      <c r="AG262" s="6">
        <v>5</v>
      </c>
      <c r="AO262" s="6" t="e">
        <f>LN(25/Table26[[#This Row],[Temperature (C)]]/(1-SQRT((Table26[[#This Row],[Temperature (C)]]-5)/Table26[[#This Row],[Temperature (C)]])))/Table26[[#This Row],[b]]</f>
        <v>#DIV/0!</v>
      </c>
      <c r="AP262" s="6">
        <f>IF(Table26[[#This Row],[b]]&lt;&gt;"",Table26[[#This Row],[T-5]], 0)</f>
        <v>0</v>
      </c>
      <c r="AQ262" s="6">
        <v>30</v>
      </c>
      <c r="AR262" s="6">
        <v>350</v>
      </c>
      <c r="AT262" t="s">
        <v>389</v>
      </c>
      <c r="AU262" s="6">
        <v>2.3549883990719298</v>
      </c>
      <c r="AV262" s="6">
        <v>29.274941995359601</v>
      </c>
      <c r="AW262" s="6">
        <v>9.6635730858468705</v>
      </c>
      <c r="AZ262" s="6">
        <v>8.7421658360963903</v>
      </c>
      <c r="BL262" s="6" t="s">
        <v>391</v>
      </c>
      <c r="CQ262" s="6">
        <v>0</v>
      </c>
    </row>
    <row r="263" spans="1:95" x14ac:dyDescent="0.25">
      <c r="A263" t="s">
        <v>278</v>
      </c>
      <c r="B263" t="s">
        <v>279</v>
      </c>
      <c r="C263">
        <v>2021</v>
      </c>
      <c r="D263" t="s">
        <v>280</v>
      </c>
      <c r="E263">
        <v>1</v>
      </c>
      <c r="F263" s="6">
        <f>Table26[[#This Row],[Other Carbs wt%]]+Table26[[#This Row],[Starch wt%]]+Table26[[#This Row],[Cellulose wt%]]+Table26[[#This Row],[Hemicellulose wt%]]+Table26[[#This Row],[Sa wt%]]</f>
        <v>36.5</v>
      </c>
      <c r="G263" s="6">
        <f>Table26[[#This Row],[Protein wt%]]+Table26[[#This Row],[AA wt%]]</f>
        <v>27.5</v>
      </c>
      <c r="H263" s="6">
        <f>Table26[[#This Row],[Lipids wt%]]+Table26[[#This Row],[FA wt%]]</f>
        <v>15.7</v>
      </c>
      <c r="I263" s="6">
        <f>Table26[[#This Row],[Lignin wt%]]+Table26[[#This Row],[Ph wt%]]</f>
        <v>0</v>
      </c>
      <c r="J26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63" s="6">
        <v>36.5</v>
      </c>
      <c r="L263" s="6">
        <v>0</v>
      </c>
      <c r="M263" s="6">
        <v>0</v>
      </c>
      <c r="N263" s="6">
        <v>0</v>
      </c>
      <c r="O263" s="6">
        <v>27.5</v>
      </c>
      <c r="P263" s="6">
        <v>15.7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5.4</v>
      </c>
      <c r="AD263" s="6">
        <v>4.1000000000000003E-3</v>
      </c>
      <c r="AG263" s="6">
        <v>5</v>
      </c>
      <c r="AO263" s="6" t="e">
        <f>LN(25/Table26[[#This Row],[Temperature (C)]]/(1-SQRT((Table26[[#This Row],[Temperature (C)]]-5)/Table26[[#This Row],[Temperature (C)]])))/Table26[[#This Row],[b]]</f>
        <v>#DIV/0!</v>
      </c>
      <c r="AP263" s="6">
        <f>IF(Table26[[#This Row],[b]]&lt;&gt;"",Table26[[#This Row],[T-5]], 0)</f>
        <v>0</v>
      </c>
      <c r="AQ263" s="6">
        <v>30</v>
      </c>
      <c r="AR263" s="6">
        <v>400</v>
      </c>
      <c r="AT263" t="s">
        <v>389</v>
      </c>
      <c r="AU263" s="6">
        <v>5.76566125290024</v>
      </c>
      <c r="AV263" s="6">
        <v>30.005800464037101</v>
      </c>
      <c r="AW263" s="6">
        <v>5.8468677494199603</v>
      </c>
      <c r="AZ263" s="6">
        <v>11.964182897532107</v>
      </c>
      <c r="BL263" s="6" t="s">
        <v>391</v>
      </c>
      <c r="CQ263" s="6">
        <v>0</v>
      </c>
    </row>
    <row r="264" spans="1:95" x14ac:dyDescent="0.25">
      <c r="A264" t="s">
        <v>278</v>
      </c>
      <c r="B264" t="s">
        <v>279</v>
      </c>
      <c r="C264">
        <v>2021</v>
      </c>
      <c r="D264" t="s">
        <v>280</v>
      </c>
      <c r="E264">
        <v>1</v>
      </c>
      <c r="F264" s="6">
        <f>Table26[[#This Row],[Other Carbs wt%]]+Table26[[#This Row],[Starch wt%]]+Table26[[#This Row],[Cellulose wt%]]+Table26[[#This Row],[Hemicellulose wt%]]+Table26[[#This Row],[Sa wt%]]</f>
        <v>36.5</v>
      </c>
      <c r="G264" s="6">
        <f>Table26[[#This Row],[Protein wt%]]+Table26[[#This Row],[AA wt%]]</f>
        <v>27.5</v>
      </c>
      <c r="H264" s="6">
        <f>Table26[[#This Row],[Lipids wt%]]+Table26[[#This Row],[FA wt%]]</f>
        <v>15.7</v>
      </c>
      <c r="I264" s="6">
        <f>Table26[[#This Row],[Lignin wt%]]+Table26[[#This Row],[Ph wt%]]</f>
        <v>0</v>
      </c>
      <c r="J26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64" s="6">
        <v>36.5</v>
      </c>
      <c r="L264" s="6">
        <v>0</v>
      </c>
      <c r="M264" s="6">
        <v>0</v>
      </c>
      <c r="N264" s="6">
        <v>0</v>
      </c>
      <c r="O264" s="6">
        <v>27.5</v>
      </c>
      <c r="P264" s="6">
        <v>15.7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5.4</v>
      </c>
      <c r="AD264" s="6">
        <v>4.1000000000000003E-3</v>
      </c>
      <c r="AG264" s="6">
        <v>5</v>
      </c>
      <c r="AO264" s="6" t="e">
        <f>LN(25/Table26[[#This Row],[Temperature (C)]]/(1-SQRT((Table26[[#This Row],[Temperature (C)]]-5)/Table26[[#This Row],[Temperature (C)]])))/Table26[[#This Row],[b]]</f>
        <v>#DIV/0!</v>
      </c>
      <c r="AP264" s="6">
        <f>IF(Table26[[#This Row],[b]]&lt;&gt;"",Table26[[#This Row],[T-5]], 0)</f>
        <v>0</v>
      </c>
      <c r="AQ264" s="6">
        <v>30</v>
      </c>
      <c r="AR264" s="6">
        <v>600</v>
      </c>
      <c r="AT264" t="s">
        <v>389</v>
      </c>
      <c r="AU264" s="6">
        <v>0.56844547563804404</v>
      </c>
      <c r="AV264" s="6">
        <v>6.3747099767981403</v>
      </c>
      <c r="AW264" s="6">
        <v>3.0452436194895598</v>
      </c>
      <c r="AZ264" s="6">
        <v>1.2248189598419901</v>
      </c>
      <c r="BL264" s="6" t="s">
        <v>391</v>
      </c>
      <c r="CQ264" s="6">
        <v>0</v>
      </c>
    </row>
    <row r="265" spans="1:95" x14ac:dyDescent="0.25">
      <c r="A265" t="s">
        <v>278</v>
      </c>
      <c r="B265" t="s">
        <v>279</v>
      </c>
      <c r="C265">
        <v>2021</v>
      </c>
      <c r="D265" t="s">
        <v>280</v>
      </c>
      <c r="E265">
        <v>1</v>
      </c>
      <c r="F265" s="6">
        <f>Table26[[#This Row],[Other Carbs wt%]]+Table26[[#This Row],[Starch wt%]]+Table26[[#This Row],[Cellulose wt%]]+Table26[[#This Row],[Hemicellulose wt%]]+Table26[[#This Row],[Sa wt%]]</f>
        <v>36.5</v>
      </c>
      <c r="G265" s="6">
        <f>Table26[[#This Row],[Protein wt%]]+Table26[[#This Row],[AA wt%]]</f>
        <v>27.5</v>
      </c>
      <c r="H265" s="6">
        <f>Table26[[#This Row],[Lipids wt%]]+Table26[[#This Row],[FA wt%]]</f>
        <v>15.7</v>
      </c>
      <c r="I265" s="6">
        <f>Table26[[#This Row],[Lignin wt%]]+Table26[[#This Row],[Ph wt%]]</f>
        <v>0</v>
      </c>
      <c r="J26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65" s="6">
        <v>36.5</v>
      </c>
      <c r="L265" s="6">
        <v>0</v>
      </c>
      <c r="M265" s="6">
        <v>0</v>
      </c>
      <c r="N265" s="6">
        <v>0</v>
      </c>
      <c r="O265" s="6">
        <v>27.5</v>
      </c>
      <c r="P265" s="6">
        <v>15.7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5.4</v>
      </c>
      <c r="AD265" s="6">
        <v>4.1000000000000003E-3</v>
      </c>
      <c r="AG265" s="6">
        <v>5</v>
      </c>
      <c r="AO265" s="6" t="e">
        <f>LN(25/Table26[[#This Row],[Temperature (C)]]/(1-SQRT((Table26[[#This Row],[Temperature (C)]]-5)/Table26[[#This Row],[Temperature (C)]])))/Table26[[#This Row],[b]]</f>
        <v>#DIV/0!</v>
      </c>
      <c r="AP265" s="6">
        <f>IF(Table26[[#This Row],[b]]&lt;&gt;"",Table26[[#This Row],[T-5]], 0)</f>
        <v>0</v>
      </c>
      <c r="AQ265" s="6">
        <v>1</v>
      </c>
      <c r="AR265" s="6">
        <v>500</v>
      </c>
      <c r="AT265" t="s">
        <v>389</v>
      </c>
      <c r="AU265" s="6">
        <v>2.7204176334106802</v>
      </c>
      <c r="AV265" s="6">
        <v>23.306264501160001</v>
      </c>
      <c r="AW265" s="6">
        <v>12.1809744779582</v>
      </c>
      <c r="AZ265" s="6">
        <v>8.3512179065174301</v>
      </c>
      <c r="BL265" s="6" t="s">
        <v>391</v>
      </c>
      <c r="CQ265" s="6">
        <v>0</v>
      </c>
    </row>
    <row r="266" spans="1:95" x14ac:dyDescent="0.25">
      <c r="A266" t="s">
        <v>278</v>
      </c>
      <c r="B266" t="s">
        <v>279</v>
      </c>
      <c r="C266">
        <v>2021</v>
      </c>
      <c r="D266" t="s">
        <v>280</v>
      </c>
      <c r="E266">
        <v>1</v>
      </c>
      <c r="F266" s="6">
        <f>Table26[[#This Row],[Other Carbs wt%]]+Table26[[#This Row],[Starch wt%]]+Table26[[#This Row],[Cellulose wt%]]+Table26[[#This Row],[Hemicellulose wt%]]+Table26[[#This Row],[Sa wt%]]</f>
        <v>36.5</v>
      </c>
      <c r="G266" s="6">
        <f>Table26[[#This Row],[Protein wt%]]+Table26[[#This Row],[AA wt%]]</f>
        <v>27.5</v>
      </c>
      <c r="H266" s="6">
        <f>Table26[[#This Row],[Lipids wt%]]+Table26[[#This Row],[FA wt%]]</f>
        <v>15.7</v>
      </c>
      <c r="I266" s="6">
        <f>Table26[[#This Row],[Lignin wt%]]+Table26[[#This Row],[Ph wt%]]</f>
        <v>0</v>
      </c>
      <c r="J26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66" s="6">
        <v>36.5</v>
      </c>
      <c r="L266" s="6">
        <v>0</v>
      </c>
      <c r="M266" s="6">
        <v>0</v>
      </c>
      <c r="N266" s="6">
        <v>0</v>
      </c>
      <c r="O266" s="6">
        <v>27.5</v>
      </c>
      <c r="P266" s="6">
        <v>15.7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5.4</v>
      </c>
      <c r="AD266" s="6">
        <v>4.1000000000000003E-3</v>
      </c>
      <c r="AG266" s="6">
        <v>5</v>
      </c>
      <c r="AO266" s="6" t="e">
        <f>LN(25/Table26[[#This Row],[Temperature (C)]]/(1-SQRT((Table26[[#This Row],[Temperature (C)]]-5)/Table26[[#This Row],[Temperature (C)]])))/Table26[[#This Row],[b]]</f>
        <v>#DIV/0!</v>
      </c>
      <c r="AP266" s="6">
        <f>IF(Table26[[#This Row],[b]]&lt;&gt;"",Table26[[#This Row],[T-5]], 0)</f>
        <v>0</v>
      </c>
      <c r="AQ266" s="6">
        <v>1</v>
      </c>
      <c r="AR266" s="6">
        <v>600</v>
      </c>
      <c r="AT266" t="s">
        <v>389</v>
      </c>
      <c r="AU266" s="6">
        <v>6.2529002320185603</v>
      </c>
      <c r="AV266" s="6">
        <v>30.168213457076501</v>
      </c>
      <c r="AW266" s="6">
        <v>19.205336426914101</v>
      </c>
      <c r="AZ266" s="6">
        <v>11.7860434496378</v>
      </c>
      <c r="BL266" s="6" t="s">
        <v>391</v>
      </c>
      <c r="CQ266" s="6">
        <v>0</v>
      </c>
    </row>
    <row r="267" spans="1:95" x14ac:dyDescent="0.25">
      <c r="A267" t="s">
        <v>278</v>
      </c>
      <c r="B267" t="s">
        <v>279</v>
      </c>
      <c r="C267">
        <v>2021</v>
      </c>
      <c r="D267" t="s">
        <v>280</v>
      </c>
      <c r="E267">
        <v>1</v>
      </c>
      <c r="F267" s="6">
        <f>Table26[[#This Row],[Other Carbs wt%]]+Table26[[#This Row],[Starch wt%]]+Table26[[#This Row],[Cellulose wt%]]+Table26[[#This Row],[Hemicellulose wt%]]+Table26[[#This Row],[Sa wt%]]</f>
        <v>36.5</v>
      </c>
      <c r="G267" s="6">
        <f>Table26[[#This Row],[Protein wt%]]+Table26[[#This Row],[AA wt%]]</f>
        <v>27.5</v>
      </c>
      <c r="H267" s="6">
        <f>Table26[[#This Row],[Lipids wt%]]+Table26[[#This Row],[FA wt%]]</f>
        <v>15.7</v>
      </c>
      <c r="I267" s="6">
        <f>Table26[[#This Row],[Lignin wt%]]+Table26[[#This Row],[Ph wt%]]</f>
        <v>0</v>
      </c>
      <c r="J26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67" s="6">
        <v>36.5</v>
      </c>
      <c r="L267" s="6">
        <v>0</v>
      </c>
      <c r="M267" s="6">
        <v>0</v>
      </c>
      <c r="N267" s="6">
        <v>0</v>
      </c>
      <c r="O267" s="6">
        <v>27.5</v>
      </c>
      <c r="P267" s="6">
        <v>15.7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5.4</v>
      </c>
      <c r="AD267" s="6">
        <v>4.1000000000000003E-3</v>
      </c>
      <c r="AG267" s="6">
        <v>5</v>
      </c>
      <c r="AO267" s="6" t="e">
        <f>LN(25/Table26[[#This Row],[Temperature (C)]]/(1-SQRT((Table26[[#This Row],[Temperature (C)]]-5)/Table26[[#This Row],[Temperature (C)]])))/Table26[[#This Row],[b]]</f>
        <v>#DIV/0!</v>
      </c>
      <c r="AP267" s="6">
        <f>IF(Table26[[#This Row],[b]]&lt;&gt;"",Table26[[#This Row],[T-5]], 0)</f>
        <v>0</v>
      </c>
      <c r="AQ267" s="6">
        <v>0</v>
      </c>
      <c r="AR267" s="6">
        <v>300</v>
      </c>
      <c r="AT267" t="s">
        <v>389</v>
      </c>
      <c r="AU267" s="6">
        <v>45.4166666666666</v>
      </c>
      <c r="AV267" s="6">
        <v>13.75</v>
      </c>
      <c r="AW267" s="6">
        <v>40.297619047619001</v>
      </c>
      <c r="AZ267" s="6">
        <v>13.979591836734601</v>
      </c>
      <c r="BL267" s="6" t="s">
        <v>391</v>
      </c>
      <c r="CQ267" s="6">
        <v>0</v>
      </c>
    </row>
    <row r="268" spans="1:95" x14ac:dyDescent="0.25">
      <c r="A268" t="s">
        <v>278</v>
      </c>
      <c r="B268" t="s">
        <v>279</v>
      </c>
      <c r="C268">
        <v>2021</v>
      </c>
      <c r="D268" t="s">
        <v>280</v>
      </c>
      <c r="E268">
        <v>1</v>
      </c>
      <c r="F268" s="6">
        <f>Table26[[#This Row],[Other Carbs wt%]]+Table26[[#This Row],[Starch wt%]]+Table26[[#This Row],[Cellulose wt%]]+Table26[[#This Row],[Hemicellulose wt%]]+Table26[[#This Row],[Sa wt%]]</f>
        <v>36.5</v>
      </c>
      <c r="G268" s="6">
        <f>Table26[[#This Row],[Protein wt%]]+Table26[[#This Row],[AA wt%]]</f>
        <v>27.5</v>
      </c>
      <c r="H268" s="6">
        <f>Table26[[#This Row],[Lipids wt%]]+Table26[[#This Row],[FA wt%]]</f>
        <v>15.7</v>
      </c>
      <c r="I268" s="6">
        <f>Table26[[#This Row],[Lignin wt%]]+Table26[[#This Row],[Ph wt%]]</f>
        <v>0</v>
      </c>
      <c r="J26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68" s="6">
        <v>36.5</v>
      </c>
      <c r="L268" s="6">
        <v>0</v>
      </c>
      <c r="M268" s="6">
        <v>0</v>
      </c>
      <c r="N268" s="6">
        <v>0</v>
      </c>
      <c r="O268" s="6">
        <v>27.5</v>
      </c>
      <c r="P268" s="6">
        <v>15.7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5.4</v>
      </c>
      <c r="AD268" s="6">
        <v>4.1000000000000003E-3</v>
      </c>
      <c r="AG268" s="6">
        <v>5</v>
      </c>
      <c r="AO268" s="6" t="e">
        <f>LN(25/Table26[[#This Row],[Temperature (C)]]/(1-SQRT((Table26[[#This Row],[Temperature (C)]]-5)/Table26[[#This Row],[Temperature (C)]])))/Table26[[#This Row],[b]]</f>
        <v>#DIV/0!</v>
      </c>
      <c r="AP268" s="6">
        <f>IF(Table26[[#This Row],[b]]&lt;&gt;"",Table26[[#This Row],[T-5]], 0)</f>
        <v>0</v>
      </c>
      <c r="AQ268" s="6">
        <v>30</v>
      </c>
      <c r="AR268" s="6">
        <v>300</v>
      </c>
      <c r="AT268" t="s">
        <v>389</v>
      </c>
      <c r="AU268" s="6">
        <v>18.869047619047599</v>
      </c>
      <c r="AV268" s="6">
        <v>17.797619047619001</v>
      </c>
      <c r="AW268" s="6">
        <v>13.511904761904701</v>
      </c>
      <c r="AZ268" s="6">
        <v>13.519749835418327</v>
      </c>
      <c r="BL268" s="6" t="s">
        <v>391</v>
      </c>
      <c r="CQ268" s="6">
        <v>0</v>
      </c>
    </row>
    <row r="269" spans="1:95" x14ac:dyDescent="0.25">
      <c r="A269" t="s">
        <v>278</v>
      </c>
      <c r="B269" t="s">
        <v>279</v>
      </c>
      <c r="C269">
        <v>2021</v>
      </c>
      <c r="D269" t="s">
        <v>280</v>
      </c>
      <c r="E269">
        <v>1</v>
      </c>
      <c r="F269" s="6">
        <f>Table26[[#This Row],[Other Carbs wt%]]+Table26[[#This Row],[Starch wt%]]+Table26[[#This Row],[Cellulose wt%]]+Table26[[#This Row],[Hemicellulose wt%]]+Table26[[#This Row],[Sa wt%]]</f>
        <v>36.5</v>
      </c>
      <c r="G269" s="6">
        <f>Table26[[#This Row],[Protein wt%]]+Table26[[#This Row],[AA wt%]]</f>
        <v>27.5</v>
      </c>
      <c r="H269" s="6">
        <f>Table26[[#This Row],[Lipids wt%]]+Table26[[#This Row],[FA wt%]]</f>
        <v>15.7</v>
      </c>
      <c r="I269" s="6">
        <f>Table26[[#This Row],[Lignin wt%]]+Table26[[#This Row],[Ph wt%]]</f>
        <v>0</v>
      </c>
      <c r="J26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69" s="6">
        <v>36.5</v>
      </c>
      <c r="L269" s="6">
        <v>0</v>
      </c>
      <c r="M269" s="6">
        <v>0</v>
      </c>
      <c r="N269" s="6">
        <v>0</v>
      </c>
      <c r="O269" s="6">
        <v>27.5</v>
      </c>
      <c r="P269" s="6">
        <v>15.7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5.4</v>
      </c>
      <c r="AD269" s="6">
        <v>4.1000000000000003E-3</v>
      </c>
      <c r="AG269" s="6">
        <v>5</v>
      </c>
      <c r="AO269" s="6" t="e">
        <f>LN(25/Table26[[#This Row],[Temperature (C)]]/(1-SQRT((Table26[[#This Row],[Temperature (C)]]-5)/Table26[[#This Row],[Temperature (C)]])))/Table26[[#This Row],[b]]</f>
        <v>#DIV/0!</v>
      </c>
      <c r="AP269" s="6">
        <f>IF(Table26[[#This Row],[b]]&lt;&gt;"",Table26[[#This Row],[T-5]], 0)</f>
        <v>0</v>
      </c>
      <c r="AQ269" s="6">
        <v>30</v>
      </c>
      <c r="AR269" s="6">
        <v>300</v>
      </c>
      <c r="AT269" t="s">
        <v>389</v>
      </c>
      <c r="AU269" s="6">
        <v>12.202380952380899</v>
      </c>
      <c r="AV269" s="6">
        <v>20.8333333333333</v>
      </c>
      <c r="AW269" s="6">
        <v>13.0952380952381</v>
      </c>
      <c r="AZ269" s="6">
        <v>3.0800821355241013</v>
      </c>
      <c r="BL269" s="6" t="s">
        <v>391</v>
      </c>
      <c r="CQ269" s="6">
        <v>0</v>
      </c>
    </row>
    <row r="270" spans="1:95" x14ac:dyDescent="0.25">
      <c r="A270" t="s">
        <v>278</v>
      </c>
      <c r="B270" t="s">
        <v>279</v>
      </c>
      <c r="C270">
        <v>2021</v>
      </c>
      <c r="D270" t="s">
        <v>280</v>
      </c>
      <c r="E270">
        <v>1</v>
      </c>
      <c r="F270" s="6">
        <f>Table26[[#This Row],[Other Carbs wt%]]+Table26[[#This Row],[Starch wt%]]+Table26[[#This Row],[Cellulose wt%]]+Table26[[#This Row],[Hemicellulose wt%]]+Table26[[#This Row],[Sa wt%]]</f>
        <v>36.5</v>
      </c>
      <c r="G270" s="6">
        <f>Table26[[#This Row],[Protein wt%]]+Table26[[#This Row],[AA wt%]]</f>
        <v>27.5</v>
      </c>
      <c r="H270" s="6">
        <f>Table26[[#This Row],[Lipids wt%]]+Table26[[#This Row],[FA wt%]]</f>
        <v>15.7</v>
      </c>
      <c r="I270" s="6">
        <f>Table26[[#This Row],[Lignin wt%]]+Table26[[#This Row],[Ph wt%]]</f>
        <v>0</v>
      </c>
      <c r="J27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70" s="6">
        <v>36.5</v>
      </c>
      <c r="L270" s="6">
        <v>0</v>
      </c>
      <c r="M270" s="6">
        <v>0</v>
      </c>
      <c r="N270" s="6">
        <v>0</v>
      </c>
      <c r="O270" s="6">
        <v>27.5</v>
      </c>
      <c r="P270" s="6">
        <v>15.7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5.4</v>
      </c>
      <c r="AD270" s="6">
        <v>4.1000000000000003E-3</v>
      </c>
      <c r="AG270" s="6">
        <v>5</v>
      </c>
      <c r="AO270" s="6" t="e">
        <f>LN(25/Table26[[#This Row],[Temperature (C)]]/(1-SQRT((Table26[[#This Row],[Temperature (C)]]-5)/Table26[[#This Row],[Temperature (C)]])))/Table26[[#This Row],[b]]</f>
        <v>#DIV/0!</v>
      </c>
      <c r="AP270" s="6">
        <f>IF(Table26[[#This Row],[b]]&lt;&gt;"",Table26[[#This Row],[T-5]], 0)</f>
        <v>0</v>
      </c>
      <c r="AQ270" s="6">
        <v>30</v>
      </c>
      <c r="AR270" s="6">
        <v>300</v>
      </c>
      <c r="AT270" t="s">
        <v>389</v>
      </c>
      <c r="AU270" s="6">
        <v>11.369047619047601</v>
      </c>
      <c r="AV270" s="6">
        <v>29.345238095237999</v>
      </c>
      <c r="AW270" s="6">
        <v>12.857142857142801</v>
      </c>
      <c r="AZ270" s="6">
        <v>11.32747061731061</v>
      </c>
      <c r="BL270" s="6" t="s">
        <v>391</v>
      </c>
      <c r="CQ270" s="6">
        <v>0</v>
      </c>
    </row>
    <row r="271" spans="1:95" x14ac:dyDescent="0.25">
      <c r="A271" t="s">
        <v>278</v>
      </c>
      <c r="B271" t="s">
        <v>279</v>
      </c>
      <c r="C271">
        <v>2021</v>
      </c>
      <c r="D271" t="s">
        <v>280</v>
      </c>
      <c r="E271">
        <v>1</v>
      </c>
      <c r="F271" s="6">
        <f>Table26[[#This Row],[Other Carbs wt%]]+Table26[[#This Row],[Starch wt%]]+Table26[[#This Row],[Cellulose wt%]]+Table26[[#This Row],[Hemicellulose wt%]]+Table26[[#This Row],[Sa wt%]]</f>
        <v>36.5</v>
      </c>
      <c r="G271" s="6">
        <f>Table26[[#This Row],[Protein wt%]]+Table26[[#This Row],[AA wt%]]</f>
        <v>27.5</v>
      </c>
      <c r="H271" s="6">
        <f>Table26[[#This Row],[Lipids wt%]]+Table26[[#This Row],[FA wt%]]</f>
        <v>15.7</v>
      </c>
      <c r="I271" s="6">
        <f>Table26[[#This Row],[Lignin wt%]]+Table26[[#This Row],[Ph wt%]]</f>
        <v>0</v>
      </c>
      <c r="J27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36.5</v>
      </c>
      <c r="K271" s="6">
        <v>36.5</v>
      </c>
      <c r="L271" s="6">
        <v>0</v>
      </c>
      <c r="M271" s="6">
        <v>0</v>
      </c>
      <c r="N271" s="6">
        <v>0</v>
      </c>
      <c r="O271" s="6">
        <v>27.5</v>
      </c>
      <c r="P271" s="6">
        <v>15.7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5.4</v>
      </c>
      <c r="AD271" s="6">
        <v>4.1000000000000003E-3</v>
      </c>
      <c r="AG271" s="6">
        <v>5</v>
      </c>
      <c r="AO271" s="6" t="e">
        <f>LN(25/Table26[[#This Row],[Temperature (C)]]/(1-SQRT((Table26[[#This Row],[Temperature (C)]]-5)/Table26[[#This Row],[Temperature (C)]])))/Table26[[#This Row],[b]]</f>
        <v>#DIV/0!</v>
      </c>
      <c r="AP271" s="6">
        <f>IF(Table26[[#This Row],[b]]&lt;&gt;"",Table26[[#This Row],[T-5]], 0)</f>
        <v>0</v>
      </c>
      <c r="AQ271" s="6">
        <v>30</v>
      </c>
      <c r="AR271" s="6">
        <v>300</v>
      </c>
      <c r="AT271" t="s">
        <v>389</v>
      </c>
      <c r="AU271" s="6">
        <v>11.4880952380952</v>
      </c>
      <c r="AV271" s="6">
        <v>27.202380952380899</v>
      </c>
      <c r="AW271" s="6">
        <v>9.5238095238095202</v>
      </c>
      <c r="AZ271" s="6">
        <v>11.977654891476069</v>
      </c>
      <c r="BL271" s="6" t="s">
        <v>391</v>
      </c>
      <c r="CQ271" s="6">
        <v>0</v>
      </c>
    </row>
    <row r="272" spans="1:95" x14ac:dyDescent="0.25">
      <c r="A272" s="1" t="s">
        <v>290</v>
      </c>
      <c r="B272" t="s">
        <v>253</v>
      </c>
      <c r="C272">
        <v>2020</v>
      </c>
      <c r="D272" t="s">
        <v>291</v>
      </c>
      <c r="E272">
        <v>1</v>
      </c>
      <c r="F272" s="6">
        <f>Table26[[#This Row],[Other Carbs wt%]]+Table26[[#This Row],[Starch wt%]]+Table26[[#This Row],[Cellulose wt%]]+Table26[[#This Row],[Hemicellulose wt%]]+Table26[[#This Row],[Sa wt%]]</f>
        <v>0</v>
      </c>
      <c r="G272" s="6">
        <f>Table26[[#This Row],[Protein wt%]]+Table26[[#This Row],[AA wt%]]</f>
        <v>0</v>
      </c>
      <c r="H272" s="6">
        <f>Table26[[#This Row],[Lipids wt%]]+Table26[[#This Row],[FA wt%]]</f>
        <v>0</v>
      </c>
      <c r="I272" s="6">
        <f>Table26[[#This Row],[Lignin wt%]]+Table26[[#This Row],[Ph wt%]]</f>
        <v>100</v>
      </c>
      <c r="J27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100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60.7</v>
      </c>
      <c r="X272" s="6">
        <v>6.6</v>
      </c>
      <c r="Y272" s="6">
        <v>32.94</v>
      </c>
      <c r="Z272" s="6">
        <v>0</v>
      </c>
      <c r="AC272" s="6">
        <v>23.1</v>
      </c>
      <c r="AD272" s="6">
        <v>0.05</v>
      </c>
      <c r="AG272" s="6">
        <v>10</v>
      </c>
      <c r="AH272" s="6">
        <v>10</v>
      </c>
      <c r="AK272" s="6">
        <v>0.14499999999999999</v>
      </c>
      <c r="AN272" s="6">
        <v>38</v>
      </c>
      <c r="AO272" s="6">
        <f>LN(25/Table26[[#This Row],[Temperature (C)]]/(1-SQRT((Table26[[#This Row],[Temperature (C)]]-5)/Table26[[#This Row],[Temperature (C)]])))/Table26[[#This Row],[b]]</f>
        <v>15.850980281826082</v>
      </c>
      <c r="AP272" s="6">
        <f>IF(Table26[[#This Row],[b]]&lt;&gt;"",Table26[[#This Row],[T-5]], 0)</f>
        <v>15.850980281826082</v>
      </c>
      <c r="AQ272" s="6">
        <f>Table26[[#This Row],[Heating time]]+Table26[[#This Row],[Holding Time (min)]]</f>
        <v>53.850980281826082</v>
      </c>
      <c r="AR272" s="6">
        <v>300</v>
      </c>
      <c r="AT272" t="s">
        <v>389</v>
      </c>
      <c r="AV272" s="6">
        <v>9.5</v>
      </c>
      <c r="AZ272" s="6">
        <v>15.400078950948011</v>
      </c>
      <c r="BL272" s="6" t="s">
        <v>391</v>
      </c>
      <c r="CQ272" s="6">
        <v>0</v>
      </c>
    </row>
    <row r="273" spans="1:95" x14ac:dyDescent="0.25">
      <c r="A273" t="s">
        <v>290</v>
      </c>
      <c r="B273" t="s">
        <v>253</v>
      </c>
      <c r="C273">
        <v>2020</v>
      </c>
      <c r="D273" t="s">
        <v>291</v>
      </c>
      <c r="E273">
        <v>1</v>
      </c>
      <c r="F273" s="6">
        <f>Table26[[#This Row],[Other Carbs wt%]]+Table26[[#This Row],[Starch wt%]]+Table26[[#This Row],[Cellulose wt%]]+Table26[[#This Row],[Hemicellulose wt%]]+Table26[[#This Row],[Sa wt%]]</f>
        <v>0</v>
      </c>
      <c r="G273" s="6">
        <f>Table26[[#This Row],[Protein wt%]]+Table26[[#This Row],[AA wt%]]</f>
        <v>0</v>
      </c>
      <c r="H273" s="6">
        <f>Table26[[#This Row],[Lipids wt%]]+Table26[[#This Row],[FA wt%]]</f>
        <v>0</v>
      </c>
      <c r="I273" s="6">
        <f>Table26[[#This Row],[Lignin wt%]]+Table26[[#This Row],[Ph wt%]]</f>
        <v>100</v>
      </c>
      <c r="J27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100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60.7</v>
      </c>
      <c r="X273" s="6">
        <v>6.6</v>
      </c>
      <c r="Y273" s="6">
        <v>32.94</v>
      </c>
      <c r="Z273" s="6">
        <v>0</v>
      </c>
      <c r="AC273" s="6">
        <v>23.1</v>
      </c>
      <c r="AD273" s="6">
        <v>0.05</v>
      </c>
      <c r="AG273" s="6">
        <v>10</v>
      </c>
      <c r="AH273" s="6">
        <v>10</v>
      </c>
      <c r="AK273" s="6">
        <v>0.14499999999999999</v>
      </c>
      <c r="AN273" s="6">
        <v>60</v>
      </c>
      <c r="AO273" s="6">
        <f>LN(25/Table26[[#This Row],[Temperature (C)]]/(1-SQRT((Table26[[#This Row],[Temperature (C)]]-5)/Table26[[#This Row],[Temperature (C)]])))/Table26[[#This Row],[b]]</f>
        <v>15.850980281826082</v>
      </c>
      <c r="AP273" s="6">
        <f>IF(Table26[[#This Row],[b]]&lt;&gt;"",Table26[[#This Row],[T-5]], 0)</f>
        <v>15.850980281826082</v>
      </c>
      <c r="AQ273" s="6">
        <f>Table26[[#This Row],[Heating time]]+Table26[[#This Row],[Holding Time (min)]]</f>
        <v>75.850980281826082</v>
      </c>
      <c r="AR273" s="6">
        <v>300</v>
      </c>
      <c r="AT273" t="s">
        <v>389</v>
      </c>
      <c r="AV273" s="6">
        <v>10.7</v>
      </c>
      <c r="AZ273" s="6">
        <v>15.811088295688371</v>
      </c>
      <c r="BL273" s="6" t="s">
        <v>391</v>
      </c>
      <c r="CQ273" s="6">
        <v>0</v>
      </c>
    </row>
    <row r="274" spans="1:95" x14ac:dyDescent="0.25">
      <c r="A274" t="s">
        <v>290</v>
      </c>
      <c r="B274" t="s">
        <v>253</v>
      </c>
      <c r="C274">
        <v>2020</v>
      </c>
      <c r="D274" t="s">
        <v>291</v>
      </c>
      <c r="E274">
        <v>1</v>
      </c>
      <c r="F274" s="6">
        <f>Table26[[#This Row],[Other Carbs wt%]]+Table26[[#This Row],[Starch wt%]]+Table26[[#This Row],[Cellulose wt%]]+Table26[[#This Row],[Hemicellulose wt%]]+Table26[[#This Row],[Sa wt%]]</f>
        <v>0</v>
      </c>
      <c r="G274" s="6">
        <f>Table26[[#This Row],[Protein wt%]]+Table26[[#This Row],[AA wt%]]</f>
        <v>0</v>
      </c>
      <c r="H274" s="6">
        <f>Table26[[#This Row],[Lipids wt%]]+Table26[[#This Row],[FA wt%]]</f>
        <v>0</v>
      </c>
      <c r="I274" s="6">
        <f>Table26[[#This Row],[Lignin wt%]]+Table26[[#This Row],[Ph wt%]]</f>
        <v>100</v>
      </c>
      <c r="J27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100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60.7</v>
      </c>
      <c r="X274" s="6">
        <v>6.6</v>
      </c>
      <c r="Y274" s="6">
        <v>32.94</v>
      </c>
      <c r="Z274" s="6">
        <v>0</v>
      </c>
      <c r="AC274" s="6">
        <v>23.1</v>
      </c>
      <c r="AD274" s="6">
        <v>0.05</v>
      </c>
      <c r="AG274" s="6">
        <v>10</v>
      </c>
      <c r="AH274" s="6">
        <v>10</v>
      </c>
      <c r="AK274" s="6">
        <v>0.14499999999999999</v>
      </c>
      <c r="AN274" s="6">
        <v>33</v>
      </c>
      <c r="AO274" s="6">
        <f>LN(25/Table26[[#This Row],[Temperature (C)]]/(1-SQRT((Table26[[#This Row],[Temperature (C)]]-5)/Table26[[#This Row],[Temperature (C)]])))/Table26[[#This Row],[b]]</f>
        <v>15.855825141072815</v>
      </c>
      <c r="AP274" s="6">
        <f>IF(Table26[[#This Row],[b]]&lt;&gt;"",Table26[[#This Row],[T-5]], 0)</f>
        <v>15.855825141072815</v>
      </c>
      <c r="AQ274" s="6">
        <f>Table26[[#This Row],[Heating time]]+Table26[[#This Row],[Holding Time (min)]]</f>
        <v>48.855825141072813</v>
      </c>
      <c r="AR274" s="6">
        <v>360</v>
      </c>
      <c r="AT274" t="s">
        <v>389</v>
      </c>
      <c r="AV274" s="6">
        <v>18.7</v>
      </c>
      <c r="AZ274" s="6">
        <v>5.9999999999999947</v>
      </c>
      <c r="BL274" s="6" t="s">
        <v>391</v>
      </c>
      <c r="CQ274" s="6">
        <v>0</v>
      </c>
    </row>
    <row r="275" spans="1:95" x14ac:dyDescent="0.25">
      <c r="A275" t="s">
        <v>290</v>
      </c>
      <c r="B275" t="s">
        <v>253</v>
      </c>
      <c r="C275">
        <v>2020</v>
      </c>
      <c r="D275" t="s">
        <v>291</v>
      </c>
      <c r="E275">
        <v>1</v>
      </c>
      <c r="F275" s="6">
        <f>Table26[[#This Row],[Other Carbs wt%]]+Table26[[#This Row],[Starch wt%]]+Table26[[#This Row],[Cellulose wt%]]+Table26[[#This Row],[Hemicellulose wt%]]+Table26[[#This Row],[Sa wt%]]</f>
        <v>0</v>
      </c>
      <c r="G275" s="6">
        <f>Table26[[#This Row],[Protein wt%]]+Table26[[#This Row],[AA wt%]]</f>
        <v>0</v>
      </c>
      <c r="H275" s="6">
        <f>Table26[[#This Row],[Lipids wt%]]+Table26[[#This Row],[FA wt%]]</f>
        <v>0</v>
      </c>
      <c r="I275" s="6">
        <f>Table26[[#This Row],[Lignin wt%]]+Table26[[#This Row],[Ph wt%]]</f>
        <v>100</v>
      </c>
      <c r="J27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100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60.7</v>
      </c>
      <c r="X275" s="6">
        <v>6.6</v>
      </c>
      <c r="Y275" s="6">
        <v>32.94</v>
      </c>
      <c r="Z275" s="6">
        <v>0</v>
      </c>
      <c r="AC275" s="6">
        <v>23.1</v>
      </c>
      <c r="AD275" s="6">
        <v>0.05</v>
      </c>
      <c r="AG275" s="6">
        <v>10</v>
      </c>
      <c r="AH275" s="6">
        <v>10</v>
      </c>
      <c r="AK275" s="6">
        <v>0.14499999999999999</v>
      </c>
      <c r="AN275" s="6">
        <v>42.6</v>
      </c>
      <c r="AO275" s="6">
        <f>LN(25/Table26[[#This Row],[Temperature (C)]]/(1-SQRT((Table26[[#This Row],[Temperature (C)]]-5)/Table26[[#This Row],[Temperature (C)]])))/Table26[[#This Row],[b]]</f>
        <v>15.853250629973596</v>
      </c>
      <c r="AP275" s="6">
        <f>IF(Table26[[#This Row],[b]]&lt;&gt;"",Table26[[#This Row],[T-5]], 0)</f>
        <v>15.853250629973596</v>
      </c>
      <c r="AQ275" s="6">
        <f>Table26[[#This Row],[Heating time]]+Table26[[#This Row],[Holding Time (min)]]</f>
        <v>58.453250629973596</v>
      </c>
      <c r="AR275" s="6">
        <v>325.39999999999998</v>
      </c>
      <c r="AT275" t="s">
        <v>389</v>
      </c>
      <c r="AV275" s="6">
        <v>17.7</v>
      </c>
      <c r="AZ275" s="6">
        <v>12.599999999999991</v>
      </c>
      <c r="BL275" s="6" t="s">
        <v>391</v>
      </c>
      <c r="CQ275" s="6">
        <v>0</v>
      </c>
    </row>
    <row r="276" spans="1:95" x14ac:dyDescent="0.25">
      <c r="A276" t="s">
        <v>290</v>
      </c>
      <c r="B276" t="s">
        <v>253</v>
      </c>
      <c r="C276">
        <v>2020</v>
      </c>
      <c r="D276" t="s">
        <v>291</v>
      </c>
      <c r="E276">
        <v>1</v>
      </c>
      <c r="F276" s="6">
        <f>Table26[[#This Row],[Other Carbs wt%]]+Table26[[#This Row],[Starch wt%]]+Table26[[#This Row],[Cellulose wt%]]+Table26[[#This Row],[Hemicellulose wt%]]+Table26[[#This Row],[Sa wt%]]</f>
        <v>0</v>
      </c>
      <c r="G276" s="6">
        <f>Table26[[#This Row],[Protein wt%]]+Table26[[#This Row],[AA wt%]]</f>
        <v>0</v>
      </c>
      <c r="H276" s="6">
        <f>Table26[[#This Row],[Lipids wt%]]+Table26[[#This Row],[FA wt%]]</f>
        <v>0</v>
      </c>
      <c r="I276" s="6">
        <f>Table26[[#This Row],[Lignin wt%]]+Table26[[#This Row],[Ph wt%]]</f>
        <v>100</v>
      </c>
      <c r="J27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100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60.7</v>
      </c>
      <c r="X276" s="6">
        <v>6.6</v>
      </c>
      <c r="Y276" s="6">
        <v>32.94</v>
      </c>
      <c r="Z276" s="6">
        <v>0</v>
      </c>
      <c r="AC276" s="6">
        <v>23.1</v>
      </c>
      <c r="AD276" s="6">
        <v>0.05</v>
      </c>
      <c r="AG276" s="6">
        <v>10</v>
      </c>
      <c r="AH276" s="6">
        <v>10</v>
      </c>
      <c r="AK276" s="6">
        <v>0.14499999999999999</v>
      </c>
      <c r="AN276" s="6">
        <v>42.6</v>
      </c>
      <c r="AO276" s="6">
        <f>LN(25/Table26[[#This Row],[Temperature (C)]]/(1-SQRT((Table26[[#This Row],[Temperature (C)]]-5)/Table26[[#This Row],[Temperature (C)]])))/Table26[[#This Row],[b]]</f>
        <v>15.853250629973596</v>
      </c>
      <c r="AP276" s="6">
        <f>IF(Table26[[#This Row],[b]]&lt;&gt;"",Table26[[#This Row],[T-5]], 0)</f>
        <v>15.853250629973596</v>
      </c>
      <c r="AQ276" s="6">
        <f>Table26[[#This Row],[Heating time]]+Table26[[#This Row],[Holding Time (min)]]</f>
        <v>58.453250629973596</v>
      </c>
      <c r="AR276" s="6">
        <v>325.39999999999998</v>
      </c>
      <c r="AT276" t="s">
        <v>389</v>
      </c>
      <c r="AV276" s="6">
        <v>18.100000000000001</v>
      </c>
      <c r="AZ276" s="6">
        <v>14.400000000000006</v>
      </c>
      <c r="BL276" s="6" t="s">
        <v>391</v>
      </c>
      <c r="CQ276" s="6">
        <v>0</v>
      </c>
    </row>
    <row r="277" spans="1:95" x14ac:dyDescent="0.25">
      <c r="A277" t="s">
        <v>290</v>
      </c>
      <c r="B277" t="s">
        <v>253</v>
      </c>
      <c r="C277">
        <v>2020</v>
      </c>
      <c r="D277" t="s">
        <v>291</v>
      </c>
      <c r="E277">
        <v>1</v>
      </c>
      <c r="F277" s="6">
        <f>Table26[[#This Row],[Other Carbs wt%]]+Table26[[#This Row],[Starch wt%]]+Table26[[#This Row],[Cellulose wt%]]+Table26[[#This Row],[Hemicellulose wt%]]+Table26[[#This Row],[Sa wt%]]</f>
        <v>0</v>
      </c>
      <c r="G277" s="6">
        <f>Table26[[#This Row],[Protein wt%]]+Table26[[#This Row],[AA wt%]]</f>
        <v>0</v>
      </c>
      <c r="H277" s="6">
        <f>Table26[[#This Row],[Lipids wt%]]+Table26[[#This Row],[FA wt%]]</f>
        <v>0</v>
      </c>
      <c r="I277" s="6">
        <f>Table26[[#This Row],[Lignin wt%]]+Table26[[#This Row],[Ph wt%]]</f>
        <v>100</v>
      </c>
      <c r="J27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100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60.7</v>
      </c>
      <c r="X277" s="6">
        <v>6.6</v>
      </c>
      <c r="Y277" s="6">
        <v>32.94</v>
      </c>
      <c r="Z277" s="6">
        <v>0</v>
      </c>
      <c r="AC277" s="6">
        <v>23.1</v>
      </c>
      <c r="AD277" s="6">
        <v>0.05</v>
      </c>
      <c r="AG277" s="6">
        <v>10</v>
      </c>
      <c r="AH277" s="6">
        <v>10</v>
      </c>
      <c r="AK277" s="6">
        <v>0.14499999999999999</v>
      </c>
      <c r="AN277" s="6">
        <v>42.6</v>
      </c>
      <c r="AO277" s="6">
        <f>LN(25/Table26[[#This Row],[Temperature (C)]]/(1-SQRT((Table26[[#This Row],[Temperature (C)]]-5)/Table26[[#This Row],[Temperature (C)]])))/Table26[[#This Row],[b]]</f>
        <v>15.853250629973596</v>
      </c>
      <c r="AP277" s="6">
        <f>IF(Table26[[#This Row],[b]]&lt;&gt;"",Table26[[#This Row],[T-5]], 0)</f>
        <v>15.853250629973596</v>
      </c>
      <c r="AQ277" s="6">
        <f>Table26[[#This Row],[Heating time]]+Table26[[#This Row],[Holding Time (min)]]</f>
        <v>58.453250629973596</v>
      </c>
      <c r="AR277" s="6">
        <v>325.39999999999998</v>
      </c>
      <c r="AT277" t="s">
        <v>389</v>
      </c>
      <c r="AV277" s="6">
        <v>17.5</v>
      </c>
      <c r="AZ277" s="6">
        <v>21.800000000000008</v>
      </c>
      <c r="BL277" s="6" t="s">
        <v>391</v>
      </c>
      <c r="CQ277" s="6">
        <v>0</v>
      </c>
    </row>
    <row r="278" spans="1:95" x14ac:dyDescent="0.25">
      <c r="A278" t="s">
        <v>290</v>
      </c>
      <c r="B278" t="s">
        <v>253</v>
      </c>
      <c r="C278">
        <v>2020</v>
      </c>
      <c r="D278" t="s">
        <v>291</v>
      </c>
      <c r="E278">
        <v>1</v>
      </c>
      <c r="F278" s="6">
        <f>Table26[[#This Row],[Other Carbs wt%]]+Table26[[#This Row],[Starch wt%]]+Table26[[#This Row],[Cellulose wt%]]+Table26[[#This Row],[Hemicellulose wt%]]+Table26[[#This Row],[Sa wt%]]</f>
        <v>0</v>
      </c>
      <c r="G278" s="6">
        <f>Table26[[#This Row],[Protein wt%]]+Table26[[#This Row],[AA wt%]]</f>
        <v>0</v>
      </c>
      <c r="H278" s="6">
        <f>Table26[[#This Row],[Lipids wt%]]+Table26[[#This Row],[FA wt%]]</f>
        <v>0</v>
      </c>
      <c r="I278" s="6">
        <f>Table26[[#This Row],[Lignin wt%]]+Table26[[#This Row],[Ph wt%]]</f>
        <v>100</v>
      </c>
      <c r="J27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100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60.7</v>
      </c>
      <c r="X278" s="6">
        <v>6.6</v>
      </c>
      <c r="Y278" s="6">
        <v>32.94</v>
      </c>
      <c r="Z278" s="6">
        <v>0</v>
      </c>
      <c r="AC278" s="6">
        <v>23.1</v>
      </c>
      <c r="AD278" s="6">
        <v>0.05</v>
      </c>
      <c r="AG278" s="6">
        <v>10</v>
      </c>
      <c r="AH278" s="6">
        <v>10</v>
      </c>
      <c r="AK278" s="6">
        <v>0.14499999999999999</v>
      </c>
      <c r="AN278" s="6">
        <v>45.4</v>
      </c>
      <c r="AO278" s="6">
        <f>LN(25/Table26[[#This Row],[Temperature (C)]]/(1-SQRT((Table26[[#This Row],[Temperature (C)]]-5)/Table26[[#This Row],[Temperature (C)]])))/Table26[[#This Row],[b]]</f>
        <v>15.855825141072815</v>
      </c>
      <c r="AP278" s="6">
        <f>IF(Table26[[#This Row],[b]]&lt;&gt;"",Table26[[#This Row],[T-5]], 0)</f>
        <v>15.855825141072815</v>
      </c>
      <c r="AQ278" s="6">
        <f>Table26[[#This Row],[Heating time]]+Table26[[#This Row],[Holding Time (min)]]</f>
        <v>61.255825141072812</v>
      </c>
      <c r="AR278" s="6">
        <v>360</v>
      </c>
      <c r="AT278" t="s">
        <v>389</v>
      </c>
      <c r="AV278" s="6">
        <v>22.3</v>
      </c>
      <c r="AZ278" s="6">
        <v>31.099999999999991</v>
      </c>
      <c r="BL278" s="6" t="s">
        <v>391</v>
      </c>
      <c r="CQ278" s="6">
        <v>0</v>
      </c>
    </row>
    <row r="279" spans="1:95" x14ac:dyDescent="0.25">
      <c r="A279" t="s">
        <v>290</v>
      </c>
      <c r="B279" t="s">
        <v>253</v>
      </c>
      <c r="C279">
        <v>2020</v>
      </c>
      <c r="D279" t="s">
        <v>291</v>
      </c>
      <c r="E279">
        <v>1</v>
      </c>
      <c r="F279" s="6">
        <f>Table26[[#This Row],[Other Carbs wt%]]+Table26[[#This Row],[Starch wt%]]+Table26[[#This Row],[Cellulose wt%]]+Table26[[#This Row],[Hemicellulose wt%]]+Table26[[#This Row],[Sa wt%]]</f>
        <v>0</v>
      </c>
      <c r="G279" s="6">
        <f>Table26[[#This Row],[Protein wt%]]+Table26[[#This Row],[AA wt%]]</f>
        <v>0</v>
      </c>
      <c r="H279" s="6">
        <f>Table26[[#This Row],[Lipids wt%]]+Table26[[#This Row],[FA wt%]]</f>
        <v>0</v>
      </c>
      <c r="I279" s="6">
        <f>Table26[[#This Row],[Lignin wt%]]+Table26[[#This Row],[Ph wt%]]</f>
        <v>100</v>
      </c>
      <c r="J27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100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60.7</v>
      </c>
      <c r="X279" s="6">
        <v>6.6</v>
      </c>
      <c r="Y279" s="6">
        <v>32.94</v>
      </c>
      <c r="Z279" s="6">
        <v>0</v>
      </c>
      <c r="AC279" s="6">
        <v>23.1</v>
      </c>
      <c r="AD279" s="6">
        <v>0.05</v>
      </c>
      <c r="AG279" s="6">
        <v>10</v>
      </c>
      <c r="AH279" s="6">
        <v>10</v>
      </c>
      <c r="AK279" s="6">
        <v>0.14499999999999999</v>
      </c>
      <c r="AN279" s="6">
        <v>38.799999999999997</v>
      </c>
      <c r="AO279" s="6">
        <f>LN(25/Table26[[#This Row],[Temperature (C)]]/(1-SQRT((Table26[[#This Row],[Temperature (C)]]-5)/Table26[[#This Row],[Temperature (C)]])))/Table26[[#This Row],[b]]</f>
        <v>15.854684603507961</v>
      </c>
      <c r="AP279" s="6">
        <f>IF(Table26[[#This Row],[b]]&lt;&gt;"",Table26[[#This Row],[T-5]], 0)</f>
        <v>15.854684603507961</v>
      </c>
      <c r="AQ279" s="6">
        <f>Table26[[#This Row],[Heating time]]+Table26[[#This Row],[Holding Time (min)]]</f>
        <v>54.65468460350796</v>
      </c>
      <c r="AR279" s="6">
        <v>343.8</v>
      </c>
      <c r="AT279" t="s">
        <v>389</v>
      </c>
      <c r="AV279" s="6">
        <v>22.1</v>
      </c>
      <c r="AZ279" s="6">
        <v>36.200000000000003</v>
      </c>
      <c r="BL279" s="6" t="s">
        <v>391</v>
      </c>
      <c r="CQ279" s="6">
        <v>0</v>
      </c>
    </row>
    <row r="280" spans="1:95" x14ac:dyDescent="0.25">
      <c r="A280" t="s">
        <v>290</v>
      </c>
      <c r="B280" t="s">
        <v>253</v>
      </c>
      <c r="C280">
        <v>2020</v>
      </c>
      <c r="D280" t="s">
        <v>291</v>
      </c>
      <c r="E280">
        <v>1</v>
      </c>
      <c r="F280" s="6">
        <f>Table26[[#This Row],[Other Carbs wt%]]+Table26[[#This Row],[Starch wt%]]+Table26[[#This Row],[Cellulose wt%]]+Table26[[#This Row],[Hemicellulose wt%]]+Table26[[#This Row],[Sa wt%]]</f>
        <v>0</v>
      </c>
      <c r="G280" s="6">
        <f>Table26[[#This Row],[Protein wt%]]+Table26[[#This Row],[AA wt%]]</f>
        <v>0</v>
      </c>
      <c r="H280" s="6">
        <f>Table26[[#This Row],[Lipids wt%]]+Table26[[#This Row],[FA wt%]]</f>
        <v>0</v>
      </c>
      <c r="I280" s="6">
        <f>Table26[[#This Row],[Lignin wt%]]+Table26[[#This Row],[Ph wt%]]</f>
        <v>100</v>
      </c>
      <c r="J28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100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60.7</v>
      </c>
      <c r="X280" s="6">
        <v>6.6</v>
      </c>
      <c r="Y280" s="6">
        <v>32.94</v>
      </c>
      <c r="Z280" s="6">
        <v>0</v>
      </c>
      <c r="AC280" s="6">
        <v>23.1</v>
      </c>
      <c r="AD280" s="6">
        <v>0.05</v>
      </c>
      <c r="AG280" s="6">
        <v>10</v>
      </c>
      <c r="AH280" s="6">
        <v>10</v>
      </c>
      <c r="AK280" s="6">
        <v>0.14499999999999999</v>
      </c>
      <c r="AN280" s="6">
        <v>25.85</v>
      </c>
      <c r="AO280" s="6">
        <f>LN(25/Table26[[#This Row],[Temperature (C)]]/(1-SQRT((Table26[[#This Row],[Temperature (C)]]-5)/Table26[[#This Row],[Temperature (C)]])))/Table26[[#This Row],[b]]</f>
        <v>15.852936449245101</v>
      </c>
      <c r="AP280" s="6">
        <f>IF(Table26[[#This Row],[b]]&lt;&gt;"",Table26[[#This Row],[T-5]], 0)</f>
        <v>15.852936449245101</v>
      </c>
      <c r="AQ280" s="6">
        <f>Table26[[#This Row],[Heating time]]+Table26[[#This Row],[Holding Time (min)]]</f>
        <v>41.702936449245101</v>
      </c>
      <c r="AR280" s="6">
        <v>321.63</v>
      </c>
      <c r="AT280" t="s">
        <v>389</v>
      </c>
      <c r="AV280" s="6">
        <v>13.1</v>
      </c>
      <c r="AZ280" s="6">
        <v>37.700000000000003</v>
      </c>
      <c r="BL280" s="6" t="s">
        <v>391</v>
      </c>
      <c r="CQ280" s="6">
        <v>0</v>
      </c>
    </row>
    <row r="281" spans="1:95" x14ac:dyDescent="0.25">
      <c r="A281" t="s">
        <v>290</v>
      </c>
      <c r="B281" t="s">
        <v>253</v>
      </c>
      <c r="C281">
        <v>2020</v>
      </c>
      <c r="D281" t="s">
        <v>291</v>
      </c>
      <c r="E281">
        <v>1</v>
      </c>
      <c r="F281" s="6">
        <f>Table26[[#This Row],[Other Carbs wt%]]+Table26[[#This Row],[Starch wt%]]+Table26[[#This Row],[Cellulose wt%]]+Table26[[#This Row],[Hemicellulose wt%]]+Table26[[#This Row],[Sa wt%]]</f>
        <v>0</v>
      </c>
      <c r="G281" s="6">
        <f>Table26[[#This Row],[Protein wt%]]+Table26[[#This Row],[AA wt%]]</f>
        <v>0</v>
      </c>
      <c r="H281" s="6">
        <f>Table26[[#This Row],[Lipids wt%]]+Table26[[#This Row],[FA wt%]]</f>
        <v>0</v>
      </c>
      <c r="I281" s="6">
        <f>Table26[[#This Row],[Lignin wt%]]+Table26[[#This Row],[Ph wt%]]</f>
        <v>100</v>
      </c>
      <c r="J28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100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60.7</v>
      </c>
      <c r="X281" s="6">
        <v>6.6</v>
      </c>
      <c r="Y281" s="6">
        <v>32.94</v>
      </c>
      <c r="Z281" s="6">
        <v>0</v>
      </c>
      <c r="AC281" s="6">
        <v>23.1</v>
      </c>
      <c r="AD281" s="6">
        <v>0.05</v>
      </c>
      <c r="AG281" s="6">
        <v>10</v>
      </c>
      <c r="AH281" s="6">
        <v>10</v>
      </c>
      <c r="AK281" s="6">
        <v>0.14499999999999999</v>
      </c>
      <c r="AN281" s="6">
        <v>20</v>
      </c>
      <c r="AO281" s="6">
        <f>LN(25/Table26[[#This Row],[Temperature (C)]]/(1-SQRT((Table26[[#This Row],[Temperature (C)]]-5)/Table26[[#This Row],[Temperature (C)]])))/Table26[[#This Row],[b]]</f>
        <v>15.854662462280739</v>
      </c>
      <c r="AP281" s="6">
        <f>IF(Table26[[#This Row],[b]]&lt;&gt;"",Table26[[#This Row],[T-5]], 0)</f>
        <v>15.854662462280739</v>
      </c>
      <c r="AQ281" s="6">
        <f>Table26[[#This Row],[Heating time]]+Table26[[#This Row],[Holding Time (min)]]</f>
        <v>35.854662462280743</v>
      </c>
      <c r="AR281" s="6">
        <v>343.5</v>
      </c>
      <c r="AT281" t="s">
        <v>389</v>
      </c>
      <c r="AV281" s="6">
        <v>13.5</v>
      </c>
      <c r="AZ281" s="6">
        <v>7.4</v>
      </c>
      <c r="BL281" s="6" t="s">
        <v>391</v>
      </c>
      <c r="CQ281" s="6">
        <v>0</v>
      </c>
    </row>
    <row r="282" spans="1:95" x14ac:dyDescent="0.25">
      <c r="A282" t="s">
        <v>290</v>
      </c>
      <c r="B282" t="s">
        <v>253</v>
      </c>
      <c r="C282">
        <v>2020</v>
      </c>
      <c r="D282" t="s">
        <v>291</v>
      </c>
      <c r="E282">
        <v>1</v>
      </c>
      <c r="F282" s="6">
        <f>Table26[[#This Row],[Other Carbs wt%]]+Table26[[#This Row],[Starch wt%]]+Table26[[#This Row],[Cellulose wt%]]+Table26[[#This Row],[Hemicellulose wt%]]+Table26[[#This Row],[Sa wt%]]</f>
        <v>0</v>
      </c>
      <c r="G282" s="6">
        <f>Table26[[#This Row],[Protein wt%]]+Table26[[#This Row],[AA wt%]]</f>
        <v>0</v>
      </c>
      <c r="H282" s="6">
        <f>Table26[[#This Row],[Lipids wt%]]+Table26[[#This Row],[FA wt%]]</f>
        <v>0</v>
      </c>
      <c r="I282" s="6">
        <f>Table26[[#This Row],[Lignin wt%]]+Table26[[#This Row],[Ph wt%]]</f>
        <v>100</v>
      </c>
      <c r="J28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100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60.7</v>
      </c>
      <c r="X282" s="6">
        <v>6.6</v>
      </c>
      <c r="Y282" s="6">
        <v>32.94</v>
      </c>
      <c r="Z282" s="6">
        <v>0</v>
      </c>
      <c r="AC282" s="6">
        <v>23.1</v>
      </c>
      <c r="AD282" s="6">
        <v>0.05</v>
      </c>
      <c r="AG282" s="6">
        <v>10</v>
      </c>
      <c r="AH282" s="6">
        <v>10</v>
      </c>
      <c r="AK282" s="6">
        <v>0.14499999999999999</v>
      </c>
      <c r="AN282" s="6">
        <v>20</v>
      </c>
      <c r="AO282" s="6">
        <f>LN(25/Table26[[#This Row],[Temperature (C)]]/(1-SQRT((Table26[[#This Row],[Temperature (C)]]-5)/Table26[[#This Row],[Temperature (C)]])))/Table26[[#This Row],[b]]</f>
        <v>15.854662462280739</v>
      </c>
      <c r="AP282" s="6">
        <f>IF(Table26[[#This Row],[b]]&lt;&gt;"",Table26[[#This Row],[T-5]], 0)</f>
        <v>15.854662462280739</v>
      </c>
      <c r="AQ282" s="6">
        <f>Table26[[#This Row],[Heating time]]+Table26[[#This Row],[Holding Time (min)]]</f>
        <v>35.854662462280743</v>
      </c>
      <c r="AR282" s="6">
        <v>343.5</v>
      </c>
      <c r="AT282" t="s">
        <v>389</v>
      </c>
      <c r="AV282" s="6">
        <v>13.7</v>
      </c>
      <c r="AZ282" s="6">
        <v>14.299999999999997</v>
      </c>
      <c r="BL282" s="6" t="s">
        <v>391</v>
      </c>
      <c r="CQ282" s="6">
        <v>0</v>
      </c>
    </row>
    <row r="283" spans="1:95" x14ac:dyDescent="0.25">
      <c r="A283" t="s">
        <v>290</v>
      </c>
      <c r="B283" t="s">
        <v>253</v>
      </c>
      <c r="C283">
        <v>2020</v>
      </c>
      <c r="D283" t="s">
        <v>291</v>
      </c>
      <c r="E283">
        <v>1</v>
      </c>
      <c r="F283" s="6">
        <f>Table26[[#This Row],[Other Carbs wt%]]+Table26[[#This Row],[Starch wt%]]+Table26[[#This Row],[Cellulose wt%]]+Table26[[#This Row],[Hemicellulose wt%]]+Table26[[#This Row],[Sa wt%]]</f>
        <v>0</v>
      </c>
      <c r="G283" s="6">
        <f>Table26[[#This Row],[Protein wt%]]+Table26[[#This Row],[AA wt%]]</f>
        <v>0</v>
      </c>
      <c r="H283" s="6">
        <f>Table26[[#This Row],[Lipids wt%]]+Table26[[#This Row],[FA wt%]]</f>
        <v>0</v>
      </c>
      <c r="I283" s="6">
        <f>Table26[[#This Row],[Lignin wt%]]+Table26[[#This Row],[Ph wt%]]</f>
        <v>100</v>
      </c>
      <c r="J28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100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60.7</v>
      </c>
      <c r="X283" s="6">
        <v>6.6</v>
      </c>
      <c r="Y283" s="6">
        <v>32.94</v>
      </c>
      <c r="Z283" s="6">
        <v>0</v>
      </c>
      <c r="AC283" s="6">
        <v>23.1</v>
      </c>
      <c r="AD283" s="6">
        <v>0.05</v>
      </c>
      <c r="AG283" s="6">
        <v>10</v>
      </c>
      <c r="AH283" s="6">
        <v>10</v>
      </c>
      <c r="AK283" s="6">
        <v>0.14499999999999999</v>
      </c>
      <c r="AN283" s="6">
        <v>60</v>
      </c>
      <c r="AO283" s="6">
        <f>LN(25/Table26[[#This Row],[Temperature (C)]]/(1-SQRT((Table26[[#This Row],[Temperature (C)]]-5)/Table26[[#This Row],[Temperature (C)]])))/Table26[[#This Row],[b]]</f>
        <v>15.853862242575763</v>
      </c>
      <c r="AP283" s="6">
        <f>IF(Table26[[#This Row],[b]]&lt;&gt;"",Table26[[#This Row],[T-5]], 0)</f>
        <v>15.853862242575763</v>
      </c>
      <c r="AQ283" s="6">
        <f>Table26[[#This Row],[Heating time]]+Table26[[#This Row],[Holding Time (min)]]</f>
        <v>75.853862242575758</v>
      </c>
      <c r="AR283" s="6">
        <v>333</v>
      </c>
      <c r="AT283" t="s">
        <v>389</v>
      </c>
      <c r="AV283" s="6">
        <v>19.100000000000001</v>
      </c>
      <c r="AZ283" s="6">
        <v>24.999999999999996</v>
      </c>
      <c r="BL283" s="6" t="s">
        <v>391</v>
      </c>
      <c r="CQ283" s="6">
        <v>0</v>
      </c>
    </row>
    <row r="284" spans="1:95" x14ac:dyDescent="0.25">
      <c r="A284" t="s">
        <v>290</v>
      </c>
      <c r="B284" t="s">
        <v>253</v>
      </c>
      <c r="C284">
        <v>2020</v>
      </c>
      <c r="D284" t="s">
        <v>291</v>
      </c>
      <c r="E284">
        <v>1</v>
      </c>
      <c r="F284" s="6">
        <f>Table26[[#This Row],[Other Carbs wt%]]+Table26[[#This Row],[Starch wt%]]+Table26[[#This Row],[Cellulose wt%]]+Table26[[#This Row],[Hemicellulose wt%]]+Table26[[#This Row],[Sa wt%]]</f>
        <v>0</v>
      </c>
      <c r="G284" s="6">
        <f>Table26[[#This Row],[Protein wt%]]+Table26[[#This Row],[AA wt%]]</f>
        <v>0</v>
      </c>
      <c r="H284" s="6">
        <f>Table26[[#This Row],[Lipids wt%]]+Table26[[#This Row],[FA wt%]]</f>
        <v>0</v>
      </c>
      <c r="I284" s="6">
        <f>Table26[[#This Row],[Lignin wt%]]+Table26[[#This Row],[Ph wt%]]</f>
        <v>100</v>
      </c>
      <c r="J28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100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60.7</v>
      </c>
      <c r="X284" s="6">
        <v>6.6</v>
      </c>
      <c r="Y284" s="6">
        <v>32.94</v>
      </c>
      <c r="Z284" s="6">
        <v>0</v>
      </c>
      <c r="AC284" s="6">
        <v>23.1</v>
      </c>
      <c r="AD284" s="6">
        <v>0.05</v>
      </c>
      <c r="AG284" s="6">
        <v>10</v>
      </c>
      <c r="AH284" s="6">
        <v>10</v>
      </c>
      <c r="AK284" s="6">
        <v>0.14499999999999999</v>
      </c>
      <c r="AN284" s="6">
        <v>60</v>
      </c>
      <c r="AO284" s="6">
        <f>LN(25/Table26[[#This Row],[Temperature (C)]]/(1-SQRT((Table26[[#This Row],[Temperature (C)]]-5)/Table26[[#This Row],[Temperature (C)]])))/Table26[[#This Row],[b]]</f>
        <v>15.853862242575763</v>
      </c>
      <c r="AP284" s="6">
        <f>IF(Table26[[#This Row],[b]]&lt;&gt;"",Table26[[#This Row],[T-5]], 0)</f>
        <v>15.853862242575763</v>
      </c>
      <c r="AQ284" s="6">
        <f>Table26[[#This Row],[Heating time]]+Table26[[#This Row],[Holding Time (min)]]</f>
        <v>75.853862242575758</v>
      </c>
      <c r="AR284" s="6">
        <v>333</v>
      </c>
      <c r="AT284" t="s">
        <v>389</v>
      </c>
      <c r="AV284" s="6">
        <v>19.5</v>
      </c>
      <c r="AZ284" s="6">
        <v>26.800000000000008</v>
      </c>
      <c r="BL284" s="6" t="s">
        <v>391</v>
      </c>
      <c r="CQ284" s="6">
        <v>0</v>
      </c>
    </row>
    <row r="285" spans="1:95" x14ac:dyDescent="0.25">
      <c r="A285" t="s">
        <v>290</v>
      </c>
      <c r="B285" t="s">
        <v>253</v>
      </c>
      <c r="C285">
        <v>2020</v>
      </c>
      <c r="D285" s="2" t="s">
        <v>292</v>
      </c>
      <c r="E285">
        <v>0</v>
      </c>
      <c r="F285" s="6">
        <f>Table26[[#This Row],[Other Carbs wt%]]+Table26[[#This Row],[Starch wt%]]+Table26[[#This Row],[Cellulose wt%]]+Table26[[#This Row],[Hemicellulose wt%]]+Table26[[#This Row],[Sa wt%]]</f>
        <v>12.237583205325141</v>
      </c>
      <c r="G285" s="6">
        <f>Table26[[#This Row],[Protein wt%]]+Table26[[#This Row],[AA wt%]]</f>
        <v>35.995903737839228</v>
      </c>
      <c r="H285" s="6">
        <f>Table26[[#This Row],[Lipids wt%]]+Table26[[#This Row],[FA wt%]]</f>
        <v>2.96979006656426</v>
      </c>
      <c r="I285" s="6">
        <f>Table26[[#This Row],[Lignin wt%]]+Table26[[#This Row],[Ph wt%]]</f>
        <v>44.444444444444443</v>
      </c>
      <c r="J28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12.237583205325141</v>
      </c>
      <c r="K285" s="6">
        <v>12.237583205325141</v>
      </c>
      <c r="L285" s="6">
        <v>0</v>
      </c>
      <c r="M285" s="6">
        <v>0</v>
      </c>
      <c r="N285" s="6">
        <v>0</v>
      </c>
      <c r="O285" s="6">
        <v>35.995903737839228</v>
      </c>
      <c r="P285" s="6">
        <v>2.96979006656426</v>
      </c>
      <c r="Q285" s="6">
        <v>44.444444444444443</v>
      </c>
      <c r="R285" s="6">
        <v>0</v>
      </c>
      <c r="S285" s="6">
        <v>0</v>
      </c>
      <c r="T285" s="6">
        <v>0</v>
      </c>
      <c r="U285" s="6">
        <v>0</v>
      </c>
      <c r="V285" s="6">
        <v>4.7222222222222223</v>
      </c>
      <c r="W285" s="6">
        <v>53.033333333333331</v>
      </c>
      <c r="X285" s="6">
        <v>6.7666666666666666</v>
      </c>
      <c r="Y285" s="6">
        <v>34.362222222222222</v>
      </c>
      <c r="Z285" s="6">
        <v>5.9444444444444446</v>
      </c>
      <c r="AA285" s="6">
        <v>0</v>
      </c>
      <c r="AC285" s="6">
        <v>20.544444444444444</v>
      </c>
      <c r="AD285" s="6">
        <v>0.05</v>
      </c>
      <c r="AG285" s="6">
        <v>10</v>
      </c>
      <c r="AH285" s="6">
        <v>10</v>
      </c>
      <c r="AK285" s="6">
        <v>0.14499999999999999</v>
      </c>
      <c r="AN285" s="6">
        <v>40</v>
      </c>
      <c r="AO285" s="6">
        <f>LN(25/Table26[[#This Row],[Temperature (C)]]/(1-SQRT((Table26[[#This Row],[Temperature (C)]]-5)/Table26[[#This Row],[Temperature (C)]])))/Table26[[#This Row],[b]]</f>
        <v>15.85440124478308</v>
      </c>
      <c r="AP285" s="6">
        <f>IF(Table26[[#This Row],[b]]&lt;&gt;"",Table26[[#This Row],[T-5]], 0)</f>
        <v>15.85440124478308</v>
      </c>
      <c r="AQ285" s="6">
        <f>Table26[[#This Row],[Heating time]]+Table26[[#This Row],[Holding Time (min)]]</f>
        <v>55.854401244783077</v>
      </c>
      <c r="AR285" s="6">
        <v>340</v>
      </c>
      <c r="AT285" t="s">
        <v>389</v>
      </c>
      <c r="AV285" s="6">
        <v>27.5</v>
      </c>
      <c r="AZ285" s="6">
        <v>32.1</v>
      </c>
      <c r="BL285" s="6" t="s">
        <v>391</v>
      </c>
      <c r="CQ285" s="6">
        <v>0</v>
      </c>
    </row>
    <row r="286" spans="1:95" x14ac:dyDescent="0.25">
      <c r="A286" t="s">
        <v>290</v>
      </c>
      <c r="B286" t="s">
        <v>253</v>
      </c>
      <c r="C286">
        <v>2020</v>
      </c>
      <c r="D286" s="2" t="s">
        <v>292</v>
      </c>
      <c r="E286">
        <v>0</v>
      </c>
      <c r="F286" s="6">
        <f>Table26[[#This Row],[Other Carbs wt%]]+Table26[[#This Row],[Starch wt%]]+Table26[[#This Row],[Cellulose wt%]]+Table26[[#This Row],[Hemicellulose wt%]]+Table26[[#This Row],[Sa wt%]]</f>
        <v>12.237583205325141</v>
      </c>
      <c r="G286" s="6">
        <f>Table26[[#This Row],[Protein wt%]]+Table26[[#This Row],[AA wt%]]</f>
        <v>35.995903737839228</v>
      </c>
      <c r="H286" s="6">
        <f>Table26[[#This Row],[Lipids wt%]]+Table26[[#This Row],[FA wt%]]</f>
        <v>2.96979006656426</v>
      </c>
      <c r="I286" s="6">
        <f>Table26[[#This Row],[Lignin wt%]]+Table26[[#This Row],[Ph wt%]]</f>
        <v>44.444444444444443</v>
      </c>
      <c r="J28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12.237583205325141</v>
      </c>
      <c r="K286" s="6">
        <v>12.237583205325141</v>
      </c>
      <c r="L286" s="6">
        <v>0</v>
      </c>
      <c r="M286" s="6">
        <v>0</v>
      </c>
      <c r="N286" s="6">
        <v>0</v>
      </c>
      <c r="O286" s="6">
        <v>35.995903737839228</v>
      </c>
      <c r="P286" s="6">
        <v>2.96979006656426</v>
      </c>
      <c r="Q286" s="6">
        <v>44.444444444444443</v>
      </c>
      <c r="R286" s="6">
        <v>0</v>
      </c>
      <c r="S286" s="6">
        <v>0</v>
      </c>
      <c r="T286" s="6">
        <v>0</v>
      </c>
      <c r="U286" s="6">
        <v>0</v>
      </c>
      <c r="V286" s="6">
        <v>4.7222222222222223</v>
      </c>
      <c r="W286" s="6">
        <v>53.033333333333331</v>
      </c>
      <c r="X286" s="6">
        <v>6.7666666666666666</v>
      </c>
      <c r="Y286" s="6">
        <v>34.362222222222222</v>
      </c>
      <c r="Z286" s="6">
        <v>5.9444444444444446</v>
      </c>
      <c r="AA286" s="6">
        <v>0</v>
      </c>
      <c r="AC286" s="6">
        <v>20.544444444444444</v>
      </c>
      <c r="AD286" s="6">
        <v>0.05</v>
      </c>
      <c r="AG286" s="6">
        <v>10</v>
      </c>
      <c r="AH286" s="6">
        <v>10</v>
      </c>
      <c r="AK286" s="6">
        <v>0.14499999999999999</v>
      </c>
      <c r="AN286" s="6">
        <v>20</v>
      </c>
      <c r="AO286" s="6">
        <f>LN(25/Table26[[#This Row],[Temperature (C)]]/(1-SQRT((Table26[[#This Row],[Temperature (C)]]-5)/Table26[[#This Row],[Temperature (C)]])))/Table26[[#This Row],[b]]</f>
        <v>15.855825141072815</v>
      </c>
      <c r="AP286" s="6">
        <f>IF(Table26[[#This Row],[b]]&lt;&gt;"",Table26[[#This Row],[T-5]], 0)</f>
        <v>15.855825141072815</v>
      </c>
      <c r="AQ286" s="6">
        <f>Table26[[#This Row],[Heating time]]+Table26[[#This Row],[Holding Time (min)]]</f>
        <v>35.855825141072813</v>
      </c>
      <c r="AR286" s="6">
        <v>360</v>
      </c>
      <c r="AT286" t="s">
        <v>389</v>
      </c>
      <c r="AV286" s="6">
        <v>19.7</v>
      </c>
      <c r="AZ286" s="6">
        <v>40.9</v>
      </c>
      <c r="BL286" s="6" t="s">
        <v>391</v>
      </c>
      <c r="CQ286" s="6">
        <v>0</v>
      </c>
    </row>
    <row r="287" spans="1:95" x14ac:dyDescent="0.25">
      <c r="A287" t="s">
        <v>290</v>
      </c>
      <c r="B287" t="s">
        <v>253</v>
      </c>
      <c r="C287">
        <v>2020</v>
      </c>
      <c r="D287" s="2" t="s">
        <v>292</v>
      </c>
      <c r="E287">
        <v>0</v>
      </c>
      <c r="F287" s="6">
        <f>Table26[[#This Row],[Other Carbs wt%]]+Table26[[#This Row],[Starch wt%]]+Table26[[#This Row],[Cellulose wt%]]+Table26[[#This Row],[Hemicellulose wt%]]+Table26[[#This Row],[Sa wt%]]</f>
        <v>12.237583205325141</v>
      </c>
      <c r="G287" s="6">
        <f>Table26[[#This Row],[Protein wt%]]+Table26[[#This Row],[AA wt%]]</f>
        <v>35.995903737839228</v>
      </c>
      <c r="H287" s="6">
        <f>Table26[[#This Row],[Lipids wt%]]+Table26[[#This Row],[FA wt%]]</f>
        <v>2.96979006656426</v>
      </c>
      <c r="I287" s="6">
        <f>Table26[[#This Row],[Lignin wt%]]+Table26[[#This Row],[Ph wt%]]</f>
        <v>44.444444444444443</v>
      </c>
      <c r="J28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12.237583205325141</v>
      </c>
      <c r="K287" s="6">
        <v>12.237583205325141</v>
      </c>
      <c r="L287" s="6">
        <v>0</v>
      </c>
      <c r="M287" s="6">
        <v>0</v>
      </c>
      <c r="N287" s="6">
        <v>0</v>
      </c>
      <c r="O287" s="6">
        <v>35.995903737839228</v>
      </c>
      <c r="P287" s="6">
        <v>2.96979006656426</v>
      </c>
      <c r="Q287" s="6">
        <v>44.444444444444443</v>
      </c>
      <c r="R287" s="6">
        <v>0</v>
      </c>
      <c r="S287" s="6">
        <v>0</v>
      </c>
      <c r="T287" s="6">
        <v>0</v>
      </c>
      <c r="U287" s="6">
        <v>0</v>
      </c>
      <c r="V287" s="6">
        <v>4.7222222222222223</v>
      </c>
      <c r="W287" s="6">
        <v>53.033333333333331</v>
      </c>
      <c r="X287" s="6">
        <v>6.7666666666666666</v>
      </c>
      <c r="Y287" s="6">
        <v>34.362222222222222</v>
      </c>
      <c r="Z287" s="6">
        <v>5.9444444444444446</v>
      </c>
      <c r="AA287" s="6">
        <v>0</v>
      </c>
      <c r="AC287" s="6">
        <v>20.544444444444444</v>
      </c>
      <c r="AD287" s="6">
        <v>0.05</v>
      </c>
      <c r="AG287" s="6">
        <v>10</v>
      </c>
      <c r="AH287" s="6">
        <v>10</v>
      </c>
      <c r="AK287" s="6">
        <v>0.14499999999999999</v>
      </c>
      <c r="AN287" s="6">
        <v>60</v>
      </c>
      <c r="AO287" s="6">
        <f>LN(25/Table26[[#This Row],[Temperature (C)]]/(1-SQRT((Table26[[#This Row],[Temperature (C)]]-5)/Table26[[#This Row],[Temperature (C)]])))/Table26[[#This Row],[b]]</f>
        <v>15.855825141072815</v>
      </c>
      <c r="AP287" s="6">
        <f>IF(Table26[[#This Row],[b]]&lt;&gt;"",Table26[[#This Row],[T-5]], 0)</f>
        <v>15.855825141072815</v>
      </c>
      <c r="AQ287" s="6">
        <f>Table26[[#This Row],[Heating time]]+Table26[[#This Row],[Holding Time (min)]]</f>
        <v>75.855825141072813</v>
      </c>
      <c r="AR287" s="6">
        <v>360</v>
      </c>
      <c r="AT287" t="s">
        <v>389</v>
      </c>
      <c r="AV287" s="6">
        <v>22.5</v>
      </c>
      <c r="AZ287" s="6">
        <v>48.000000000000007</v>
      </c>
      <c r="BL287" s="6" t="s">
        <v>391</v>
      </c>
      <c r="CQ287" s="6">
        <v>0</v>
      </c>
    </row>
    <row r="288" spans="1:95" x14ac:dyDescent="0.25">
      <c r="A288" t="s">
        <v>290</v>
      </c>
      <c r="B288" t="s">
        <v>253</v>
      </c>
      <c r="C288">
        <v>2020</v>
      </c>
      <c r="D288" s="2" t="s">
        <v>292</v>
      </c>
      <c r="E288">
        <v>0</v>
      </c>
      <c r="F288" s="6">
        <f>Table26[[#This Row],[Other Carbs wt%]]+Table26[[#This Row],[Starch wt%]]+Table26[[#This Row],[Cellulose wt%]]+Table26[[#This Row],[Hemicellulose wt%]]+Table26[[#This Row],[Sa wt%]]</f>
        <v>12.237583205325141</v>
      </c>
      <c r="G288" s="6">
        <f>Table26[[#This Row],[Protein wt%]]+Table26[[#This Row],[AA wt%]]</f>
        <v>35.995903737839228</v>
      </c>
      <c r="H288" s="6">
        <f>Table26[[#This Row],[Lipids wt%]]+Table26[[#This Row],[FA wt%]]</f>
        <v>2.96979006656426</v>
      </c>
      <c r="I288" s="6">
        <f>Table26[[#This Row],[Lignin wt%]]+Table26[[#This Row],[Ph wt%]]</f>
        <v>44.444444444444443</v>
      </c>
      <c r="J28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12.237583205325141</v>
      </c>
      <c r="K288" s="6">
        <v>12.237583205325141</v>
      </c>
      <c r="L288" s="6">
        <v>0</v>
      </c>
      <c r="M288" s="6">
        <v>0</v>
      </c>
      <c r="N288" s="6">
        <v>0</v>
      </c>
      <c r="O288" s="6">
        <v>35.995903737839228</v>
      </c>
      <c r="P288" s="6">
        <v>2.96979006656426</v>
      </c>
      <c r="Q288" s="6">
        <v>44.444444444444443</v>
      </c>
      <c r="R288" s="6">
        <v>0</v>
      </c>
      <c r="S288" s="6">
        <v>0</v>
      </c>
      <c r="T288" s="6">
        <v>0</v>
      </c>
      <c r="U288" s="6">
        <v>0</v>
      </c>
      <c r="V288" s="6">
        <v>4.7222222222222223</v>
      </c>
      <c r="W288" s="6">
        <v>53.033333333333331</v>
      </c>
      <c r="X288" s="6">
        <v>6.7666666666666666</v>
      </c>
      <c r="Y288" s="6">
        <v>34.362222222222222</v>
      </c>
      <c r="Z288" s="6">
        <v>5.9444444444444446</v>
      </c>
      <c r="AA288" s="6">
        <v>0</v>
      </c>
      <c r="AC288" s="6">
        <v>20.544444444444444</v>
      </c>
      <c r="AD288" s="6">
        <v>0.05</v>
      </c>
      <c r="AG288" s="6">
        <v>10</v>
      </c>
      <c r="AH288" s="6">
        <v>10</v>
      </c>
      <c r="AK288" s="6">
        <v>0.14499999999999999</v>
      </c>
      <c r="AN288" s="6">
        <v>40</v>
      </c>
      <c r="AO288" s="6">
        <f>LN(25/Table26[[#This Row],[Temperature (C)]]/(1-SQRT((Table26[[#This Row],[Temperature (C)]]-5)/Table26[[#This Row],[Temperature (C)]])))/Table26[[#This Row],[b]]</f>
        <v>15.85440124478308</v>
      </c>
      <c r="AP288" s="6">
        <f>IF(Table26[[#This Row],[b]]&lt;&gt;"",Table26[[#This Row],[T-5]], 0)</f>
        <v>15.85440124478308</v>
      </c>
      <c r="AQ288" s="6">
        <f>Table26[[#This Row],[Heating time]]+Table26[[#This Row],[Holding Time (min)]]</f>
        <v>55.854401244783077</v>
      </c>
      <c r="AR288" s="6">
        <v>340</v>
      </c>
      <c r="AT288" t="s">
        <v>389</v>
      </c>
      <c r="AV288" s="6">
        <v>27.7</v>
      </c>
      <c r="AZ288" s="6">
        <v>50.5</v>
      </c>
      <c r="BL288" s="6" t="s">
        <v>391</v>
      </c>
      <c r="CQ288" s="6">
        <v>0</v>
      </c>
    </row>
    <row r="289" spans="1:95" x14ac:dyDescent="0.25">
      <c r="A289" t="s">
        <v>290</v>
      </c>
      <c r="B289" t="s">
        <v>253</v>
      </c>
      <c r="C289">
        <v>2020</v>
      </c>
      <c r="D289" s="2" t="s">
        <v>293</v>
      </c>
      <c r="E289">
        <v>0</v>
      </c>
      <c r="F289" s="6">
        <f>Table26[[#This Row],[Other Carbs wt%]]+Table26[[#This Row],[Starch wt%]]+Table26[[#This Row],[Cellulose wt%]]+Table26[[#This Row],[Hemicellulose wt%]]+Table26[[#This Row],[Sa wt%]]</f>
        <v>14.685099846390168</v>
      </c>
      <c r="G289" s="6">
        <f>Table26[[#This Row],[Protein wt%]]+Table26[[#This Row],[AA wt%]]</f>
        <v>43.195084485407065</v>
      </c>
      <c r="H289" s="6">
        <f>Table26[[#This Row],[Lipids wt%]]+Table26[[#This Row],[FA wt%]]</f>
        <v>3.563748079877112</v>
      </c>
      <c r="I289" s="6">
        <f>Table26[[#This Row],[Lignin wt%]]+Table26[[#This Row],[Ph wt%]]</f>
        <v>50</v>
      </c>
      <c r="J28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14.685099846390168</v>
      </c>
      <c r="K289" s="6">
        <v>14.685099846390168</v>
      </c>
      <c r="L289" s="6">
        <v>0</v>
      </c>
      <c r="M289" s="6">
        <v>0</v>
      </c>
      <c r="N289" s="6">
        <v>0</v>
      </c>
      <c r="O289" s="6">
        <v>43.195084485407065</v>
      </c>
      <c r="P289" s="6">
        <v>3.563748079877112</v>
      </c>
      <c r="Q289" s="6">
        <v>50</v>
      </c>
      <c r="R289" s="6">
        <v>0</v>
      </c>
      <c r="S289" s="6">
        <v>0</v>
      </c>
      <c r="T289" s="6">
        <v>0</v>
      </c>
      <c r="U289" s="6">
        <v>0</v>
      </c>
      <c r="V289" s="6">
        <v>5.6666666666666661</v>
      </c>
      <c r="W289" s="6">
        <v>51.5</v>
      </c>
      <c r="X289" s="6">
        <v>6.7999999999999989</v>
      </c>
      <c r="Y289" s="6">
        <v>34.646666666666661</v>
      </c>
      <c r="Z289" s="6">
        <v>7.1333333333333329</v>
      </c>
      <c r="AA289" s="6">
        <v>0</v>
      </c>
      <c r="AC289" s="6">
        <v>20.033333333333331</v>
      </c>
      <c r="AD289" s="6">
        <v>0.05</v>
      </c>
      <c r="AG289" s="6">
        <v>10</v>
      </c>
      <c r="AH289" s="6">
        <v>10</v>
      </c>
      <c r="AK289" s="6">
        <v>0.14499999999999999</v>
      </c>
      <c r="AN289" s="6">
        <v>20</v>
      </c>
      <c r="AO289" s="6">
        <f>LN(25/Table26[[#This Row],[Temperature (C)]]/(1-SQRT((Table26[[#This Row],[Temperature (C)]]-5)/Table26[[#This Row],[Temperature (C)]])))/Table26[[#This Row],[b]]</f>
        <v>15.85440124478308</v>
      </c>
      <c r="AP289" s="6">
        <f>IF(Table26[[#This Row],[b]]&lt;&gt;"",Table26[[#This Row],[T-5]], 0)</f>
        <v>15.85440124478308</v>
      </c>
      <c r="AQ289" s="6">
        <f>Table26[[#This Row],[Heating time]]+Table26[[#This Row],[Holding Time (min)]]</f>
        <v>35.854401244783077</v>
      </c>
      <c r="AR289" s="6">
        <v>340</v>
      </c>
      <c r="AT289" t="s">
        <v>389</v>
      </c>
      <c r="AV289" s="6">
        <v>28.3</v>
      </c>
      <c r="AZ289" s="6">
        <v>52.1</v>
      </c>
      <c r="BL289" s="6" t="s">
        <v>391</v>
      </c>
      <c r="CQ289" s="6">
        <v>0</v>
      </c>
    </row>
    <row r="290" spans="1:95" x14ac:dyDescent="0.25">
      <c r="A290" t="s">
        <v>290</v>
      </c>
      <c r="B290" t="s">
        <v>253</v>
      </c>
      <c r="C290">
        <v>2020</v>
      </c>
      <c r="D290" s="2" t="s">
        <v>294</v>
      </c>
      <c r="E290">
        <v>0</v>
      </c>
      <c r="F290" s="6">
        <f>Table26[[#This Row],[Other Carbs wt%]]+Table26[[#This Row],[Starch wt%]]+Table26[[#This Row],[Cellulose wt%]]+Table26[[#This Row],[Hemicellulose wt%]]+Table26[[#This Row],[Sa wt%]]</f>
        <v>7.3425499231950839</v>
      </c>
      <c r="G290" s="6">
        <f>Table26[[#This Row],[Protein wt%]]+Table26[[#This Row],[AA wt%]]</f>
        <v>21.597542242703533</v>
      </c>
      <c r="H290" s="6">
        <f>Table26[[#This Row],[Lipids wt%]]+Table26[[#This Row],[FA wt%]]</f>
        <v>1.781874039938556</v>
      </c>
      <c r="I290" s="6">
        <f>Table26[[#This Row],[Lignin wt%]]+Table26[[#This Row],[Ph wt%]]</f>
        <v>66.666666666666671</v>
      </c>
      <c r="J29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7.3425499231950839</v>
      </c>
      <c r="K290" s="6">
        <v>7.3425499231950839</v>
      </c>
      <c r="L290" s="6">
        <v>0</v>
      </c>
      <c r="M290" s="6">
        <v>0</v>
      </c>
      <c r="N290" s="6">
        <v>0</v>
      </c>
      <c r="O290" s="6">
        <v>21.597542242703533</v>
      </c>
      <c r="P290" s="6">
        <v>1.781874039938556</v>
      </c>
      <c r="Q290" s="6">
        <v>66.666666666666671</v>
      </c>
      <c r="R290" s="6">
        <v>0</v>
      </c>
      <c r="S290" s="6">
        <v>0</v>
      </c>
      <c r="T290" s="6">
        <v>0</v>
      </c>
      <c r="U290" s="6">
        <v>0</v>
      </c>
      <c r="V290" s="6">
        <v>2.833333333333333</v>
      </c>
      <c r="W290" s="6">
        <v>56.1</v>
      </c>
      <c r="X290" s="6">
        <v>6.6999999999999993</v>
      </c>
      <c r="Y290" s="6">
        <v>33.793333333333329</v>
      </c>
      <c r="Z290" s="6">
        <v>3.5666666666666664</v>
      </c>
      <c r="AA290" s="6">
        <v>0</v>
      </c>
      <c r="AC290" s="6">
        <v>21.566666666666666</v>
      </c>
      <c r="AD290" s="6">
        <v>0.05</v>
      </c>
      <c r="AG290" s="6">
        <v>10</v>
      </c>
      <c r="AH290" s="6">
        <v>10</v>
      </c>
      <c r="AK290" s="6">
        <v>0.14499999999999999</v>
      </c>
      <c r="AN290" s="6">
        <v>60</v>
      </c>
      <c r="AO290" s="6">
        <f>LN(25/Table26[[#This Row],[Temperature (C)]]/(1-SQRT((Table26[[#This Row],[Temperature (C)]]-5)/Table26[[#This Row],[Temperature (C)]])))/Table26[[#This Row],[b]]</f>
        <v>15.85440124478308</v>
      </c>
      <c r="AP290" s="6">
        <f>IF(Table26[[#This Row],[b]]&lt;&gt;"",Table26[[#This Row],[T-5]], 0)</f>
        <v>15.85440124478308</v>
      </c>
      <c r="AQ290" s="6">
        <f>Table26[[#This Row],[Heating time]]+Table26[[#This Row],[Holding Time (min)]]</f>
        <v>75.854401244783077</v>
      </c>
      <c r="AR290" s="6">
        <v>340</v>
      </c>
      <c r="AT290" t="s">
        <v>389</v>
      </c>
      <c r="AV290" s="6">
        <v>26.7</v>
      </c>
      <c r="AZ290" s="6">
        <v>12.399999999999986</v>
      </c>
      <c r="BL290" s="6" t="s">
        <v>391</v>
      </c>
      <c r="CQ290" s="6">
        <v>0</v>
      </c>
    </row>
    <row r="291" spans="1:95" x14ac:dyDescent="0.25">
      <c r="A291" t="s">
        <v>290</v>
      </c>
      <c r="B291" t="s">
        <v>253</v>
      </c>
      <c r="C291">
        <v>2020</v>
      </c>
      <c r="D291" s="2" t="s">
        <v>292</v>
      </c>
      <c r="E291">
        <v>0</v>
      </c>
      <c r="F291" s="6">
        <f>Table26[[#This Row],[Other Carbs wt%]]+Table26[[#This Row],[Starch wt%]]+Table26[[#This Row],[Cellulose wt%]]+Table26[[#This Row],[Hemicellulose wt%]]+Table26[[#This Row],[Sa wt%]]</f>
        <v>12.237583205325141</v>
      </c>
      <c r="G291" s="6">
        <f>Table26[[#This Row],[Protein wt%]]+Table26[[#This Row],[AA wt%]]</f>
        <v>35.995903737839228</v>
      </c>
      <c r="H291" s="6">
        <f>Table26[[#This Row],[Lipids wt%]]+Table26[[#This Row],[FA wt%]]</f>
        <v>2.96979006656426</v>
      </c>
      <c r="I291" s="6">
        <f>Table26[[#This Row],[Lignin wt%]]+Table26[[#This Row],[Ph wt%]]</f>
        <v>44.444444444444443</v>
      </c>
      <c r="J29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12.237583205325141</v>
      </c>
      <c r="K291" s="6">
        <v>12.237583205325141</v>
      </c>
      <c r="L291" s="6">
        <v>0</v>
      </c>
      <c r="M291" s="6">
        <v>0</v>
      </c>
      <c r="N291" s="6">
        <v>0</v>
      </c>
      <c r="O291" s="6">
        <v>35.995903737839228</v>
      </c>
      <c r="P291" s="6">
        <v>2.96979006656426</v>
      </c>
      <c r="Q291" s="6">
        <v>44.444444444444443</v>
      </c>
      <c r="R291" s="6">
        <v>0</v>
      </c>
      <c r="S291" s="6">
        <v>0</v>
      </c>
      <c r="T291" s="6">
        <v>0</v>
      </c>
      <c r="U291" s="6">
        <v>0</v>
      </c>
      <c r="V291" s="6">
        <v>4.7222222222222223</v>
      </c>
      <c r="W291" s="6">
        <v>53.033333333333331</v>
      </c>
      <c r="X291" s="6">
        <v>6.7666666666666666</v>
      </c>
      <c r="Y291" s="6">
        <v>34.362222222222222</v>
      </c>
      <c r="Z291" s="6">
        <v>5.9444444444444446</v>
      </c>
      <c r="AA291" s="6">
        <v>0</v>
      </c>
      <c r="AC291" s="6">
        <v>20.544444444444444</v>
      </c>
      <c r="AD291" s="6">
        <v>0.05</v>
      </c>
      <c r="AG291" s="6">
        <v>10</v>
      </c>
      <c r="AH291" s="6">
        <v>10</v>
      </c>
      <c r="AK291" s="6">
        <v>0.14499999999999999</v>
      </c>
      <c r="AN291" s="6">
        <v>40</v>
      </c>
      <c r="AO291" s="6">
        <f>LN(25/Table26[[#This Row],[Temperature (C)]]/(1-SQRT((Table26[[#This Row],[Temperature (C)]]-5)/Table26[[#This Row],[Temperature (C)]])))/Table26[[#This Row],[b]]</f>
        <v>15.85440124478308</v>
      </c>
      <c r="AP291" s="6">
        <f>IF(Table26[[#This Row],[b]]&lt;&gt;"",Table26[[#This Row],[T-5]], 0)</f>
        <v>15.85440124478308</v>
      </c>
      <c r="AQ291" s="6">
        <f>Table26[[#This Row],[Heating time]]+Table26[[#This Row],[Holding Time (min)]]</f>
        <v>55.854401244783077</v>
      </c>
      <c r="AR291" s="6">
        <v>340</v>
      </c>
      <c r="AT291" t="s">
        <v>389</v>
      </c>
      <c r="AV291" s="6">
        <v>26.9</v>
      </c>
      <c r="AZ291" s="6">
        <v>27.599999999999991</v>
      </c>
      <c r="BL291" s="6" t="s">
        <v>391</v>
      </c>
      <c r="CQ291" s="6">
        <v>0</v>
      </c>
    </row>
    <row r="292" spans="1:95" x14ac:dyDescent="0.25">
      <c r="A292" t="s">
        <v>290</v>
      </c>
      <c r="B292" t="s">
        <v>253</v>
      </c>
      <c r="C292">
        <v>2020</v>
      </c>
      <c r="D292" s="2" t="s">
        <v>293</v>
      </c>
      <c r="E292">
        <v>0</v>
      </c>
      <c r="F292" s="6">
        <f>Table26[[#This Row],[Other Carbs wt%]]+Table26[[#This Row],[Starch wt%]]+Table26[[#This Row],[Cellulose wt%]]+Table26[[#This Row],[Hemicellulose wt%]]+Table26[[#This Row],[Sa wt%]]</f>
        <v>14.685099846390168</v>
      </c>
      <c r="G292" s="6">
        <f>Table26[[#This Row],[Protein wt%]]+Table26[[#This Row],[AA wt%]]</f>
        <v>43.195084485407065</v>
      </c>
      <c r="H292" s="6">
        <f>Table26[[#This Row],[Lipids wt%]]+Table26[[#This Row],[FA wt%]]</f>
        <v>3.563748079877112</v>
      </c>
      <c r="I292" s="6">
        <f>Table26[[#This Row],[Lignin wt%]]+Table26[[#This Row],[Ph wt%]]</f>
        <v>50</v>
      </c>
      <c r="J29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14.685099846390168</v>
      </c>
      <c r="K292" s="6">
        <v>14.685099846390168</v>
      </c>
      <c r="L292" s="6">
        <v>0</v>
      </c>
      <c r="M292" s="6">
        <v>0</v>
      </c>
      <c r="N292" s="6">
        <v>0</v>
      </c>
      <c r="O292" s="6">
        <v>43.195084485407065</v>
      </c>
      <c r="P292" s="6">
        <v>3.563748079877112</v>
      </c>
      <c r="Q292" s="6">
        <v>50</v>
      </c>
      <c r="R292" s="6">
        <v>0</v>
      </c>
      <c r="S292" s="6">
        <v>0</v>
      </c>
      <c r="T292" s="6">
        <v>0</v>
      </c>
      <c r="U292" s="6">
        <v>0</v>
      </c>
      <c r="V292" s="6">
        <v>5.6666666666666661</v>
      </c>
      <c r="W292" s="6">
        <v>51.5</v>
      </c>
      <c r="X292" s="6">
        <v>6.7999999999999989</v>
      </c>
      <c r="Y292" s="6">
        <v>34.646666666666661</v>
      </c>
      <c r="Z292" s="6">
        <v>7.1333333333333329</v>
      </c>
      <c r="AA292" s="6">
        <v>0</v>
      </c>
      <c r="AC292" s="6">
        <v>20.033333333333331</v>
      </c>
      <c r="AD292" s="6">
        <v>0.05</v>
      </c>
      <c r="AG292" s="6">
        <v>10</v>
      </c>
      <c r="AH292" s="6">
        <v>10</v>
      </c>
      <c r="AK292" s="6">
        <v>0.14499999999999999</v>
      </c>
      <c r="AN292" s="6">
        <v>60</v>
      </c>
      <c r="AO292" s="6">
        <f>LN(25/Table26[[#This Row],[Temperature (C)]]/(1-SQRT((Table26[[#This Row],[Temperature (C)]]-5)/Table26[[#This Row],[Temperature (C)]])))/Table26[[#This Row],[b]]</f>
        <v>15.85440124478308</v>
      </c>
      <c r="AP292" s="6">
        <f>IF(Table26[[#This Row],[b]]&lt;&gt;"",Table26[[#This Row],[T-5]], 0)</f>
        <v>15.85440124478308</v>
      </c>
      <c r="AQ292" s="6">
        <f>Table26[[#This Row],[Heating time]]+Table26[[#This Row],[Holding Time (min)]]</f>
        <v>75.854401244783077</v>
      </c>
      <c r="AR292" s="6">
        <v>340</v>
      </c>
      <c r="AT292" t="s">
        <v>389</v>
      </c>
      <c r="AV292" s="6">
        <v>27.5</v>
      </c>
      <c r="AZ292" s="6">
        <v>35.099999999999994</v>
      </c>
      <c r="BL292" s="6" t="s">
        <v>391</v>
      </c>
      <c r="CQ292" s="6">
        <v>0</v>
      </c>
    </row>
    <row r="293" spans="1:95" x14ac:dyDescent="0.25">
      <c r="A293" t="s">
        <v>290</v>
      </c>
      <c r="B293" t="s">
        <v>253</v>
      </c>
      <c r="C293">
        <v>2020</v>
      </c>
      <c r="D293" s="2" t="s">
        <v>293</v>
      </c>
      <c r="E293">
        <v>0</v>
      </c>
      <c r="F293" s="6">
        <f>Table26[[#This Row],[Other Carbs wt%]]+Table26[[#This Row],[Starch wt%]]+Table26[[#This Row],[Cellulose wt%]]+Table26[[#This Row],[Hemicellulose wt%]]+Table26[[#This Row],[Sa wt%]]</f>
        <v>14.685099846390168</v>
      </c>
      <c r="G293" s="6">
        <f>Table26[[#This Row],[Protein wt%]]+Table26[[#This Row],[AA wt%]]</f>
        <v>43.195084485407065</v>
      </c>
      <c r="H293" s="6">
        <f>Table26[[#This Row],[Lipids wt%]]+Table26[[#This Row],[FA wt%]]</f>
        <v>3.563748079877112</v>
      </c>
      <c r="I293" s="6">
        <f>Table26[[#This Row],[Lignin wt%]]+Table26[[#This Row],[Ph wt%]]</f>
        <v>50</v>
      </c>
      <c r="J29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14.685099846390168</v>
      </c>
      <c r="K293" s="6">
        <v>14.685099846390168</v>
      </c>
      <c r="L293" s="6">
        <v>0</v>
      </c>
      <c r="M293" s="6">
        <v>0</v>
      </c>
      <c r="N293" s="6">
        <v>0</v>
      </c>
      <c r="O293" s="6">
        <v>43.195084485407065</v>
      </c>
      <c r="P293" s="6">
        <v>3.563748079877112</v>
      </c>
      <c r="Q293" s="6">
        <v>50</v>
      </c>
      <c r="R293" s="6">
        <v>0</v>
      </c>
      <c r="S293" s="6">
        <v>0</v>
      </c>
      <c r="T293" s="6">
        <v>0</v>
      </c>
      <c r="U293" s="6">
        <v>0</v>
      </c>
      <c r="V293" s="6">
        <v>5.6666666666666661</v>
      </c>
      <c r="W293" s="6">
        <v>51.5</v>
      </c>
      <c r="X293" s="6">
        <v>6.7999999999999989</v>
      </c>
      <c r="Y293" s="6">
        <v>34.646666666666661</v>
      </c>
      <c r="Z293" s="6">
        <v>7.1333333333333329</v>
      </c>
      <c r="AA293" s="6">
        <v>0</v>
      </c>
      <c r="AC293" s="6">
        <v>20.033333333333331</v>
      </c>
      <c r="AD293" s="6">
        <v>0.05</v>
      </c>
      <c r="AG293" s="6">
        <v>10</v>
      </c>
      <c r="AH293" s="6">
        <v>10</v>
      </c>
      <c r="AK293" s="6">
        <v>0.14499999999999999</v>
      </c>
      <c r="AN293" s="6">
        <v>40</v>
      </c>
      <c r="AO293" s="6">
        <f>LN(25/Table26[[#This Row],[Temperature (C)]]/(1-SQRT((Table26[[#This Row],[Temperature (C)]]-5)/Table26[[#This Row],[Temperature (C)]])))/Table26[[#This Row],[b]]</f>
        <v>15.852798303916169</v>
      </c>
      <c r="AP293" s="6">
        <f>IF(Table26[[#This Row],[b]]&lt;&gt;"",Table26[[#This Row],[T-5]], 0)</f>
        <v>15.852798303916169</v>
      </c>
      <c r="AQ293" s="6">
        <f>Table26[[#This Row],[Heating time]]+Table26[[#This Row],[Holding Time (min)]]</f>
        <v>55.852798303916167</v>
      </c>
      <c r="AR293" s="6">
        <v>320</v>
      </c>
      <c r="AT293" t="s">
        <v>389</v>
      </c>
      <c r="AV293" s="6">
        <v>21.9</v>
      </c>
      <c r="AZ293" s="6">
        <v>38.70000000000001</v>
      </c>
      <c r="BL293" s="6" t="s">
        <v>391</v>
      </c>
      <c r="CQ293" s="6">
        <v>0</v>
      </c>
    </row>
    <row r="294" spans="1:95" x14ac:dyDescent="0.25">
      <c r="A294" t="s">
        <v>290</v>
      </c>
      <c r="B294" t="s">
        <v>253</v>
      </c>
      <c r="C294">
        <v>2020</v>
      </c>
      <c r="D294" s="2" t="s">
        <v>292</v>
      </c>
      <c r="E294">
        <v>0</v>
      </c>
      <c r="F294" s="6">
        <f>Table26[[#This Row],[Other Carbs wt%]]+Table26[[#This Row],[Starch wt%]]+Table26[[#This Row],[Cellulose wt%]]+Table26[[#This Row],[Hemicellulose wt%]]+Table26[[#This Row],[Sa wt%]]</f>
        <v>12.237583205325141</v>
      </c>
      <c r="G294" s="6">
        <f>Table26[[#This Row],[Protein wt%]]+Table26[[#This Row],[AA wt%]]</f>
        <v>35.995903737839228</v>
      </c>
      <c r="H294" s="6">
        <f>Table26[[#This Row],[Lipids wt%]]+Table26[[#This Row],[FA wt%]]</f>
        <v>2.96979006656426</v>
      </c>
      <c r="I294" s="6">
        <f>Table26[[#This Row],[Lignin wt%]]+Table26[[#This Row],[Ph wt%]]</f>
        <v>44.444444444444443</v>
      </c>
      <c r="J29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12.237583205325141</v>
      </c>
      <c r="K294" s="6">
        <v>12.237583205325141</v>
      </c>
      <c r="L294" s="6">
        <v>0</v>
      </c>
      <c r="M294" s="6">
        <v>0</v>
      </c>
      <c r="N294" s="6">
        <v>0</v>
      </c>
      <c r="O294" s="6">
        <v>35.995903737839228</v>
      </c>
      <c r="P294" s="6">
        <v>2.96979006656426</v>
      </c>
      <c r="Q294" s="6">
        <v>44.444444444444443</v>
      </c>
      <c r="R294" s="6">
        <v>0</v>
      </c>
      <c r="S294" s="6">
        <v>0</v>
      </c>
      <c r="T294" s="6">
        <v>0</v>
      </c>
      <c r="U294" s="6">
        <v>0</v>
      </c>
      <c r="V294" s="6">
        <v>4.7222222222222223</v>
      </c>
      <c r="W294" s="6">
        <v>53.033333333333331</v>
      </c>
      <c r="X294" s="6">
        <v>6.7666666666666666</v>
      </c>
      <c r="Y294" s="6">
        <v>34.362222222222222</v>
      </c>
      <c r="Z294" s="6">
        <v>5.9444444444444446</v>
      </c>
      <c r="AA294" s="6">
        <v>0</v>
      </c>
      <c r="AC294" s="6">
        <v>20.544444444444444</v>
      </c>
      <c r="AD294" s="6">
        <v>0.05</v>
      </c>
      <c r="AG294" s="6">
        <v>10</v>
      </c>
      <c r="AH294" s="6">
        <v>10</v>
      </c>
      <c r="AK294" s="6">
        <v>0.14499999999999999</v>
      </c>
      <c r="AN294" s="6">
        <v>60</v>
      </c>
      <c r="AO294" s="6">
        <f>LN(25/Table26[[#This Row],[Temperature (C)]]/(1-SQRT((Table26[[#This Row],[Temperature (C)]]-5)/Table26[[#This Row],[Temperature (C)]])))/Table26[[#This Row],[b]]</f>
        <v>15.852798303916169</v>
      </c>
      <c r="AP294" s="6">
        <f>IF(Table26[[#This Row],[b]]&lt;&gt;"",Table26[[#This Row],[T-5]], 0)</f>
        <v>15.852798303916169</v>
      </c>
      <c r="AQ294" s="6">
        <f>Table26[[#This Row],[Heating time]]+Table26[[#This Row],[Holding Time (min)]]</f>
        <v>75.852798303916174</v>
      </c>
      <c r="AR294" s="6">
        <v>320</v>
      </c>
      <c r="AT294" t="s">
        <v>389</v>
      </c>
      <c r="AV294" s="6">
        <v>16.7</v>
      </c>
      <c r="AZ294" s="6">
        <v>50</v>
      </c>
      <c r="BL294" s="6" t="s">
        <v>391</v>
      </c>
      <c r="CQ294" s="6">
        <v>0</v>
      </c>
    </row>
    <row r="295" spans="1:95" x14ac:dyDescent="0.25">
      <c r="A295" t="s">
        <v>290</v>
      </c>
      <c r="B295" t="s">
        <v>253</v>
      </c>
      <c r="C295">
        <v>2020</v>
      </c>
      <c r="D295" s="2" t="s">
        <v>294</v>
      </c>
      <c r="E295">
        <v>0</v>
      </c>
      <c r="F295" s="6">
        <f>Table26[[#This Row],[Other Carbs wt%]]+Table26[[#This Row],[Starch wt%]]+Table26[[#This Row],[Cellulose wt%]]+Table26[[#This Row],[Hemicellulose wt%]]+Table26[[#This Row],[Sa wt%]]</f>
        <v>7.3425499231950839</v>
      </c>
      <c r="G295" s="6">
        <f>Table26[[#This Row],[Protein wt%]]+Table26[[#This Row],[AA wt%]]</f>
        <v>21.597542242703533</v>
      </c>
      <c r="H295" s="6">
        <f>Table26[[#This Row],[Lipids wt%]]+Table26[[#This Row],[FA wt%]]</f>
        <v>1.781874039938556</v>
      </c>
      <c r="I295" s="6">
        <f>Table26[[#This Row],[Lignin wt%]]+Table26[[#This Row],[Ph wt%]]</f>
        <v>66.666666666666671</v>
      </c>
      <c r="J29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7.3425499231950839</v>
      </c>
      <c r="K295" s="6">
        <v>7.3425499231950839</v>
      </c>
      <c r="L295" s="6">
        <v>0</v>
      </c>
      <c r="M295" s="6">
        <v>0</v>
      </c>
      <c r="N295" s="6">
        <v>0</v>
      </c>
      <c r="O295" s="6">
        <v>21.597542242703533</v>
      </c>
      <c r="P295" s="6">
        <v>1.781874039938556</v>
      </c>
      <c r="Q295" s="6">
        <v>66.666666666666671</v>
      </c>
      <c r="R295" s="6">
        <v>0</v>
      </c>
      <c r="S295" s="6">
        <v>0</v>
      </c>
      <c r="T295" s="6">
        <v>0</v>
      </c>
      <c r="U295" s="6">
        <v>0</v>
      </c>
      <c r="V295" s="6">
        <v>2.833333333333333</v>
      </c>
      <c r="W295" s="6">
        <v>56.1</v>
      </c>
      <c r="X295" s="6">
        <v>6.6999999999999993</v>
      </c>
      <c r="Y295" s="6">
        <v>33.793333333333329</v>
      </c>
      <c r="Z295" s="6">
        <v>3.5666666666666664</v>
      </c>
      <c r="AA295" s="6">
        <v>0</v>
      </c>
      <c r="AC295" s="6">
        <v>21.566666666666666</v>
      </c>
      <c r="AD295" s="6">
        <v>0.05</v>
      </c>
      <c r="AG295" s="6">
        <v>10</v>
      </c>
      <c r="AH295" s="6">
        <v>10</v>
      </c>
      <c r="AK295" s="6">
        <v>0.14499999999999999</v>
      </c>
      <c r="AN295" s="6">
        <v>40</v>
      </c>
      <c r="AO295" s="6">
        <f>LN(25/Table26[[#This Row],[Temperature (C)]]/(1-SQRT((Table26[[#This Row],[Temperature (C)]]-5)/Table26[[#This Row],[Temperature (C)]])))/Table26[[#This Row],[b]]</f>
        <v>15.855825141072815</v>
      </c>
      <c r="AP295" s="6">
        <f>IF(Table26[[#This Row],[b]]&lt;&gt;"",Table26[[#This Row],[T-5]], 0)</f>
        <v>15.855825141072815</v>
      </c>
      <c r="AQ295" s="6">
        <f>Table26[[#This Row],[Heating time]]+Table26[[#This Row],[Holding Time (min)]]</f>
        <v>55.855825141072813</v>
      </c>
      <c r="AR295" s="6">
        <v>360</v>
      </c>
      <c r="AT295" t="s">
        <v>389</v>
      </c>
      <c r="AV295" s="6">
        <v>22.7</v>
      </c>
      <c r="AZ295" s="6">
        <v>54.5</v>
      </c>
      <c r="BL295" s="6" t="s">
        <v>391</v>
      </c>
      <c r="CQ295" s="6">
        <v>0</v>
      </c>
    </row>
    <row r="296" spans="1:95" x14ac:dyDescent="0.25">
      <c r="A296" t="s">
        <v>290</v>
      </c>
      <c r="B296" t="s">
        <v>253</v>
      </c>
      <c r="C296">
        <v>2020</v>
      </c>
      <c r="D296" s="2" t="s">
        <v>292</v>
      </c>
      <c r="E296">
        <v>0</v>
      </c>
      <c r="F296" s="6">
        <f>Table26[[#This Row],[Other Carbs wt%]]+Table26[[#This Row],[Starch wt%]]+Table26[[#This Row],[Cellulose wt%]]+Table26[[#This Row],[Hemicellulose wt%]]+Table26[[#This Row],[Sa wt%]]</f>
        <v>12.237583205325141</v>
      </c>
      <c r="G296" s="6">
        <f>Table26[[#This Row],[Protein wt%]]+Table26[[#This Row],[AA wt%]]</f>
        <v>35.995903737839228</v>
      </c>
      <c r="H296" s="6">
        <f>Table26[[#This Row],[Lipids wt%]]+Table26[[#This Row],[FA wt%]]</f>
        <v>2.96979006656426</v>
      </c>
      <c r="I296" s="6">
        <f>Table26[[#This Row],[Lignin wt%]]+Table26[[#This Row],[Ph wt%]]</f>
        <v>44.444444444444443</v>
      </c>
      <c r="J29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12.237583205325141</v>
      </c>
      <c r="K296" s="6">
        <v>12.237583205325141</v>
      </c>
      <c r="L296" s="6">
        <v>0</v>
      </c>
      <c r="M296" s="6">
        <v>0</v>
      </c>
      <c r="N296" s="6">
        <v>0</v>
      </c>
      <c r="O296" s="6">
        <v>35.995903737839228</v>
      </c>
      <c r="P296" s="6">
        <v>2.96979006656426</v>
      </c>
      <c r="Q296" s="6">
        <v>44.444444444444443</v>
      </c>
      <c r="R296" s="6">
        <v>0</v>
      </c>
      <c r="S296" s="6">
        <v>0</v>
      </c>
      <c r="T296" s="6">
        <v>0</v>
      </c>
      <c r="U296" s="6">
        <v>0</v>
      </c>
      <c r="V296" s="6">
        <v>4.7222222222222223</v>
      </c>
      <c r="W296" s="6">
        <v>53.033333333333331</v>
      </c>
      <c r="X296" s="6">
        <v>6.7666666666666666</v>
      </c>
      <c r="Y296" s="6">
        <v>34.362222222222222</v>
      </c>
      <c r="Z296" s="6">
        <v>5.9444444444444446</v>
      </c>
      <c r="AA296" s="6">
        <v>0</v>
      </c>
      <c r="AC296" s="6">
        <v>20.544444444444444</v>
      </c>
      <c r="AD296" s="6">
        <v>0.05</v>
      </c>
      <c r="AG296" s="6">
        <v>10</v>
      </c>
      <c r="AH296" s="6">
        <v>10</v>
      </c>
      <c r="AK296" s="6">
        <v>0.14499999999999999</v>
      </c>
      <c r="AN296" s="6">
        <v>20</v>
      </c>
      <c r="AO296" s="6">
        <f>LN(25/Table26[[#This Row],[Temperature (C)]]/(1-SQRT((Table26[[#This Row],[Temperature (C)]]-5)/Table26[[#This Row],[Temperature (C)]])))/Table26[[#This Row],[b]]</f>
        <v>15.852798303916169</v>
      </c>
      <c r="AP296" s="6">
        <f>IF(Table26[[#This Row],[b]]&lt;&gt;"",Table26[[#This Row],[T-5]], 0)</f>
        <v>15.852798303916169</v>
      </c>
      <c r="AQ296" s="6">
        <f>Table26[[#This Row],[Heating time]]+Table26[[#This Row],[Holding Time (min)]]</f>
        <v>35.852798303916167</v>
      </c>
      <c r="AR296" s="6">
        <v>320</v>
      </c>
      <c r="AT296" t="s">
        <v>389</v>
      </c>
      <c r="AV296" s="6">
        <v>13.6</v>
      </c>
      <c r="AZ296" s="6">
        <v>56.20000000000001</v>
      </c>
      <c r="BL296" s="6" t="s">
        <v>391</v>
      </c>
      <c r="CQ296" s="6">
        <v>0</v>
      </c>
    </row>
    <row r="297" spans="1:95" x14ac:dyDescent="0.25">
      <c r="A297" t="s">
        <v>290</v>
      </c>
      <c r="B297" t="s">
        <v>253</v>
      </c>
      <c r="C297">
        <v>2020</v>
      </c>
      <c r="D297" s="2" t="s">
        <v>292</v>
      </c>
      <c r="E297">
        <v>0</v>
      </c>
      <c r="F297" s="6">
        <f>Table26[[#This Row],[Other Carbs wt%]]+Table26[[#This Row],[Starch wt%]]+Table26[[#This Row],[Cellulose wt%]]+Table26[[#This Row],[Hemicellulose wt%]]+Table26[[#This Row],[Sa wt%]]</f>
        <v>12.237583205325141</v>
      </c>
      <c r="G297" s="6">
        <f>Table26[[#This Row],[Protein wt%]]+Table26[[#This Row],[AA wt%]]</f>
        <v>35.995903737839228</v>
      </c>
      <c r="H297" s="6">
        <f>Table26[[#This Row],[Lipids wt%]]+Table26[[#This Row],[FA wt%]]</f>
        <v>2.96979006656426</v>
      </c>
      <c r="I297" s="6">
        <f>Table26[[#This Row],[Lignin wt%]]+Table26[[#This Row],[Ph wt%]]</f>
        <v>44.444444444444443</v>
      </c>
      <c r="J29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12.237583205325141</v>
      </c>
      <c r="K297" s="6">
        <v>12.237583205325141</v>
      </c>
      <c r="L297" s="6">
        <v>0</v>
      </c>
      <c r="M297" s="6">
        <v>0</v>
      </c>
      <c r="N297" s="6">
        <v>0</v>
      </c>
      <c r="O297" s="6">
        <v>35.995903737839228</v>
      </c>
      <c r="P297" s="6">
        <v>2.96979006656426</v>
      </c>
      <c r="Q297" s="6">
        <v>44.444444444444443</v>
      </c>
      <c r="R297" s="6">
        <v>0</v>
      </c>
      <c r="S297" s="6">
        <v>0</v>
      </c>
      <c r="T297" s="6">
        <v>0</v>
      </c>
      <c r="U297" s="6">
        <v>0</v>
      </c>
      <c r="V297" s="6">
        <v>4.7222222222222223</v>
      </c>
      <c r="W297" s="6">
        <v>53.033333333333331</v>
      </c>
      <c r="X297" s="6">
        <v>6.7666666666666666</v>
      </c>
      <c r="Y297" s="6">
        <v>34.362222222222222</v>
      </c>
      <c r="Z297" s="6">
        <v>5.9444444444444446</v>
      </c>
      <c r="AA297" s="6">
        <v>0</v>
      </c>
      <c r="AC297" s="6">
        <v>20.544444444444444</v>
      </c>
      <c r="AD297" s="6">
        <v>0.05</v>
      </c>
      <c r="AG297" s="6">
        <v>10</v>
      </c>
      <c r="AH297" s="6">
        <v>10</v>
      </c>
      <c r="AK297" s="6">
        <v>0.14499999999999999</v>
      </c>
      <c r="AN297" s="6">
        <v>40</v>
      </c>
      <c r="AO297" s="6">
        <f>LN(25/Table26[[#This Row],[Temperature (C)]]/(1-SQRT((Table26[[#This Row],[Temperature (C)]]-5)/Table26[[#This Row],[Temperature (C)]])))/Table26[[#This Row],[b]]</f>
        <v>15.85440124478308</v>
      </c>
      <c r="AP297" s="6">
        <f>IF(Table26[[#This Row],[b]]&lt;&gt;"",Table26[[#This Row],[T-5]], 0)</f>
        <v>15.85440124478308</v>
      </c>
      <c r="AQ297" s="6">
        <f>Table26[[#This Row],[Heating time]]+Table26[[#This Row],[Holding Time (min)]]</f>
        <v>55.854401244783077</v>
      </c>
      <c r="AR297" s="6">
        <v>340</v>
      </c>
      <c r="AT297" t="s">
        <v>389</v>
      </c>
      <c r="AV297" s="6">
        <v>25.9</v>
      </c>
      <c r="AZ297" s="6">
        <v>59.000000000000007</v>
      </c>
      <c r="BL297" s="6" t="s">
        <v>391</v>
      </c>
      <c r="CQ297" s="6">
        <v>0</v>
      </c>
    </row>
    <row r="298" spans="1:95" x14ac:dyDescent="0.25">
      <c r="A298" t="s">
        <v>290</v>
      </c>
      <c r="B298" t="s">
        <v>253</v>
      </c>
      <c r="C298">
        <v>2020</v>
      </c>
      <c r="D298" s="2" t="s">
        <v>294</v>
      </c>
      <c r="E298">
        <v>0</v>
      </c>
      <c r="F298" s="6">
        <f>Table26[[#This Row],[Other Carbs wt%]]+Table26[[#This Row],[Starch wt%]]+Table26[[#This Row],[Cellulose wt%]]+Table26[[#This Row],[Hemicellulose wt%]]+Table26[[#This Row],[Sa wt%]]</f>
        <v>7.3425499231950839</v>
      </c>
      <c r="G298" s="6">
        <f>Table26[[#This Row],[Protein wt%]]+Table26[[#This Row],[AA wt%]]</f>
        <v>21.597542242703533</v>
      </c>
      <c r="H298" s="6">
        <f>Table26[[#This Row],[Lipids wt%]]+Table26[[#This Row],[FA wt%]]</f>
        <v>1.781874039938556</v>
      </c>
      <c r="I298" s="6">
        <f>Table26[[#This Row],[Lignin wt%]]+Table26[[#This Row],[Ph wt%]]</f>
        <v>66.666666666666671</v>
      </c>
      <c r="J29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7.3425499231950839</v>
      </c>
      <c r="K298" s="6">
        <v>7.3425499231950839</v>
      </c>
      <c r="L298" s="6">
        <v>0</v>
      </c>
      <c r="M298" s="6">
        <v>0</v>
      </c>
      <c r="N298" s="6">
        <v>0</v>
      </c>
      <c r="O298" s="6">
        <v>21.597542242703533</v>
      </c>
      <c r="P298" s="6">
        <v>1.781874039938556</v>
      </c>
      <c r="Q298" s="6">
        <v>66.666666666666671</v>
      </c>
      <c r="R298" s="6">
        <v>0</v>
      </c>
      <c r="S298" s="6">
        <v>0</v>
      </c>
      <c r="T298" s="6">
        <v>0</v>
      </c>
      <c r="U298" s="6">
        <v>0</v>
      </c>
      <c r="V298" s="6">
        <v>2.833333333333333</v>
      </c>
      <c r="W298" s="6">
        <v>56.1</v>
      </c>
      <c r="X298" s="6">
        <v>6.6999999999999993</v>
      </c>
      <c r="Y298" s="6">
        <v>33.793333333333329</v>
      </c>
      <c r="Z298" s="6">
        <v>3.5666666666666664</v>
      </c>
      <c r="AA298" s="6">
        <v>0</v>
      </c>
      <c r="AC298" s="6">
        <v>21.566666666666666</v>
      </c>
      <c r="AD298" s="6">
        <v>0.05</v>
      </c>
      <c r="AG298" s="6">
        <v>10</v>
      </c>
      <c r="AH298" s="6">
        <v>10</v>
      </c>
      <c r="AK298" s="6">
        <v>0.14499999999999999</v>
      </c>
      <c r="AN298" s="6">
        <v>20</v>
      </c>
      <c r="AO298" s="6">
        <f>LN(25/Table26[[#This Row],[Temperature (C)]]/(1-SQRT((Table26[[#This Row],[Temperature (C)]]-5)/Table26[[#This Row],[Temperature (C)]])))/Table26[[#This Row],[b]]</f>
        <v>15.85440124478308</v>
      </c>
      <c r="AP298" s="6">
        <f>IF(Table26[[#This Row],[b]]&lt;&gt;"",Table26[[#This Row],[T-5]], 0)</f>
        <v>15.85440124478308</v>
      </c>
      <c r="AQ298" s="6">
        <f>Table26[[#This Row],[Heating time]]+Table26[[#This Row],[Holding Time (min)]]</f>
        <v>35.854401244783077</v>
      </c>
      <c r="AR298" s="6">
        <v>340</v>
      </c>
      <c r="AT298" t="s">
        <v>389</v>
      </c>
      <c r="AV298" s="6">
        <v>17.3</v>
      </c>
      <c r="AZ298" s="6">
        <v>40.800000000000004</v>
      </c>
      <c r="BL298" s="6" t="s">
        <v>391</v>
      </c>
      <c r="CQ298" s="6">
        <v>0</v>
      </c>
    </row>
    <row r="299" spans="1:95" x14ac:dyDescent="0.25">
      <c r="A299" t="s">
        <v>290</v>
      </c>
      <c r="B299" t="s">
        <v>253</v>
      </c>
      <c r="C299">
        <v>2020</v>
      </c>
      <c r="D299" s="2" t="s">
        <v>293</v>
      </c>
      <c r="E299">
        <v>0</v>
      </c>
      <c r="F299" s="6">
        <f>Table26[[#This Row],[Other Carbs wt%]]+Table26[[#This Row],[Starch wt%]]+Table26[[#This Row],[Cellulose wt%]]+Table26[[#This Row],[Hemicellulose wt%]]+Table26[[#This Row],[Sa wt%]]</f>
        <v>14.685099846390168</v>
      </c>
      <c r="G299" s="6">
        <f>Table26[[#This Row],[Protein wt%]]+Table26[[#This Row],[AA wt%]]</f>
        <v>43.195084485407065</v>
      </c>
      <c r="H299" s="6">
        <f>Table26[[#This Row],[Lipids wt%]]+Table26[[#This Row],[FA wt%]]</f>
        <v>3.563748079877112</v>
      </c>
      <c r="I299" s="6">
        <f>Table26[[#This Row],[Lignin wt%]]+Table26[[#This Row],[Ph wt%]]</f>
        <v>50</v>
      </c>
      <c r="J29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14.685099846390168</v>
      </c>
      <c r="K299" s="6">
        <v>14.685099846390168</v>
      </c>
      <c r="L299" s="6">
        <v>0</v>
      </c>
      <c r="M299" s="6">
        <v>0</v>
      </c>
      <c r="N299" s="6">
        <v>0</v>
      </c>
      <c r="O299" s="6">
        <v>43.195084485407065</v>
      </c>
      <c r="P299" s="6">
        <v>3.563748079877112</v>
      </c>
      <c r="Q299" s="6">
        <v>50</v>
      </c>
      <c r="R299" s="6">
        <v>0</v>
      </c>
      <c r="S299" s="6">
        <v>0</v>
      </c>
      <c r="T299" s="6">
        <v>0</v>
      </c>
      <c r="U299" s="6">
        <v>0</v>
      </c>
      <c r="V299" s="6">
        <v>5.6666666666666661</v>
      </c>
      <c r="W299" s="6">
        <v>51.5</v>
      </c>
      <c r="X299" s="6">
        <v>6.7999999999999989</v>
      </c>
      <c r="Y299" s="6">
        <v>34.646666666666661</v>
      </c>
      <c r="Z299" s="6">
        <v>7.1333333333333329</v>
      </c>
      <c r="AA299" s="6">
        <v>0</v>
      </c>
      <c r="AC299" s="6">
        <v>20.033333333333331</v>
      </c>
      <c r="AD299" s="6">
        <v>0.05</v>
      </c>
      <c r="AG299" s="6">
        <v>10</v>
      </c>
      <c r="AH299" s="6">
        <v>10</v>
      </c>
      <c r="AK299" s="6">
        <v>0.14499999999999999</v>
      </c>
      <c r="AN299" s="6">
        <v>40</v>
      </c>
      <c r="AO299" s="6">
        <f>LN(25/Table26[[#This Row],[Temperature (C)]]/(1-SQRT((Table26[[#This Row],[Temperature (C)]]-5)/Table26[[#This Row],[Temperature (C)]])))/Table26[[#This Row],[b]]</f>
        <v>15.855825141072815</v>
      </c>
      <c r="AP299" s="6">
        <f>IF(Table26[[#This Row],[b]]&lt;&gt;"",Table26[[#This Row],[T-5]], 0)</f>
        <v>15.855825141072815</v>
      </c>
      <c r="AQ299" s="6">
        <f>Table26[[#This Row],[Heating time]]+Table26[[#This Row],[Holding Time (min)]]</f>
        <v>55.855825141072813</v>
      </c>
      <c r="AR299" s="6">
        <v>360</v>
      </c>
      <c r="AT299" t="s">
        <v>389</v>
      </c>
      <c r="AV299" s="6">
        <v>27.3</v>
      </c>
      <c r="AZ299" s="6">
        <v>60.3</v>
      </c>
      <c r="BL299" s="6" t="s">
        <v>391</v>
      </c>
      <c r="CQ299" s="6">
        <v>0</v>
      </c>
    </row>
    <row r="300" spans="1:95" x14ac:dyDescent="0.25">
      <c r="A300" t="s">
        <v>290</v>
      </c>
      <c r="B300" t="s">
        <v>253</v>
      </c>
      <c r="C300">
        <v>2020</v>
      </c>
      <c r="D300" s="2" t="s">
        <v>294</v>
      </c>
      <c r="E300">
        <v>0</v>
      </c>
      <c r="F300" s="6">
        <f>Table26[[#This Row],[Other Carbs wt%]]+Table26[[#This Row],[Starch wt%]]+Table26[[#This Row],[Cellulose wt%]]+Table26[[#This Row],[Hemicellulose wt%]]+Table26[[#This Row],[Sa wt%]]</f>
        <v>7.3425499231950839</v>
      </c>
      <c r="G300" s="6">
        <f>Table26[[#This Row],[Protein wt%]]+Table26[[#This Row],[AA wt%]]</f>
        <v>21.597542242703533</v>
      </c>
      <c r="H300" s="6">
        <f>Table26[[#This Row],[Lipids wt%]]+Table26[[#This Row],[FA wt%]]</f>
        <v>1.781874039938556</v>
      </c>
      <c r="I300" s="6">
        <f>Table26[[#This Row],[Lignin wt%]]+Table26[[#This Row],[Ph wt%]]</f>
        <v>66.666666666666671</v>
      </c>
      <c r="J30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7.3425499231950839</v>
      </c>
      <c r="K300" s="6">
        <v>7.3425499231950839</v>
      </c>
      <c r="L300" s="6">
        <v>0</v>
      </c>
      <c r="M300" s="6">
        <v>0</v>
      </c>
      <c r="N300" s="6">
        <v>0</v>
      </c>
      <c r="O300" s="6">
        <v>21.597542242703533</v>
      </c>
      <c r="P300" s="6">
        <v>1.781874039938556</v>
      </c>
      <c r="Q300" s="6">
        <v>66.666666666666671</v>
      </c>
      <c r="R300" s="6">
        <v>0</v>
      </c>
      <c r="S300" s="6">
        <v>0</v>
      </c>
      <c r="T300" s="6">
        <v>0</v>
      </c>
      <c r="U300" s="6">
        <v>0</v>
      </c>
      <c r="V300" s="6">
        <v>2.833333333333333</v>
      </c>
      <c r="W300" s="6">
        <v>56.1</v>
      </c>
      <c r="X300" s="6">
        <v>6.6999999999999993</v>
      </c>
      <c r="Y300" s="6">
        <v>33.793333333333329</v>
      </c>
      <c r="Z300" s="6">
        <v>3.5666666666666664</v>
      </c>
      <c r="AA300" s="6">
        <v>0</v>
      </c>
      <c r="AC300" s="6">
        <v>21.566666666666666</v>
      </c>
      <c r="AD300" s="6">
        <v>0.05</v>
      </c>
      <c r="AG300" s="6">
        <v>10</v>
      </c>
      <c r="AH300" s="6">
        <v>10</v>
      </c>
      <c r="AK300" s="6">
        <v>0.14499999999999999</v>
      </c>
      <c r="AN300" s="6">
        <v>40</v>
      </c>
      <c r="AO300" s="6">
        <f>LN(25/Table26[[#This Row],[Temperature (C)]]/(1-SQRT((Table26[[#This Row],[Temperature (C)]]-5)/Table26[[#This Row],[Temperature (C)]])))/Table26[[#This Row],[b]]</f>
        <v>15.852798303916169</v>
      </c>
      <c r="AP300" s="6">
        <f>IF(Table26[[#This Row],[b]]&lt;&gt;"",Table26[[#This Row],[T-5]], 0)</f>
        <v>15.852798303916169</v>
      </c>
      <c r="AQ300" s="6">
        <f>Table26[[#This Row],[Heating time]]+Table26[[#This Row],[Holding Time (min)]]</f>
        <v>55.852798303916167</v>
      </c>
      <c r="AR300" s="6">
        <v>320</v>
      </c>
      <c r="AT300" t="s">
        <v>389</v>
      </c>
      <c r="AV300" s="6">
        <v>16.2</v>
      </c>
      <c r="AZ300" s="6">
        <v>65.400000000000006</v>
      </c>
      <c r="BL300" s="6" t="s">
        <v>391</v>
      </c>
      <c r="CQ300" s="6">
        <v>0</v>
      </c>
    </row>
    <row r="301" spans="1:95" x14ac:dyDescent="0.25">
      <c r="A301" t="s">
        <v>290</v>
      </c>
      <c r="B301" t="s">
        <v>253</v>
      </c>
      <c r="C301">
        <v>2020</v>
      </c>
      <c r="D301" s="2" t="s">
        <v>293</v>
      </c>
      <c r="E301">
        <v>0</v>
      </c>
      <c r="F301" s="6">
        <f>Table26[[#This Row],[Other Carbs wt%]]+Table26[[#This Row],[Starch wt%]]+Table26[[#This Row],[Cellulose wt%]]+Table26[[#This Row],[Hemicellulose wt%]]+Table26[[#This Row],[Sa wt%]]</f>
        <v>14.685099846390168</v>
      </c>
      <c r="G301" s="6">
        <f>Table26[[#This Row],[Protein wt%]]+Table26[[#This Row],[AA wt%]]</f>
        <v>43.195084485407065</v>
      </c>
      <c r="H301" s="6">
        <f>Table26[[#This Row],[Lipids wt%]]+Table26[[#This Row],[FA wt%]]</f>
        <v>3.563748079877112</v>
      </c>
      <c r="I301" s="6">
        <f>Table26[[#This Row],[Lignin wt%]]+Table26[[#This Row],[Ph wt%]]</f>
        <v>50</v>
      </c>
      <c r="J30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14.685099846390168</v>
      </c>
      <c r="K301" s="6">
        <v>14.685099846390168</v>
      </c>
      <c r="L301" s="6">
        <v>0</v>
      </c>
      <c r="M301" s="6">
        <v>0</v>
      </c>
      <c r="N301" s="6">
        <v>0</v>
      </c>
      <c r="O301" s="6">
        <v>43.195084485407065</v>
      </c>
      <c r="P301" s="6">
        <v>3.563748079877112</v>
      </c>
      <c r="Q301" s="6">
        <v>50</v>
      </c>
      <c r="R301" s="6">
        <v>0</v>
      </c>
      <c r="S301" s="6">
        <v>0</v>
      </c>
      <c r="T301" s="6">
        <v>0</v>
      </c>
      <c r="U301" s="6">
        <v>0</v>
      </c>
      <c r="V301" s="6">
        <v>5.6666666666666661</v>
      </c>
      <c r="W301" s="6">
        <v>51.5</v>
      </c>
      <c r="X301" s="6">
        <v>6.7999999999999989</v>
      </c>
      <c r="Y301" s="6">
        <v>34.646666666666661</v>
      </c>
      <c r="Z301" s="6">
        <v>7.1333333333333329</v>
      </c>
      <c r="AA301" s="6">
        <v>0</v>
      </c>
      <c r="AC301" s="6">
        <v>20.033333333333331</v>
      </c>
      <c r="AD301" s="6">
        <v>0.05</v>
      </c>
      <c r="AG301" s="6">
        <v>10</v>
      </c>
      <c r="AH301" s="6">
        <v>10</v>
      </c>
      <c r="AK301" s="6">
        <v>0.14499999999999999</v>
      </c>
      <c r="AN301" s="6">
        <v>40</v>
      </c>
      <c r="AO301" s="6">
        <f>LN(25/Table26[[#This Row],[Temperature (C)]]/(1-SQRT((Table26[[#This Row],[Temperature (C)]]-5)/Table26[[#This Row],[Temperature (C)]])))/Table26[[#This Row],[b]]</f>
        <v>15.85440124478308</v>
      </c>
      <c r="AP301" s="6">
        <f>IF(Table26[[#This Row],[b]]&lt;&gt;"",Table26[[#This Row],[T-5]], 0)</f>
        <v>15.85440124478308</v>
      </c>
      <c r="AQ301" s="6">
        <f>Table26[[#This Row],[Heating time]]+Table26[[#This Row],[Holding Time (min)]]</f>
        <v>55.854401244783077</v>
      </c>
      <c r="AR301" s="6">
        <v>340</v>
      </c>
      <c r="AT301" t="s">
        <v>389</v>
      </c>
      <c r="AV301" s="6">
        <v>31.3</v>
      </c>
      <c r="AZ301" s="6">
        <v>68.5</v>
      </c>
      <c r="BL301" s="6" t="s">
        <v>391</v>
      </c>
      <c r="CQ301" s="6">
        <v>0</v>
      </c>
    </row>
    <row r="302" spans="1:95" x14ac:dyDescent="0.25">
      <c r="A302" t="s">
        <v>290</v>
      </c>
      <c r="B302" t="s">
        <v>253</v>
      </c>
      <c r="C302">
        <v>2020</v>
      </c>
      <c r="D302" s="2" t="s">
        <v>293</v>
      </c>
      <c r="E302">
        <v>0</v>
      </c>
      <c r="F302" s="6">
        <f>Table26[[#This Row],[Other Carbs wt%]]+Table26[[#This Row],[Starch wt%]]+Table26[[#This Row],[Cellulose wt%]]+Table26[[#This Row],[Hemicellulose wt%]]+Table26[[#This Row],[Sa wt%]]</f>
        <v>14.685099846390168</v>
      </c>
      <c r="G302" s="6">
        <f>Table26[[#This Row],[Protein wt%]]+Table26[[#This Row],[AA wt%]]</f>
        <v>43.195084485407065</v>
      </c>
      <c r="H302" s="6">
        <f>Table26[[#This Row],[Lipids wt%]]+Table26[[#This Row],[FA wt%]]</f>
        <v>3.563748079877112</v>
      </c>
      <c r="I302" s="6">
        <f>Table26[[#This Row],[Lignin wt%]]+Table26[[#This Row],[Ph wt%]]</f>
        <v>50</v>
      </c>
      <c r="J30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14.685099846390168</v>
      </c>
      <c r="K302" s="6">
        <v>14.685099846390168</v>
      </c>
      <c r="L302" s="6">
        <v>0</v>
      </c>
      <c r="M302" s="6">
        <v>0</v>
      </c>
      <c r="N302" s="6">
        <v>0</v>
      </c>
      <c r="O302" s="6">
        <v>43.195084485407065</v>
      </c>
      <c r="P302" s="6">
        <v>3.563748079877112</v>
      </c>
      <c r="Q302" s="6">
        <v>50</v>
      </c>
      <c r="R302" s="6">
        <v>0</v>
      </c>
      <c r="S302" s="6">
        <v>0</v>
      </c>
      <c r="T302" s="6">
        <v>0</v>
      </c>
      <c r="U302" s="6">
        <v>0</v>
      </c>
      <c r="V302" s="6">
        <v>5.6666666666666661</v>
      </c>
      <c r="W302" s="6">
        <v>51.5</v>
      </c>
      <c r="X302" s="6">
        <v>6.7999999999999989</v>
      </c>
      <c r="Y302" s="6">
        <v>34.646666666666661</v>
      </c>
      <c r="Z302" s="6">
        <v>7.1333333333333329</v>
      </c>
      <c r="AA302" s="6">
        <v>0</v>
      </c>
      <c r="AC302" s="6">
        <v>20.033333333333331</v>
      </c>
      <c r="AD302" s="6">
        <v>0.05</v>
      </c>
      <c r="AG302" s="6">
        <v>10</v>
      </c>
      <c r="AH302" s="6">
        <v>10</v>
      </c>
      <c r="AK302" s="6">
        <v>0.14499999999999999</v>
      </c>
      <c r="AN302" s="6">
        <v>40</v>
      </c>
      <c r="AO302" s="6">
        <f>LN(25/Table26[[#This Row],[Temperature (C)]]/(1-SQRT((Table26[[#This Row],[Temperature (C)]]-5)/Table26[[#This Row],[Temperature (C)]])))/Table26[[#This Row],[b]]</f>
        <v>15.85440124478308</v>
      </c>
      <c r="AP302" s="6">
        <f>IF(Table26[[#This Row],[b]]&lt;&gt;"",Table26[[#This Row],[T-5]], 0)</f>
        <v>15.85440124478308</v>
      </c>
      <c r="AQ302" s="6">
        <f>Table26[[#This Row],[Heating time]]+Table26[[#This Row],[Holding Time (min)]]</f>
        <v>55.854401244783077</v>
      </c>
      <c r="AR302" s="6">
        <v>340</v>
      </c>
      <c r="AT302" t="s">
        <v>389</v>
      </c>
      <c r="AV302" s="6">
        <v>32.700000000000003</v>
      </c>
      <c r="AZ302" s="6">
        <v>71.900000000000006</v>
      </c>
      <c r="BL302" s="6" t="s">
        <v>391</v>
      </c>
      <c r="CQ302" s="6">
        <v>0</v>
      </c>
    </row>
    <row r="303" spans="1:95" x14ac:dyDescent="0.25">
      <c r="A303" t="s">
        <v>290</v>
      </c>
      <c r="B303" t="s">
        <v>253</v>
      </c>
      <c r="C303">
        <v>2020</v>
      </c>
      <c r="D303" s="2" t="s">
        <v>293</v>
      </c>
      <c r="E303">
        <v>0</v>
      </c>
      <c r="F303" s="6">
        <f>Table26[[#This Row],[Other Carbs wt%]]+Table26[[#This Row],[Starch wt%]]+Table26[[#This Row],[Cellulose wt%]]+Table26[[#This Row],[Hemicellulose wt%]]+Table26[[#This Row],[Sa wt%]]</f>
        <v>14.685099846390168</v>
      </c>
      <c r="G303" s="6">
        <f>Table26[[#This Row],[Protein wt%]]+Table26[[#This Row],[AA wt%]]</f>
        <v>43.195084485407065</v>
      </c>
      <c r="H303" s="6">
        <f>Table26[[#This Row],[Lipids wt%]]+Table26[[#This Row],[FA wt%]]</f>
        <v>3.563748079877112</v>
      </c>
      <c r="I303" s="6">
        <f>Table26[[#This Row],[Lignin wt%]]+Table26[[#This Row],[Ph wt%]]</f>
        <v>50</v>
      </c>
      <c r="J30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14.685099846390168</v>
      </c>
      <c r="K303" s="6">
        <v>14.685099846390168</v>
      </c>
      <c r="L303" s="6">
        <v>0</v>
      </c>
      <c r="M303" s="6">
        <v>0</v>
      </c>
      <c r="N303" s="6">
        <v>0</v>
      </c>
      <c r="O303" s="6">
        <v>43.195084485407065</v>
      </c>
      <c r="P303" s="6">
        <v>3.563748079877112</v>
      </c>
      <c r="Q303" s="6">
        <v>50</v>
      </c>
      <c r="R303" s="6">
        <v>0</v>
      </c>
      <c r="S303" s="6">
        <v>0</v>
      </c>
      <c r="T303" s="6">
        <v>0</v>
      </c>
      <c r="U303" s="6">
        <v>0</v>
      </c>
      <c r="V303" s="6">
        <v>5.6666666666666661</v>
      </c>
      <c r="W303" s="6">
        <v>51.5</v>
      </c>
      <c r="X303" s="6">
        <v>6.7999999999999989</v>
      </c>
      <c r="Y303" s="6">
        <v>34.646666666666661</v>
      </c>
      <c r="Z303" s="6">
        <v>7.1333333333333329</v>
      </c>
      <c r="AA303" s="6">
        <v>0</v>
      </c>
      <c r="AC303" s="6">
        <v>20.033333333333331</v>
      </c>
      <c r="AD303" s="6">
        <v>0.05</v>
      </c>
      <c r="AG303" s="6">
        <v>10</v>
      </c>
      <c r="AH303" s="6">
        <v>10</v>
      </c>
      <c r="AK303" s="6">
        <v>0.14499999999999999</v>
      </c>
      <c r="AN303" s="6">
        <v>40</v>
      </c>
      <c r="AO303" s="6">
        <f>LN(25/Table26[[#This Row],[Temperature (C)]]/(1-SQRT((Table26[[#This Row],[Temperature (C)]]-5)/Table26[[#This Row],[Temperature (C)]])))/Table26[[#This Row],[b]]</f>
        <v>15.85440124478308</v>
      </c>
      <c r="AP303" s="6">
        <f>IF(Table26[[#This Row],[b]]&lt;&gt;"",Table26[[#This Row],[T-5]], 0)</f>
        <v>15.85440124478308</v>
      </c>
      <c r="AQ303" s="6">
        <f>Table26[[#This Row],[Heating time]]+Table26[[#This Row],[Holding Time (min)]]</f>
        <v>55.854401244783077</v>
      </c>
      <c r="AR303" s="6">
        <v>340</v>
      </c>
      <c r="AT303" t="s">
        <v>389</v>
      </c>
      <c r="AV303" s="6">
        <v>33.1</v>
      </c>
      <c r="AZ303" s="6">
        <v>77.099999999999994</v>
      </c>
      <c r="BL303" s="6" t="s">
        <v>391</v>
      </c>
      <c r="CQ303" s="6">
        <v>0</v>
      </c>
    </row>
    <row r="304" spans="1:95" x14ac:dyDescent="0.25">
      <c r="A304" t="s">
        <v>295</v>
      </c>
      <c r="B304" t="s">
        <v>247</v>
      </c>
      <c r="C304">
        <v>2020</v>
      </c>
      <c r="D304" t="s">
        <v>296</v>
      </c>
      <c r="E304">
        <v>1</v>
      </c>
      <c r="F304" s="6">
        <f>Table26[[#This Row],[Other Carbs wt%]]+Table26[[#This Row],[Starch wt%]]+Table26[[#This Row],[Cellulose wt%]]+Table26[[#This Row],[Hemicellulose wt%]]+Table26[[#This Row],[Sa wt%]]</f>
        <v>0</v>
      </c>
      <c r="G304" s="6">
        <f>Table26[[#This Row],[Protein wt%]]+Table26[[#This Row],[AA wt%]]</f>
        <v>0</v>
      </c>
      <c r="H304" s="6">
        <f>Table26[[#This Row],[Lipids wt%]]+Table26[[#This Row],[FA wt%]]</f>
        <v>100</v>
      </c>
      <c r="I304" s="6">
        <f>Table26[[#This Row],[Lignin wt%]]+Table26[[#This Row],[Ph wt%]]</f>
        <v>0</v>
      </c>
      <c r="J30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100</v>
      </c>
      <c r="U304" s="6">
        <v>0</v>
      </c>
      <c r="V304" s="6">
        <v>0</v>
      </c>
      <c r="AD304" s="6">
        <v>1.0999999999999999E-2</v>
      </c>
      <c r="AG304" s="6">
        <v>30</v>
      </c>
      <c r="AH304" s="6">
        <v>125</v>
      </c>
      <c r="AK304" s="6">
        <v>1.6160000000000001</v>
      </c>
      <c r="AO304" s="6">
        <f>LN(25/Table26[[#This Row],[Temperature (C)]]/(1-SQRT((Table26[[#This Row],[Temperature (C)]]-5)/Table26[[#This Row],[Temperature (C)]])))/Table26[[#This Row],[b]]</f>
        <v>1.421749486867983</v>
      </c>
      <c r="AP304" s="6">
        <f>IF(Table26[[#This Row],[b]]&lt;&gt;"",Table26[[#This Row],[T-5]], 0)</f>
        <v>1.421749486867983</v>
      </c>
      <c r="AQ304" s="6">
        <v>5</v>
      </c>
      <c r="AR304" s="6">
        <v>250</v>
      </c>
      <c r="AT304" t="s">
        <v>389</v>
      </c>
      <c r="AU304" s="6">
        <v>6.0149148057612596</v>
      </c>
      <c r="AV304" s="6">
        <v>72.1601662024093</v>
      </c>
      <c r="AW304" s="6">
        <v>16.0705740081344</v>
      </c>
      <c r="AX304" s="6">
        <v>6.90835611553549</v>
      </c>
      <c r="AZ304" s="6">
        <v>84.2</v>
      </c>
      <c r="BL304" s="6" t="s">
        <v>391</v>
      </c>
      <c r="CQ304" s="6">
        <v>0</v>
      </c>
    </row>
    <row r="305" spans="1:95" x14ac:dyDescent="0.25">
      <c r="A305" t="s">
        <v>295</v>
      </c>
      <c r="B305" t="s">
        <v>247</v>
      </c>
      <c r="C305">
        <v>2020</v>
      </c>
      <c r="D305" t="s">
        <v>296</v>
      </c>
      <c r="E305">
        <v>1</v>
      </c>
      <c r="F305" s="6">
        <f>Table26[[#This Row],[Other Carbs wt%]]+Table26[[#This Row],[Starch wt%]]+Table26[[#This Row],[Cellulose wt%]]+Table26[[#This Row],[Hemicellulose wt%]]+Table26[[#This Row],[Sa wt%]]</f>
        <v>0</v>
      </c>
      <c r="G305" s="6">
        <f>Table26[[#This Row],[Protein wt%]]+Table26[[#This Row],[AA wt%]]</f>
        <v>0</v>
      </c>
      <c r="H305" s="6">
        <f>Table26[[#This Row],[Lipids wt%]]+Table26[[#This Row],[FA wt%]]</f>
        <v>100</v>
      </c>
      <c r="I305" s="6">
        <f>Table26[[#This Row],[Lignin wt%]]+Table26[[#This Row],[Ph wt%]]</f>
        <v>0</v>
      </c>
      <c r="J30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100</v>
      </c>
      <c r="U305" s="6">
        <v>0</v>
      </c>
      <c r="V305" s="6">
        <v>0</v>
      </c>
      <c r="AD305" s="6">
        <v>1.0999999999999999E-2</v>
      </c>
      <c r="AG305" s="6">
        <v>30</v>
      </c>
      <c r="AH305" s="6">
        <v>125</v>
      </c>
      <c r="AK305" s="6">
        <v>1.6160000000000001</v>
      </c>
      <c r="AO305" s="6">
        <f>LN(25/Table26[[#This Row],[Temperature (C)]]/(1-SQRT((Table26[[#This Row],[Temperature (C)]]-5)/Table26[[#This Row],[Temperature (C)]])))/Table26[[#This Row],[b]]</f>
        <v>1.421749486867983</v>
      </c>
      <c r="AP305" s="6">
        <f>IF(Table26[[#This Row],[b]]&lt;&gt;"",Table26[[#This Row],[T-5]], 0)</f>
        <v>1.421749486867983</v>
      </c>
      <c r="AQ305" s="6">
        <v>10</v>
      </c>
      <c r="AR305" s="6">
        <v>250</v>
      </c>
      <c r="AT305" t="s">
        <v>389</v>
      </c>
      <c r="AU305" s="6">
        <v>10.689254208032001</v>
      </c>
      <c r="AV305" s="6">
        <v>57.6168352291226</v>
      </c>
      <c r="AW305" s="6">
        <v>25.325918996997402</v>
      </c>
      <c r="AX305" s="6">
        <v>7.5603491490912198</v>
      </c>
      <c r="AZ305" s="6">
        <v>85.1</v>
      </c>
      <c r="BL305" s="6" t="s">
        <v>391</v>
      </c>
      <c r="CQ305" s="6">
        <v>0</v>
      </c>
    </row>
    <row r="306" spans="1:95" x14ac:dyDescent="0.25">
      <c r="A306" t="s">
        <v>295</v>
      </c>
      <c r="B306" t="s">
        <v>247</v>
      </c>
      <c r="C306">
        <v>2020</v>
      </c>
      <c r="D306" t="s">
        <v>296</v>
      </c>
      <c r="E306">
        <v>1</v>
      </c>
      <c r="F306" s="6">
        <f>Table26[[#This Row],[Other Carbs wt%]]+Table26[[#This Row],[Starch wt%]]+Table26[[#This Row],[Cellulose wt%]]+Table26[[#This Row],[Hemicellulose wt%]]+Table26[[#This Row],[Sa wt%]]</f>
        <v>0</v>
      </c>
      <c r="G306" s="6">
        <f>Table26[[#This Row],[Protein wt%]]+Table26[[#This Row],[AA wt%]]</f>
        <v>0</v>
      </c>
      <c r="H306" s="6">
        <f>Table26[[#This Row],[Lipids wt%]]+Table26[[#This Row],[FA wt%]]</f>
        <v>100</v>
      </c>
      <c r="I306" s="6">
        <f>Table26[[#This Row],[Lignin wt%]]+Table26[[#This Row],[Ph wt%]]</f>
        <v>0</v>
      </c>
      <c r="J30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100</v>
      </c>
      <c r="U306" s="6">
        <v>0</v>
      </c>
      <c r="V306" s="6">
        <v>0</v>
      </c>
      <c r="AD306" s="6">
        <v>1.0999999999999999E-2</v>
      </c>
      <c r="AG306" s="6">
        <v>30</v>
      </c>
      <c r="AH306" s="6">
        <v>125</v>
      </c>
      <c r="AK306" s="6">
        <v>1.6160000000000001</v>
      </c>
      <c r="AO306" s="6">
        <f>LN(25/Table26[[#This Row],[Temperature (C)]]/(1-SQRT((Table26[[#This Row],[Temperature (C)]]-5)/Table26[[#This Row],[Temperature (C)]])))/Table26[[#This Row],[b]]</f>
        <v>1.421749486867983</v>
      </c>
      <c r="AP306" s="6">
        <f>IF(Table26[[#This Row],[b]]&lt;&gt;"",Table26[[#This Row],[T-5]], 0)</f>
        <v>1.421749486867983</v>
      </c>
      <c r="AQ306" s="6">
        <v>20</v>
      </c>
      <c r="AR306" s="6">
        <v>250</v>
      </c>
      <c r="AT306" t="s">
        <v>389</v>
      </c>
      <c r="AU306" s="6">
        <v>3.6127318487434201</v>
      </c>
      <c r="AV306" s="6">
        <v>61.378301696649601</v>
      </c>
      <c r="AW306" s="6">
        <v>30.763569837570198</v>
      </c>
      <c r="AX306" s="6">
        <v>5.06524581522386</v>
      </c>
      <c r="AZ306" s="6">
        <v>85.5</v>
      </c>
      <c r="BL306" s="6" t="s">
        <v>391</v>
      </c>
      <c r="CQ306" s="6">
        <v>0</v>
      </c>
    </row>
    <row r="307" spans="1:95" x14ac:dyDescent="0.25">
      <c r="A307" t="s">
        <v>295</v>
      </c>
      <c r="B307" t="s">
        <v>247</v>
      </c>
      <c r="C307">
        <v>2020</v>
      </c>
      <c r="D307" t="s">
        <v>296</v>
      </c>
      <c r="E307">
        <v>1</v>
      </c>
      <c r="F307" s="6">
        <f>Table26[[#This Row],[Other Carbs wt%]]+Table26[[#This Row],[Starch wt%]]+Table26[[#This Row],[Cellulose wt%]]+Table26[[#This Row],[Hemicellulose wt%]]+Table26[[#This Row],[Sa wt%]]</f>
        <v>0</v>
      </c>
      <c r="G307" s="6">
        <f>Table26[[#This Row],[Protein wt%]]+Table26[[#This Row],[AA wt%]]</f>
        <v>0</v>
      </c>
      <c r="H307" s="6">
        <f>Table26[[#This Row],[Lipids wt%]]+Table26[[#This Row],[FA wt%]]</f>
        <v>100</v>
      </c>
      <c r="I307" s="6">
        <f>Table26[[#This Row],[Lignin wt%]]+Table26[[#This Row],[Ph wt%]]</f>
        <v>0</v>
      </c>
      <c r="J30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100</v>
      </c>
      <c r="U307" s="6">
        <v>0</v>
      </c>
      <c r="V307" s="6">
        <v>0</v>
      </c>
      <c r="AD307" s="6">
        <v>1.0999999999999999E-2</v>
      </c>
      <c r="AG307" s="6">
        <v>30</v>
      </c>
      <c r="AH307" s="6">
        <v>125</v>
      </c>
      <c r="AK307" s="6">
        <v>1.6160000000000001</v>
      </c>
      <c r="AO307" s="6">
        <f>LN(25/Table26[[#This Row],[Temperature (C)]]/(1-SQRT((Table26[[#This Row],[Temperature (C)]]-5)/Table26[[#This Row],[Temperature (C)]])))/Table26[[#This Row],[b]]</f>
        <v>1.421749486867983</v>
      </c>
      <c r="AP307" s="6">
        <f>IF(Table26[[#This Row],[b]]&lt;&gt;"",Table26[[#This Row],[T-5]], 0)</f>
        <v>1.421749486867983</v>
      </c>
      <c r="AQ307" s="6">
        <v>30</v>
      </c>
      <c r="AR307" s="6">
        <v>250</v>
      </c>
      <c r="AT307" t="s">
        <v>389</v>
      </c>
      <c r="AU307" s="6">
        <v>6.7042206936469801</v>
      </c>
      <c r="AV307" s="6">
        <v>63.240120103979798</v>
      </c>
      <c r="AW307" s="6">
        <v>19.2177737352647</v>
      </c>
      <c r="AX307" s="6">
        <v>11.731946935126199</v>
      </c>
      <c r="AZ307" s="6">
        <v>84.6</v>
      </c>
      <c r="BL307" s="6" t="s">
        <v>391</v>
      </c>
      <c r="CQ307" s="6">
        <v>0</v>
      </c>
    </row>
    <row r="308" spans="1:95" x14ac:dyDescent="0.25">
      <c r="A308" t="s">
        <v>295</v>
      </c>
      <c r="B308" t="s">
        <v>247</v>
      </c>
      <c r="C308">
        <v>2020</v>
      </c>
      <c r="D308" t="s">
        <v>296</v>
      </c>
      <c r="E308">
        <v>1</v>
      </c>
      <c r="F308" s="6">
        <f>Table26[[#This Row],[Other Carbs wt%]]+Table26[[#This Row],[Starch wt%]]+Table26[[#This Row],[Cellulose wt%]]+Table26[[#This Row],[Hemicellulose wt%]]+Table26[[#This Row],[Sa wt%]]</f>
        <v>0</v>
      </c>
      <c r="G308" s="6">
        <f>Table26[[#This Row],[Protein wt%]]+Table26[[#This Row],[AA wt%]]</f>
        <v>0</v>
      </c>
      <c r="H308" s="6">
        <f>Table26[[#This Row],[Lipids wt%]]+Table26[[#This Row],[FA wt%]]</f>
        <v>100</v>
      </c>
      <c r="I308" s="6">
        <f>Table26[[#This Row],[Lignin wt%]]+Table26[[#This Row],[Ph wt%]]</f>
        <v>0</v>
      </c>
      <c r="J30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100</v>
      </c>
      <c r="U308" s="6">
        <v>0</v>
      </c>
      <c r="V308" s="6">
        <v>0</v>
      </c>
      <c r="AD308" s="6">
        <v>1.0999999999999999E-2</v>
      </c>
      <c r="AG308" s="6">
        <v>30</v>
      </c>
      <c r="AH308" s="6">
        <v>125</v>
      </c>
      <c r="AK308" s="6">
        <v>1.6160000000000001</v>
      </c>
      <c r="AO308" s="6">
        <f>LN(25/Table26[[#This Row],[Temperature (C)]]/(1-SQRT((Table26[[#This Row],[Temperature (C)]]-5)/Table26[[#This Row],[Temperature (C)]])))/Table26[[#This Row],[b]]</f>
        <v>1.421749486867983</v>
      </c>
      <c r="AP308" s="6">
        <f>IF(Table26[[#This Row],[b]]&lt;&gt;"",Table26[[#This Row],[T-5]], 0)</f>
        <v>1.421749486867983</v>
      </c>
      <c r="AQ308" s="6">
        <v>60</v>
      </c>
      <c r="AR308" s="6">
        <v>250</v>
      </c>
      <c r="AT308" t="s">
        <v>389</v>
      </c>
      <c r="AU308" s="6">
        <v>0.335195530726281</v>
      </c>
      <c r="AV308" s="6">
        <v>66.480446927374302</v>
      </c>
      <c r="AW308" s="6">
        <v>27.8208156114502</v>
      </c>
      <c r="AX308" s="6">
        <v>6.1452513966480398</v>
      </c>
      <c r="AZ308" s="6" t="s">
        <v>391</v>
      </c>
      <c r="BL308" s="6" t="s">
        <v>391</v>
      </c>
      <c r="CQ308" s="6">
        <v>0</v>
      </c>
    </row>
    <row r="309" spans="1:95" x14ac:dyDescent="0.25">
      <c r="A309" t="s">
        <v>295</v>
      </c>
      <c r="B309" t="s">
        <v>247</v>
      </c>
      <c r="C309">
        <v>2020</v>
      </c>
      <c r="D309" t="s">
        <v>296</v>
      </c>
      <c r="E309">
        <v>1</v>
      </c>
      <c r="F309" s="6">
        <f>Table26[[#This Row],[Other Carbs wt%]]+Table26[[#This Row],[Starch wt%]]+Table26[[#This Row],[Cellulose wt%]]+Table26[[#This Row],[Hemicellulose wt%]]+Table26[[#This Row],[Sa wt%]]</f>
        <v>0</v>
      </c>
      <c r="G309" s="6">
        <f>Table26[[#This Row],[Protein wt%]]+Table26[[#This Row],[AA wt%]]</f>
        <v>0</v>
      </c>
      <c r="H309" s="6">
        <f>Table26[[#This Row],[Lipids wt%]]+Table26[[#This Row],[FA wt%]]</f>
        <v>100</v>
      </c>
      <c r="I309" s="6">
        <f>Table26[[#This Row],[Lignin wt%]]+Table26[[#This Row],[Ph wt%]]</f>
        <v>0</v>
      </c>
      <c r="J30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100</v>
      </c>
      <c r="U309" s="6">
        <v>0</v>
      </c>
      <c r="V309" s="6">
        <v>0</v>
      </c>
      <c r="AD309" s="6">
        <v>1.0999999999999999E-2</v>
      </c>
      <c r="AG309" s="6">
        <v>30</v>
      </c>
      <c r="AH309" s="6">
        <v>125</v>
      </c>
      <c r="AK309" s="6">
        <v>1.6160000000000001</v>
      </c>
      <c r="AO309" s="6">
        <f>LN(25/Table26[[#This Row],[Temperature (C)]]/(1-SQRT((Table26[[#This Row],[Temperature (C)]]-5)/Table26[[#This Row],[Temperature (C)]])))/Table26[[#This Row],[b]]</f>
        <v>1.4222723643965234</v>
      </c>
      <c r="AP309" s="6">
        <f>IF(Table26[[#This Row],[b]]&lt;&gt;"",Table26[[#This Row],[T-5]], 0)</f>
        <v>1.4222723643965234</v>
      </c>
      <c r="AQ309" s="6">
        <v>5</v>
      </c>
      <c r="AR309" s="6">
        <v>300</v>
      </c>
      <c r="AT309" t="s">
        <v>389</v>
      </c>
      <c r="AV309" s="6">
        <v>51.567041564190298</v>
      </c>
      <c r="AW309" s="6">
        <v>41.994847295753303</v>
      </c>
      <c r="AX309" s="6">
        <v>6.8596400901722401</v>
      </c>
      <c r="AZ309" s="6" t="s">
        <v>391</v>
      </c>
      <c r="BL309" s="6" t="s">
        <v>391</v>
      </c>
      <c r="CQ309" s="6">
        <v>0</v>
      </c>
    </row>
    <row r="310" spans="1:95" x14ac:dyDescent="0.25">
      <c r="A310" t="s">
        <v>295</v>
      </c>
      <c r="B310" t="s">
        <v>247</v>
      </c>
      <c r="C310">
        <v>2020</v>
      </c>
      <c r="D310" t="s">
        <v>296</v>
      </c>
      <c r="E310">
        <v>1</v>
      </c>
      <c r="F310" s="6">
        <f>Table26[[#This Row],[Other Carbs wt%]]+Table26[[#This Row],[Starch wt%]]+Table26[[#This Row],[Cellulose wt%]]+Table26[[#This Row],[Hemicellulose wt%]]+Table26[[#This Row],[Sa wt%]]</f>
        <v>0</v>
      </c>
      <c r="G310" s="6">
        <f>Table26[[#This Row],[Protein wt%]]+Table26[[#This Row],[AA wt%]]</f>
        <v>0</v>
      </c>
      <c r="H310" s="6">
        <f>Table26[[#This Row],[Lipids wt%]]+Table26[[#This Row],[FA wt%]]</f>
        <v>100</v>
      </c>
      <c r="I310" s="6">
        <f>Table26[[#This Row],[Lignin wt%]]+Table26[[#This Row],[Ph wt%]]</f>
        <v>0</v>
      </c>
      <c r="J31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100</v>
      </c>
      <c r="U310" s="6">
        <v>0</v>
      </c>
      <c r="V310" s="6">
        <v>0</v>
      </c>
      <c r="AD310" s="6">
        <v>1.0999999999999999E-2</v>
      </c>
      <c r="AG310" s="6">
        <v>30</v>
      </c>
      <c r="AH310" s="6">
        <v>125</v>
      </c>
      <c r="AK310" s="6">
        <v>1.6160000000000001</v>
      </c>
      <c r="AO310" s="6">
        <f>LN(25/Table26[[#This Row],[Temperature (C)]]/(1-SQRT((Table26[[#This Row],[Temperature (C)]]-5)/Table26[[#This Row],[Temperature (C)]])))/Table26[[#This Row],[b]]</f>
        <v>1.4222723643965234</v>
      </c>
      <c r="AP310" s="6">
        <f>IF(Table26[[#This Row],[b]]&lt;&gt;"",Table26[[#This Row],[T-5]], 0)</f>
        <v>1.4222723643965234</v>
      </c>
      <c r="AQ310" s="6">
        <v>20</v>
      </c>
      <c r="AR310" s="6">
        <v>300</v>
      </c>
      <c r="AT310" t="s">
        <v>389</v>
      </c>
      <c r="AV310" s="6">
        <v>54.354260724373297</v>
      </c>
      <c r="AW310" s="6">
        <v>43.430814894433098</v>
      </c>
      <c r="AX310" s="6">
        <v>2.3270244158592499</v>
      </c>
      <c r="AZ310" s="6" t="s">
        <v>391</v>
      </c>
      <c r="BL310" s="6" t="s">
        <v>391</v>
      </c>
      <c r="CQ310" s="6">
        <v>0</v>
      </c>
    </row>
    <row r="311" spans="1:95" x14ac:dyDescent="0.25">
      <c r="A311" t="s">
        <v>295</v>
      </c>
      <c r="B311" t="s">
        <v>247</v>
      </c>
      <c r="C311">
        <v>2020</v>
      </c>
      <c r="D311" t="s">
        <v>296</v>
      </c>
      <c r="E311">
        <v>1</v>
      </c>
      <c r="F311" s="6">
        <f>Table26[[#This Row],[Other Carbs wt%]]+Table26[[#This Row],[Starch wt%]]+Table26[[#This Row],[Cellulose wt%]]+Table26[[#This Row],[Hemicellulose wt%]]+Table26[[#This Row],[Sa wt%]]</f>
        <v>0</v>
      </c>
      <c r="G311" s="6">
        <f>Table26[[#This Row],[Protein wt%]]+Table26[[#This Row],[AA wt%]]</f>
        <v>0</v>
      </c>
      <c r="H311" s="6">
        <f>Table26[[#This Row],[Lipids wt%]]+Table26[[#This Row],[FA wt%]]</f>
        <v>100</v>
      </c>
      <c r="I311" s="6">
        <f>Table26[[#This Row],[Lignin wt%]]+Table26[[#This Row],[Ph wt%]]</f>
        <v>0</v>
      </c>
      <c r="J31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100</v>
      </c>
      <c r="U311" s="6">
        <v>0</v>
      </c>
      <c r="V311" s="6">
        <v>0</v>
      </c>
      <c r="AD311" s="6">
        <v>1.0999999999999999E-2</v>
      </c>
      <c r="AG311" s="6">
        <v>30</v>
      </c>
      <c r="AH311" s="6">
        <v>125</v>
      </c>
      <c r="AK311" s="6">
        <v>1.6160000000000001</v>
      </c>
      <c r="AO311" s="6">
        <f>LN(25/Table26[[#This Row],[Temperature (C)]]/(1-SQRT((Table26[[#This Row],[Temperature (C)]]-5)/Table26[[#This Row],[Temperature (C)]])))/Table26[[#This Row],[b]]</f>
        <v>1.4222723643965234</v>
      </c>
      <c r="AP311" s="6">
        <f>IF(Table26[[#This Row],[b]]&lt;&gt;"",Table26[[#This Row],[T-5]], 0)</f>
        <v>1.4222723643965234</v>
      </c>
      <c r="AQ311" s="6">
        <v>30</v>
      </c>
      <c r="AR311" s="6">
        <v>300</v>
      </c>
      <c r="AT311" t="s">
        <v>389</v>
      </c>
      <c r="AV311" s="6">
        <v>61.430203626174503</v>
      </c>
      <c r="AW311" s="6">
        <v>30.799612726687101</v>
      </c>
      <c r="AX311" s="6">
        <v>8.0516131943688798</v>
      </c>
      <c r="AZ311" s="6" t="s">
        <v>391</v>
      </c>
      <c r="BL311" s="6" t="s">
        <v>391</v>
      </c>
      <c r="CQ311" s="6">
        <v>0</v>
      </c>
    </row>
    <row r="312" spans="1:95" x14ac:dyDescent="0.25">
      <c r="A312" t="s">
        <v>295</v>
      </c>
      <c r="B312" t="s">
        <v>247</v>
      </c>
      <c r="C312">
        <v>2020</v>
      </c>
      <c r="D312" t="s">
        <v>296</v>
      </c>
      <c r="E312">
        <v>1</v>
      </c>
      <c r="F312" s="6">
        <f>Table26[[#This Row],[Other Carbs wt%]]+Table26[[#This Row],[Starch wt%]]+Table26[[#This Row],[Cellulose wt%]]+Table26[[#This Row],[Hemicellulose wt%]]+Table26[[#This Row],[Sa wt%]]</f>
        <v>0</v>
      </c>
      <c r="G312" s="6">
        <f>Table26[[#This Row],[Protein wt%]]+Table26[[#This Row],[AA wt%]]</f>
        <v>0</v>
      </c>
      <c r="H312" s="6">
        <f>Table26[[#This Row],[Lipids wt%]]+Table26[[#This Row],[FA wt%]]</f>
        <v>100</v>
      </c>
      <c r="I312" s="6">
        <f>Table26[[#This Row],[Lignin wt%]]+Table26[[#This Row],[Ph wt%]]</f>
        <v>0</v>
      </c>
      <c r="J31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100</v>
      </c>
      <c r="U312" s="6">
        <v>0</v>
      </c>
      <c r="V312" s="6">
        <v>0</v>
      </c>
      <c r="AD312" s="6">
        <v>1.0999999999999999E-2</v>
      </c>
      <c r="AG312" s="6">
        <v>30</v>
      </c>
      <c r="AH312" s="6">
        <v>125</v>
      </c>
      <c r="AK312" s="6">
        <v>1.6160000000000001</v>
      </c>
      <c r="AO312" s="6">
        <f>LN(25/Table26[[#This Row],[Temperature (C)]]/(1-SQRT((Table26[[#This Row],[Temperature (C)]]-5)/Table26[[#This Row],[Temperature (C)]])))/Table26[[#This Row],[b]]</f>
        <v>1.4222723643965234</v>
      </c>
      <c r="AP312" s="6">
        <f>IF(Table26[[#This Row],[b]]&lt;&gt;"",Table26[[#This Row],[T-5]], 0)</f>
        <v>1.4222723643965234</v>
      </c>
      <c r="AQ312" s="6">
        <v>60</v>
      </c>
      <c r="AR312" s="6">
        <v>300</v>
      </c>
      <c r="AT312" t="s">
        <v>389</v>
      </c>
      <c r="AV312" s="6">
        <v>69.932678442127397</v>
      </c>
      <c r="AW312" s="6">
        <v>14.0767080127422</v>
      </c>
      <c r="AX312" s="6">
        <v>15.8785135104643</v>
      </c>
      <c r="AZ312" s="6" t="s">
        <v>391</v>
      </c>
      <c r="BL312" s="6" t="s">
        <v>391</v>
      </c>
      <c r="CQ312" s="6">
        <v>0</v>
      </c>
    </row>
    <row r="313" spans="1:95" x14ac:dyDescent="0.25">
      <c r="A313" t="s">
        <v>295</v>
      </c>
      <c r="B313" t="s">
        <v>247</v>
      </c>
      <c r="C313">
        <v>2020</v>
      </c>
      <c r="D313" t="s">
        <v>296</v>
      </c>
      <c r="E313">
        <v>1</v>
      </c>
      <c r="F313" s="6">
        <f>Table26[[#This Row],[Other Carbs wt%]]+Table26[[#This Row],[Starch wt%]]+Table26[[#This Row],[Cellulose wt%]]+Table26[[#This Row],[Hemicellulose wt%]]+Table26[[#This Row],[Sa wt%]]</f>
        <v>0</v>
      </c>
      <c r="G313" s="6">
        <f>Table26[[#This Row],[Protein wt%]]+Table26[[#This Row],[AA wt%]]</f>
        <v>0</v>
      </c>
      <c r="H313" s="6">
        <f>Table26[[#This Row],[Lipids wt%]]+Table26[[#This Row],[FA wt%]]</f>
        <v>100</v>
      </c>
      <c r="I313" s="6">
        <f>Table26[[#This Row],[Lignin wt%]]+Table26[[#This Row],[Ph wt%]]</f>
        <v>0</v>
      </c>
      <c r="J31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100</v>
      </c>
      <c r="U313" s="6">
        <v>0</v>
      </c>
      <c r="V313" s="6">
        <v>0</v>
      </c>
      <c r="AD313" s="6">
        <v>1.0999999999999999E-2</v>
      </c>
      <c r="AG313" s="6">
        <v>30</v>
      </c>
      <c r="AH313" s="6">
        <v>125</v>
      </c>
      <c r="AK313" s="6">
        <v>1.6160000000000001</v>
      </c>
      <c r="AO313" s="6">
        <f>LN(25/Table26[[#This Row],[Temperature (C)]]/(1-SQRT((Table26[[#This Row],[Temperature (C)]]-5)/Table26[[#This Row],[Temperature (C)]])))/Table26[[#This Row],[b]]</f>
        <v>1.4226450361910576</v>
      </c>
      <c r="AP313" s="6">
        <f>IF(Table26[[#This Row],[b]]&lt;&gt;"",Table26[[#This Row],[T-5]], 0)</f>
        <v>1.4226450361910576</v>
      </c>
      <c r="AQ313" s="6">
        <v>5</v>
      </c>
      <c r="AR313" s="6">
        <v>350</v>
      </c>
      <c r="AT313" t="s">
        <v>389</v>
      </c>
      <c r="AU313" s="6">
        <v>0.11312217194569001</v>
      </c>
      <c r="AV313" s="6">
        <v>73.303167420814404</v>
      </c>
      <c r="AW313" s="6">
        <v>23.755656108597201</v>
      </c>
      <c r="AX313" s="6">
        <v>3.2805429864253299</v>
      </c>
      <c r="AZ313" s="6" t="s">
        <v>391</v>
      </c>
      <c r="BL313" s="6" t="s">
        <v>391</v>
      </c>
      <c r="CQ313" s="6">
        <v>0</v>
      </c>
    </row>
    <row r="314" spans="1:95" x14ac:dyDescent="0.25">
      <c r="A314" t="s">
        <v>295</v>
      </c>
      <c r="B314" t="s">
        <v>247</v>
      </c>
      <c r="C314">
        <v>2020</v>
      </c>
      <c r="D314" t="s">
        <v>296</v>
      </c>
      <c r="E314">
        <v>1</v>
      </c>
      <c r="F314" s="6">
        <f>Table26[[#This Row],[Other Carbs wt%]]+Table26[[#This Row],[Starch wt%]]+Table26[[#This Row],[Cellulose wt%]]+Table26[[#This Row],[Hemicellulose wt%]]+Table26[[#This Row],[Sa wt%]]</f>
        <v>0</v>
      </c>
      <c r="G314" s="6">
        <f>Table26[[#This Row],[Protein wt%]]+Table26[[#This Row],[AA wt%]]</f>
        <v>0</v>
      </c>
      <c r="H314" s="6">
        <f>Table26[[#This Row],[Lipids wt%]]+Table26[[#This Row],[FA wt%]]</f>
        <v>100</v>
      </c>
      <c r="I314" s="6">
        <f>Table26[[#This Row],[Lignin wt%]]+Table26[[#This Row],[Ph wt%]]</f>
        <v>0</v>
      </c>
      <c r="J31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100</v>
      </c>
      <c r="U314" s="6">
        <v>0</v>
      </c>
      <c r="V314" s="6">
        <v>0</v>
      </c>
      <c r="AD314" s="6">
        <v>1.0999999999999999E-2</v>
      </c>
      <c r="AG314" s="6">
        <v>30</v>
      </c>
      <c r="AH314" s="6">
        <v>125</v>
      </c>
      <c r="AK314" s="6">
        <v>1.6160000000000001</v>
      </c>
      <c r="AO314" s="6">
        <f>LN(25/Table26[[#This Row],[Temperature (C)]]/(1-SQRT((Table26[[#This Row],[Temperature (C)]]-5)/Table26[[#This Row],[Temperature (C)]])))/Table26[[#This Row],[b]]</f>
        <v>1.4226450361910576</v>
      </c>
      <c r="AP314" s="6">
        <f>IF(Table26[[#This Row],[b]]&lt;&gt;"",Table26[[#This Row],[T-5]], 0)</f>
        <v>1.4226450361910576</v>
      </c>
      <c r="AQ314" s="6">
        <v>10</v>
      </c>
      <c r="AR314" s="6">
        <v>350</v>
      </c>
      <c r="AT314" t="s">
        <v>389</v>
      </c>
      <c r="AU314" s="6">
        <v>0.11312217194569001</v>
      </c>
      <c r="AV314" s="6">
        <v>69.004524886877704</v>
      </c>
      <c r="AW314" s="6">
        <v>24.434389140271399</v>
      </c>
      <c r="AX314" s="6">
        <v>6.7873303167420698</v>
      </c>
      <c r="AZ314" s="6" t="s">
        <v>391</v>
      </c>
      <c r="BL314" s="6" t="s">
        <v>391</v>
      </c>
      <c r="CQ314" s="6">
        <v>0</v>
      </c>
    </row>
    <row r="315" spans="1:95" x14ac:dyDescent="0.25">
      <c r="A315" t="s">
        <v>295</v>
      </c>
      <c r="B315" t="s">
        <v>247</v>
      </c>
      <c r="C315">
        <v>2020</v>
      </c>
      <c r="D315" t="s">
        <v>296</v>
      </c>
      <c r="E315">
        <v>1</v>
      </c>
      <c r="F315" s="6">
        <f>Table26[[#This Row],[Other Carbs wt%]]+Table26[[#This Row],[Starch wt%]]+Table26[[#This Row],[Cellulose wt%]]+Table26[[#This Row],[Hemicellulose wt%]]+Table26[[#This Row],[Sa wt%]]</f>
        <v>0</v>
      </c>
      <c r="G315" s="6">
        <f>Table26[[#This Row],[Protein wt%]]+Table26[[#This Row],[AA wt%]]</f>
        <v>0</v>
      </c>
      <c r="H315" s="6">
        <f>Table26[[#This Row],[Lipids wt%]]+Table26[[#This Row],[FA wt%]]</f>
        <v>100</v>
      </c>
      <c r="I315" s="6">
        <f>Table26[[#This Row],[Lignin wt%]]+Table26[[#This Row],[Ph wt%]]</f>
        <v>0</v>
      </c>
      <c r="J31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100</v>
      </c>
      <c r="U315" s="6">
        <v>0</v>
      </c>
      <c r="V315" s="6">
        <v>0</v>
      </c>
      <c r="AD315" s="6">
        <v>1.0999999999999999E-2</v>
      </c>
      <c r="AG315" s="6">
        <v>30</v>
      </c>
      <c r="AH315" s="6">
        <v>125</v>
      </c>
      <c r="AK315" s="6">
        <v>1.6160000000000001</v>
      </c>
      <c r="AO315" s="6">
        <f>LN(25/Table26[[#This Row],[Temperature (C)]]/(1-SQRT((Table26[[#This Row],[Temperature (C)]]-5)/Table26[[#This Row],[Temperature (C)]])))/Table26[[#This Row],[b]]</f>
        <v>1.4226450361910576</v>
      </c>
      <c r="AP315" s="6">
        <f>IF(Table26[[#This Row],[b]]&lt;&gt;"",Table26[[#This Row],[T-5]], 0)</f>
        <v>1.4226450361910576</v>
      </c>
      <c r="AQ315" s="6">
        <v>20</v>
      </c>
      <c r="AR315" s="6">
        <v>350</v>
      </c>
      <c r="AT315" t="s">
        <v>389</v>
      </c>
      <c r="AU315" s="6">
        <v>5.9954751131221498</v>
      </c>
      <c r="AV315" s="6">
        <v>64.479638009049694</v>
      </c>
      <c r="AW315" s="6">
        <v>24.0950226244343</v>
      </c>
      <c r="AX315" s="6">
        <v>5.9954751131221498</v>
      </c>
      <c r="AZ315" s="6" t="s">
        <v>391</v>
      </c>
      <c r="BL315" s="6" t="s">
        <v>391</v>
      </c>
      <c r="CQ315" s="6">
        <v>0</v>
      </c>
    </row>
    <row r="316" spans="1:95" x14ac:dyDescent="0.25">
      <c r="A316" t="s">
        <v>295</v>
      </c>
      <c r="B316" t="s">
        <v>247</v>
      </c>
      <c r="C316">
        <v>2020</v>
      </c>
      <c r="D316" t="s">
        <v>296</v>
      </c>
      <c r="E316">
        <v>1</v>
      </c>
      <c r="F316" s="6">
        <f>Table26[[#This Row],[Other Carbs wt%]]+Table26[[#This Row],[Starch wt%]]+Table26[[#This Row],[Cellulose wt%]]+Table26[[#This Row],[Hemicellulose wt%]]+Table26[[#This Row],[Sa wt%]]</f>
        <v>0</v>
      </c>
      <c r="G316" s="6">
        <f>Table26[[#This Row],[Protein wt%]]+Table26[[#This Row],[AA wt%]]</f>
        <v>0</v>
      </c>
      <c r="H316" s="6">
        <f>Table26[[#This Row],[Lipids wt%]]+Table26[[#This Row],[FA wt%]]</f>
        <v>100</v>
      </c>
      <c r="I316" s="6">
        <f>Table26[[#This Row],[Lignin wt%]]+Table26[[#This Row],[Ph wt%]]</f>
        <v>0</v>
      </c>
      <c r="J31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100</v>
      </c>
      <c r="U316" s="6">
        <v>0</v>
      </c>
      <c r="V316" s="6">
        <v>0</v>
      </c>
      <c r="AD316" s="6">
        <v>1.0999999999999999E-2</v>
      </c>
      <c r="AG316" s="6">
        <v>30</v>
      </c>
      <c r="AH316" s="6">
        <v>125</v>
      </c>
      <c r="AK316" s="6">
        <v>1.6160000000000001</v>
      </c>
      <c r="AO316" s="6">
        <f>LN(25/Table26[[#This Row],[Temperature (C)]]/(1-SQRT((Table26[[#This Row],[Temperature (C)]]-5)/Table26[[#This Row],[Temperature (C)]])))/Table26[[#This Row],[b]]</f>
        <v>1.4226450361910576</v>
      </c>
      <c r="AP316" s="6">
        <f>IF(Table26[[#This Row],[b]]&lt;&gt;"",Table26[[#This Row],[T-5]], 0)</f>
        <v>1.4226450361910576</v>
      </c>
      <c r="AQ316" s="6">
        <v>60</v>
      </c>
      <c r="AR316" s="6">
        <v>350</v>
      </c>
      <c r="AT316" t="s">
        <v>389</v>
      </c>
      <c r="AU316" s="6">
        <v>4.4117647058823701</v>
      </c>
      <c r="AV316" s="6">
        <v>53.393665158371</v>
      </c>
      <c r="AW316" s="6">
        <v>34.389140271493197</v>
      </c>
      <c r="AX316" s="6">
        <v>8.0316742081447998</v>
      </c>
      <c r="AZ316" s="6" t="s">
        <v>391</v>
      </c>
      <c r="BL316" s="6" t="s">
        <v>391</v>
      </c>
      <c r="CQ316" s="6">
        <v>0</v>
      </c>
    </row>
    <row r="317" spans="1:95" x14ac:dyDescent="0.25">
      <c r="A317" t="s">
        <v>295</v>
      </c>
      <c r="B317" t="s">
        <v>247</v>
      </c>
      <c r="C317">
        <v>2020</v>
      </c>
      <c r="D317" t="s">
        <v>297</v>
      </c>
      <c r="E317">
        <v>1</v>
      </c>
      <c r="F317" s="6">
        <f>Table26[[#This Row],[Other Carbs wt%]]+Table26[[#This Row],[Starch wt%]]+Table26[[#This Row],[Cellulose wt%]]+Table26[[#This Row],[Hemicellulose wt%]]+Table26[[#This Row],[Sa wt%]]</f>
        <v>100</v>
      </c>
      <c r="G317" s="6">
        <f>Table26[[#This Row],[Protein wt%]]+Table26[[#This Row],[AA wt%]]</f>
        <v>0</v>
      </c>
      <c r="H317" s="6">
        <f>Table26[[#This Row],[Lipids wt%]]+Table26[[#This Row],[FA wt%]]</f>
        <v>0</v>
      </c>
      <c r="I317" s="6">
        <f>Table26[[#This Row],[Lignin wt%]]+Table26[[#This Row],[Ph wt%]]</f>
        <v>0</v>
      </c>
      <c r="J31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100</v>
      </c>
      <c r="S317" s="6">
        <v>0</v>
      </c>
      <c r="T317" s="6">
        <v>0</v>
      </c>
      <c r="U317" s="6">
        <v>0</v>
      </c>
      <c r="V317" s="6">
        <v>0</v>
      </c>
      <c r="AD317" s="6">
        <v>1.0999999999999999E-2</v>
      </c>
      <c r="AG317" s="6">
        <v>30</v>
      </c>
      <c r="AH317" s="6">
        <v>125</v>
      </c>
      <c r="AK317" s="6">
        <v>1.6160000000000001</v>
      </c>
      <c r="AO317" s="6">
        <f>LN(25/Table26[[#This Row],[Temperature (C)]]/(1-SQRT((Table26[[#This Row],[Temperature (C)]]-5)/Table26[[#This Row],[Temperature (C)]])))/Table26[[#This Row],[b]]</f>
        <v>1.421749486867983</v>
      </c>
      <c r="AP317" s="6">
        <f>IF(Table26[[#This Row],[b]]&lt;&gt;"",Table26[[#This Row],[T-5]], 0)</f>
        <v>1.421749486867983</v>
      </c>
      <c r="AQ317" s="6">
        <v>5</v>
      </c>
      <c r="AR317" s="6">
        <v>250</v>
      </c>
      <c r="AT317" t="s">
        <v>389</v>
      </c>
      <c r="AU317" s="6">
        <v>26.2987012987012</v>
      </c>
      <c r="AV317" s="6">
        <v>3.8961038961038601</v>
      </c>
      <c r="AW317" s="6">
        <v>55.627705627705602</v>
      </c>
      <c r="AX317" s="6">
        <v>14.935064935064901</v>
      </c>
      <c r="AZ317" s="6" t="s">
        <v>391</v>
      </c>
      <c r="BL317" s="6" t="s">
        <v>391</v>
      </c>
      <c r="CQ317" s="6">
        <v>0</v>
      </c>
    </row>
    <row r="318" spans="1:95" x14ac:dyDescent="0.25">
      <c r="A318" t="s">
        <v>295</v>
      </c>
      <c r="B318" t="s">
        <v>247</v>
      </c>
      <c r="C318">
        <v>2020</v>
      </c>
      <c r="D318" t="s">
        <v>297</v>
      </c>
      <c r="E318">
        <v>1</v>
      </c>
      <c r="F318" s="6">
        <f>Table26[[#This Row],[Other Carbs wt%]]+Table26[[#This Row],[Starch wt%]]+Table26[[#This Row],[Cellulose wt%]]+Table26[[#This Row],[Hemicellulose wt%]]+Table26[[#This Row],[Sa wt%]]</f>
        <v>100</v>
      </c>
      <c r="G318" s="6">
        <f>Table26[[#This Row],[Protein wt%]]+Table26[[#This Row],[AA wt%]]</f>
        <v>0</v>
      </c>
      <c r="H318" s="6">
        <f>Table26[[#This Row],[Lipids wt%]]+Table26[[#This Row],[FA wt%]]</f>
        <v>0</v>
      </c>
      <c r="I318" s="6">
        <f>Table26[[#This Row],[Lignin wt%]]+Table26[[#This Row],[Ph wt%]]</f>
        <v>0</v>
      </c>
      <c r="J31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100</v>
      </c>
      <c r="S318" s="6">
        <v>0</v>
      </c>
      <c r="T318" s="6">
        <v>0</v>
      </c>
      <c r="U318" s="6">
        <v>0</v>
      </c>
      <c r="V318" s="6">
        <v>0</v>
      </c>
      <c r="AD318" s="6">
        <v>1.0999999999999999E-2</v>
      </c>
      <c r="AG318" s="6">
        <v>30</v>
      </c>
      <c r="AH318" s="6">
        <v>125</v>
      </c>
      <c r="AK318" s="6">
        <v>1.6160000000000001</v>
      </c>
      <c r="AO318" s="6">
        <f>LN(25/Table26[[#This Row],[Temperature (C)]]/(1-SQRT((Table26[[#This Row],[Temperature (C)]]-5)/Table26[[#This Row],[Temperature (C)]])))/Table26[[#This Row],[b]]</f>
        <v>1.421749486867983</v>
      </c>
      <c r="AP318" s="6">
        <f>IF(Table26[[#This Row],[b]]&lt;&gt;"",Table26[[#This Row],[T-5]], 0)</f>
        <v>1.421749486867983</v>
      </c>
      <c r="AQ318" s="6">
        <v>10</v>
      </c>
      <c r="AR318" s="6">
        <v>250</v>
      </c>
      <c r="AT318" t="s">
        <v>389</v>
      </c>
      <c r="AU318" s="6">
        <v>43.073593073593003</v>
      </c>
      <c r="AV318" s="6">
        <v>5.7359307359307303</v>
      </c>
      <c r="AW318" s="6">
        <v>48.160173160173102</v>
      </c>
      <c r="AX318" s="6">
        <v>4.3290043290042997</v>
      </c>
      <c r="AZ318" s="6" t="s">
        <v>391</v>
      </c>
      <c r="BL318" s="6" t="s">
        <v>391</v>
      </c>
      <c r="CQ318" s="6">
        <v>0</v>
      </c>
    </row>
    <row r="319" spans="1:95" x14ac:dyDescent="0.25">
      <c r="A319" t="s">
        <v>295</v>
      </c>
      <c r="B319" t="s">
        <v>247</v>
      </c>
      <c r="C319">
        <v>2020</v>
      </c>
      <c r="D319" t="s">
        <v>297</v>
      </c>
      <c r="E319">
        <v>1</v>
      </c>
      <c r="F319" s="6">
        <f>Table26[[#This Row],[Other Carbs wt%]]+Table26[[#This Row],[Starch wt%]]+Table26[[#This Row],[Cellulose wt%]]+Table26[[#This Row],[Hemicellulose wt%]]+Table26[[#This Row],[Sa wt%]]</f>
        <v>100</v>
      </c>
      <c r="G319" s="6">
        <f>Table26[[#This Row],[Protein wt%]]+Table26[[#This Row],[AA wt%]]</f>
        <v>0</v>
      </c>
      <c r="H319" s="6">
        <f>Table26[[#This Row],[Lipids wt%]]+Table26[[#This Row],[FA wt%]]</f>
        <v>0</v>
      </c>
      <c r="I319" s="6">
        <f>Table26[[#This Row],[Lignin wt%]]+Table26[[#This Row],[Ph wt%]]</f>
        <v>0</v>
      </c>
      <c r="J31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100</v>
      </c>
      <c r="S319" s="6">
        <v>0</v>
      </c>
      <c r="T319" s="6">
        <v>0</v>
      </c>
      <c r="U319" s="6">
        <v>0</v>
      </c>
      <c r="V319" s="6">
        <v>0</v>
      </c>
      <c r="AD319" s="6">
        <v>1.0999999999999999E-2</v>
      </c>
      <c r="AG319" s="6">
        <v>30</v>
      </c>
      <c r="AH319" s="6">
        <v>125</v>
      </c>
      <c r="AK319" s="6">
        <v>1.6160000000000001</v>
      </c>
      <c r="AO319" s="6">
        <f>LN(25/Table26[[#This Row],[Temperature (C)]]/(1-SQRT((Table26[[#This Row],[Temperature (C)]]-5)/Table26[[#This Row],[Temperature (C)]])))/Table26[[#This Row],[b]]</f>
        <v>1.421749486867983</v>
      </c>
      <c r="AP319" s="6">
        <f>IF(Table26[[#This Row],[b]]&lt;&gt;"",Table26[[#This Row],[T-5]], 0)</f>
        <v>1.421749486867983</v>
      </c>
      <c r="AQ319" s="6">
        <v>20</v>
      </c>
      <c r="AR319" s="6">
        <v>250</v>
      </c>
      <c r="AT319" t="s">
        <v>389</v>
      </c>
      <c r="AU319" s="6">
        <v>41.341991341991303</v>
      </c>
      <c r="AV319" s="6">
        <v>4.6536796536796396</v>
      </c>
      <c r="AW319" s="6">
        <v>28.463203463203399</v>
      </c>
      <c r="AX319" s="6">
        <v>25.974025974025899</v>
      </c>
      <c r="AZ319" s="6" t="s">
        <v>391</v>
      </c>
      <c r="BL319" s="6" t="s">
        <v>391</v>
      </c>
      <c r="CQ319" s="6">
        <v>0</v>
      </c>
    </row>
    <row r="320" spans="1:95" x14ac:dyDescent="0.25">
      <c r="A320" t="s">
        <v>295</v>
      </c>
      <c r="B320" t="s">
        <v>247</v>
      </c>
      <c r="C320">
        <v>2020</v>
      </c>
      <c r="D320" t="s">
        <v>297</v>
      </c>
      <c r="E320">
        <v>1</v>
      </c>
      <c r="F320" s="6">
        <f>Table26[[#This Row],[Other Carbs wt%]]+Table26[[#This Row],[Starch wt%]]+Table26[[#This Row],[Cellulose wt%]]+Table26[[#This Row],[Hemicellulose wt%]]+Table26[[#This Row],[Sa wt%]]</f>
        <v>100</v>
      </c>
      <c r="G320" s="6">
        <f>Table26[[#This Row],[Protein wt%]]+Table26[[#This Row],[AA wt%]]</f>
        <v>0</v>
      </c>
      <c r="H320" s="6">
        <f>Table26[[#This Row],[Lipids wt%]]+Table26[[#This Row],[FA wt%]]</f>
        <v>0</v>
      </c>
      <c r="I320" s="6">
        <f>Table26[[#This Row],[Lignin wt%]]+Table26[[#This Row],[Ph wt%]]</f>
        <v>0</v>
      </c>
      <c r="J32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100</v>
      </c>
      <c r="S320" s="6">
        <v>0</v>
      </c>
      <c r="T320" s="6">
        <v>0</v>
      </c>
      <c r="U320" s="6">
        <v>0</v>
      </c>
      <c r="V320" s="6">
        <v>0</v>
      </c>
      <c r="AD320" s="6">
        <v>1.0999999999999999E-2</v>
      </c>
      <c r="AG320" s="6">
        <v>30</v>
      </c>
      <c r="AH320" s="6">
        <v>125</v>
      </c>
      <c r="AK320" s="6">
        <v>1.6160000000000001</v>
      </c>
      <c r="AO320" s="6">
        <f>LN(25/Table26[[#This Row],[Temperature (C)]]/(1-SQRT((Table26[[#This Row],[Temperature (C)]]-5)/Table26[[#This Row],[Temperature (C)]])))/Table26[[#This Row],[b]]</f>
        <v>1.421749486867983</v>
      </c>
      <c r="AP320" s="6">
        <f>IF(Table26[[#This Row],[b]]&lt;&gt;"",Table26[[#This Row],[T-5]], 0)</f>
        <v>1.421749486867983</v>
      </c>
      <c r="AQ320" s="6">
        <v>30</v>
      </c>
      <c r="AR320" s="6">
        <v>250</v>
      </c>
      <c r="AT320" t="s">
        <v>389</v>
      </c>
      <c r="AU320" s="6">
        <v>27.9220779220779</v>
      </c>
      <c r="AV320" s="6">
        <v>3.3549783549783698</v>
      </c>
      <c r="AW320" s="6">
        <v>34.523809523809497</v>
      </c>
      <c r="AX320" s="6">
        <v>34.740259740259702</v>
      </c>
      <c r="AZ320" s="6" t="s">
        <v>391</v>
      </c>
      <c r="BL320" s="6" t="s">
        <v>391</v>
      </c>
      <c r="CQ320" s="6">
        <v>0</v>
      </c>
    </row>
    <row r="321" spans="1:95" ht="15" customHeight="1" x14ac:dyDescent="0.25">
      <c r="A321" t="s">
        <v>295</v>
      </c>
      <c r="B321" t="s">
        <v>247</v>
      </c>
      <c r="C321">
        <v>2020</v>
      </c>
      <c r="D321" t="s">
        <v>297</v>
      </c>
      <c r="E321">
        <v>1</v>
      </c>
      <c r="F321" s="6">
        <f>Table26[[#This Row],[Other Carbs wt%]]+Table26[[#This Row],[Starch wt%]]+Table26[[#This Row],[Cellulose wt%]]+Table26[[#This Row],[Hemicellulose wt%]]+Table26[[#This Row],[Sa wt%]]</f>
        <v>100</v>
      </c>
      <c r="G321" s="6">
        <f>Table26[[#This Row],[Protein wt%]]+Table26[[#This Row],[AA wt%]]</f>
        <v>0</v>
      </c>
      <c r="H321" s="6">
        <f>Table26[[#This Row],[Lipids wt%]]+Table26[[#This Row],[FA wt%]]</f>
        <v>0</v>
      </c>
      <c r="I321" s="6">
        <f>Table26[[#This Row],[Lignin wt%]]+Table26[[#This Row],[Ph wt%]]</f>
        <v>0</v>
      </c>
      <c r="J32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100</v>
      </c>
      <c r="S321" s="6">
        <v>0</v>
      </c>
      <c r="T321" s="6">
        <v>0</v>
      </c>
      <c r="U321" s="6">
        <v>0</v>
      </c>
      <c r="V321" s="6">
        <v>0</v>
      </c>
      <c r="AD321" s="6">
        <v>1.0999999999999999E-2</v>
      </c>
      <c r="AG321" s="6">
        <v>30</v>
      </c>
      <c r="AH321" s="6">
        <v>125</v>
      </c>
      <c r="AK321" s="6">
        <v>1.6160000000000001</v>
      </c>
      <c r="AO321" s="6">
        <f>LN(25/Table26[[#This Row],[Temperature (C)]]/(1-SQRT((Table26[[#This Row],[Temperature (C)]]-5)/Table26[[#This Row],[Temperature (C)]])))/Table26[[#This Row],[b]]</f>
        <v>1.421749486867983</v>
      </c>
      <c r="AP321" s="6">
        <f>IF(Table26[[#This Row],[b]]&lt;&gt;"",Table26[[#This Row],[T-5]], 0)</f>
        <v>1.421749486867983</v>
      </c>
      <c r="AQ321" s="6">
        <v>60</v>
      </c>
      <c r="AR321" s="6">
        <v>250</v>
      </c>
      <c r="AT321" t="s">
        <v>389</v>
      </c>
      <c r="AU321" s="6">
        <v>34.956709956709901</v>
      </c>
      <c r="AV321" s="6">
        <v>4.6536796536796503</v>
      </c>
      <c r="AW321" s="6">
        <v>52.922077922077897</v>
      </c>
      <c r="AX321" s="6">
        <v>8.4415584415584402</v>
      </c>
      <c r="AZ321" s="6" t="s">
        <v>391</v>
      </c>
      <c r="BL321" s="6" t="s">
        <v>391</v>
      </c>
      <c r="CQ321" s="6">
        <v>0</v>
      </c>
    </row>
    <row r="322" spans="1:95" x14ac:dyDescent="0.25">
      <c r="A322" t="s">
        <v>295</v>
      </c>
      <c r="B322" t="s">
        <v>247</v>
      </c>
      <c r="C322">
        <v>2020</v>
      </c>
      <c r="D322" t="s">
        <v>297</v>
      </c>
      <c r="E322">
        <v>1</v>
      </c>
      <c r="F322" s="6">
        <f>Table26[[#This Row],[Other Carbs wt%]]+Table26[[#This Row],[Starch wt%]]+Table26[[#This Row],[Cellulose wt%]]+Table26[[#This Row],[Hemicellulose wt%]]+Table26[[#This Row],[Sa wt%]]</f>
        <v>100</v>
      </c>
      <c r="G322" s="6">
        <f>Table26[[#This Row],[Protein wt%]]+Table26[[#This Row],[AA wt%]]</f>
        <v>0</v>
      </c>
      <c r="H322" s="6">
        <f>Table26[[#This Row],[Lipids wt%]]+Table26[[#This Row],[FA wt%]]</f>
        <v>0</v>
      </c>
      <c r="I322" s="6">
        <f>Table26[[#This Row],[Lignin wt%]]+Table26[[#This Row],[Ph wt%]]</f>
        <v>0</v>
      </c>
      <c r="J32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100</v>
      </c>
      <c r="S322" s="6">
        <v>0</v>
      </c>
      <c r="T322" s="6">
        <v>0</v>
      </c>
      <c r="U322" s="6">
        <v>0</v>
      </c>
      <c r="V322" s="6">
        <v>0</v>
      </c>
      <c r="AD322" s="6">
        <v>1.0999999999999999E-2</v>
      </c>
      <c r="AG322" s="6">
        <v>30</v>
      </c>
      <c r="AH322" s="6">
        <v>125</v>
      </c>
      <c r="AK322" s="6">
        <v>1.6160000000000001</v>
      </c>
      <c r="AO322" s="6">
        <f>LN(25/Table26[[#This Row],[Temperature (C)]]/(1-SQRT((Table26[[#This Row],[Temperature (C)]]-5)/Table26[[#This Row],[Temperature (C)]])))/Table26[[#This Row],[b]]</f>
        <v>1.4222723643965234</v>
      </c>
      <c r="AP322" s="6">
        <f>IF(Table26[[#This Row],[b]]&lt;&gt;"",Table26[[#This Row],[T-5]], 0)</f>
        <v>1.4222723643965234</v>
      </c>
      <c r="AQ322" s="6">
        <v>5</v>
      </c>
      <c r="AR322" s="6">
        <v>300</v>
      </c>
      <c r="AT322" t="s">
        <v>389</v>
      </c>
      <c r="AU322" s="6">
        <v>33.514099783080198</v>
      </c>
      <c r="AV322" s="6">
        <v>4.3383947939262502</v>
      </c>
      <c r="AW322" s="6">
        <v>35.5748373101952</v>
      </c>
      <c r="AX322" s="6">
        <v>27.114967462039001</v>
      </c>
      <c r="AZ322" s="6" t="s">
        <v>391</v>
      </c>
      <c r="BL322" s="6" t="s">
        <v>391</v>
      </c>
      <c r="CQ322" s="6">
        <v>0</v>
      </c>
    </row>
    <row r="323" spans="1:95" x14ac:dyDescent="0.25">
      <c r="A323" t="s">
        <v>295</v>
      </c>
      <c r="B323" t="s">
        <v>247</v>
      </c>
      <c r="C323">
        <v>2020</v>
      </c>
      <c r="D323" t="s">
        <v>297</v>
      </c>
      <c r="E323">
        <v>1</v>
      </c>
      <c r="F323" s="6">
        <f>Table26[[#This Row],[Other Carbs wt%]]+Table26[[#This Row],[Starch wt%]]+Table26[[#This Row],[Cellulose wt%]]+Table26[[#This Row],[Hemicellulose wt%]]+Table26[[#This Row],[Sa wt%]]</f>
        <v>100</v>
      </c>
      <c r="G323" s="6">
        <f>Table26[[#This Row],[Protein wt%]]+Table26[[#This Row],[AA wt%]]</f>
        <v>0</v>
      </c>
      <c r="H323" s="6">
        <f>Table26[[#This Row],[Lipids wt%]]+Table26[[#This Row],[FA wt%]]</f>
        <v>0</v>
      </c>
      <c r="I323" s="6">
        <f>Table26[[#This Row],[Lignin wt%]]+Table26[[#This Row],[Ph wt%]]</f>
        <v>0</v>
      </c>
      <c r="J32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100</v>
      </c>
      <c r="S323" s="6">
        <v>0</v>
      </c>
      <c r="T323" s="6">
        <v>0</v>
      </c>
      <c r="U323" s="6">
        <v>0</v>
      </c>
      <c r="V323" s="6">
        <v>0</v>
      </c>
      <c r="AD323" s="6">
        <v>1.0999999999999999E-2</v>
      </c>
      <c r="AG323" s="6">
        <v>30</v>
      </c>
      <c r="AH323" s="6">
        <v>125</v>
      </c>
      <c r="AK323" s="6">
        <v>1.6160000000000001</v>
      </c>
      <c r="AO323" s="6">
        <f>LN(25/Table26[[#This Row],[Temperature (C)]]/(1-SQRT((Table26[[#This Row],[Temperature (C)]]-5)/Table26[[#This Row],[Temperature (C)]])))/Table26[[#This Row],[b]]</f>
        <v>1.4222723643965234</v>
      </c>
      <c r="AP323" s="6">
        <f>IF(Table26[[#This Row],[b]]&lt;&gt;"",Table26[[#This Row],[T-5]], 0)</f>
        <v>1.4222723643965234</v>
      </c>
      <c r="AQ323" s="6">
        <v>10</v>
      </c>
      <c r="AR323" s="6">
        <v>300</v>
      </c>
      <c r="AT323" t="s">
        <v>389</v>
      </c>
      <c r="AU323" s="6">
        <v>36.984815618221198</v>
      </c>
      <c r="AV323" s="6">
        <v>4.9891540130151801</v>
      </c>
      <c r="AW323" s="6">
        <v>28.0911062906724</v>
      </c>
      <c r="AX323" s="6">
        <v>30.802603036876299</v>
      </c>
      <c r="AZ323" s="6" t="s">
        <v>391</v>
      </c>
      <c r="BL323" s="6" t="s">
        <v>391</v>
      </c>
      <c r="CQ323" s="6">
        <v>0</v>
      </c>
    </row>
    <row r="324" spans="1:95" x14ac:dyDescent="0.25">
      <c r="A324" t="s">
        <v>295</v>
      </c>
      <c r="B324" t="s">
        <v>247</v>
      </c>
      <c r="C324">
        <v>2020</v>
      </c>
      <c r="D324" t="s">
        <v>297</v>
      </c>
      <c r="E324">
        <v>1</v>
      </c>
      <c r="F324" s="6">
        <f>Table26[[#This Row],[Other Carbs wt%]]+Table26[[#This Row],[Starch wt%]]+Table26[[#This Row],[Cellulose wt%]]+Table26[[#This Row],[Hemicellulose wt%]]+Table26[[#This Row],[Sa wt%]]</f>
        <v>100</v>
      </c>
      <c r="G324" s="6">
        <f>Table26[[#This Row],[Protein wt%]]+Table26[[#This Row],[AA wt%]]</f>
        <v>0</v>
      </c>
      <c r="H324" s="6">
        <f>Table26[[#This Row],[Lipids wt%]]+Table26[[#This Row],[FA wt%]]</f>
        <v>0</v>
      </c>
      <c r="I324" s="6">
        <f>Table26[[#This Row],[Lignin wt%]]+Table26[[#This Row],[Ph wt%]]</f>
        <v>0</v>
      </c>
      <c r="J32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100</v>
      </c>
      <c r="S324" s="6">
        <v>0</v>
      </c>
      <c r="T324" s="6">
        <v>0</v>
      </c>
      <c r="U324" s="6">
        <v>0</v>
      </c>
      <c r="V324" s="6">
        <v>0</v>
      </c>
      <c r="AD324" s="6">
        <v>1.0999999999999999E-2</v>
      </c>
      <c r="AG324" s="6">
        <v>30</v>
      </c>
      <c r="AH324" s="6">
        <v>125</v>
      </c>
      <c r="AK324" s="6">
        <v>1.6160000000000001</v>
      </c>
      <c r="AO324" s="6">
        <f>LN(25/Table26[[#This Row],[Temperature (C)]]/(1-SQRT((Table26[[#This Row],[Temperature (C)]]-5)/Table26[[#This Row],[Temperature (C)]])))/Table26[[#This Row],[b]]</f>
        <v>1.4222723643965234</v>
      </c>
      <c r="AP324" s="6">
        <f>IF(Table26[[#This Row],[b]]&lt;&gt;"",Table26[[#This Row],[T-5]], 0)</f>
        <v>1.4222723643965234</v>
      </c>
      <c r="AQ324" s="6">
        <v>20</v>
      </c>
      <c r="AR324" s="6">
        <v>300</v>
      </c>
      <c r="AT324" t="s">
        <v>389</v>
      </c>
      <c r="AU324" s="6">
        <v>44.360086767895801</v>
      </c>
      <c r="AV324" s="6">
        <v>2.92841648590018</v>
      </c>
      <c r="AW324" s="6">
        <v>21.2581344902386</v>
      </c>
      <c r="AX324" s="6">
        <v>31.887201735357898</v>
      </c>
      <c r="AZ324" s="6" t="s">
        <v>391</v>
      </c>
      <c r="BL324" s="6" t="s">
        <v>391</v>
      </c>
      <c r="CQ324" s="6">
        <v>0</v>
      </c>
    </row>
    <row r="325" spans="1:95" x14ac:dyDescent="0.25">
      <c r="A325" t="s">
        <v>295</v>
      </c>
      <c r="B325" t="s">
        <v>247</v>
      </c>
      <c r="C325">
        <v>2020</v>
      </c>
      <c r="D325" t="s">
        <v>297</v>
      </c>
      <c r="E325">
        <v>1</v>
      </c>
      <c r="F325" s="6">
        <f>Table26[[#This Row],[Other Carbs wt%]]+Table26[[#This Row],[Starch wt%]]+Table26[[#This Row],[Cellulose wt%]]+Table26[[#This Row],[Hemicellulose wt%]]+Table26[[#This Row],[Sa wt%]]</f>
        <v>100</v>
      </c>
      <c r="G325" s="6">
        <f>Table26[[#This Row],[Protein wt%]]+Table26[[#This Row],[AA wt%]]</f>
        <v>0</v>
      </c>
      <c r="H325" s="6">
        <f>Table26[[#This Row],[Lipids wt%]]+Table26[[#This Row],[FA wt%]]</f>
        <v>0</v>
      </c>
      <c r="I325" s="6">
        <f>Table26[[#This Row],[Lignin wt%]]+Table26[[#This Row],[Ph wt%]]</f>
        <v>0</v>
      </c>
      <c r="J32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100</v>
      </c>
      <c r="S325" s="6">
        <v>0</v>
      </c>
      <c r="T325" s="6">
        <v>0</v>
      </c>
      <c r="U325" s="6">
        <v>0</v>
      </c>
      <c r="V325" s="6">
        <v>0</v>
      </c>
      <c r="AD325" s="6">
        <v>1.0999999999999999E-2</v>
      </c>
      <c r="AG325" s="6">
        <v>30</v>
      </c>
      <c r="AH325" s="6">
        <v>125</v>
      </c>
      <c r="AK325" s="6">
        <v>1.6160000000000001</v>
      </c>
      <c r="AO325" s="6">
        <f>LN(25/Table26[[#This Row],[Temperature (C)]]/(1-SQRT((Table26[[#This Row],[Temperature (C)]]-5)/Table26[[#This Row],[Temperature (C)]])))/Table26[[#This Row],[b]]</f>
        <v>1.4222723643965234</v>
      </c>
      <c r="AP325" s="6">
        <f>IF(Table26[[#This Row],[b]]&lt;&gt;"",Table26[[#This Row],[T-5]], 0)</f>
        <v>1.4222723643965234</v>
      </c>
      <c r="AQ325" s="6">
        <v>30</v>
      </c>
      <c r="AR325" s="6">
        <v>300</v>
      </c>
      <c r="AT325" t="s">
        <v>389</v>
      </c>
      <c r="AU325" s="6">
        <v>38.177874186550902</v>
      </c>
      <c r="AV325" s="6">
        <v>3.79609544468543</v>
      </c>
      <c r="AW325" s="6">
        <v>32.321041214750501</v>
      </c>
      <c r="AX325" s="6">
        <v>25.7049891540129</v>
      </c>
      <c r="AZ325" s="6" t="s">
        <v>391</v>
      </c>
      <c r="BL325" s="6" t="s">
        <v>391</v>
      </c>
      <c r="CQ325" s="6">
        <v>0</v>
      </c>
    </row>
    <row r="326" spans="1:95" ht="15" customHeight="1" x14ac:dyDescent="0.25">
      <c r="A326" t="s">
        <v>295</v>
      </c>
      <c r="B326" t="s">
        <v>247</v>
      </c>
      <c r="C326">
        <v>2020</v>
      </c>
      <c r="D326" t="s">
        <v>297</v>
      </c>
      <c r="E326">
        <v>1</v>
      </c>
      <c r="F326" s="6">
        <f>Table26[[#This Row],[Other Carbs wt%]]+Table26[[#This Row],[Starch wt%]]+Table26[[#This Row],[Cellulose wt%]]+Table26[[#This Row],[Hemicellulose wt%]]+Table26[[#This Row],[Sa wt%]]</f>
        <v>100</v>
      </c>
      <c r="G326" s="6">
        <f>Table26[[#This Row],[Protein wt%]]+Table26[[#This Row],[AA wt%]]</f>
        <v>0</v>
      </c>
      <c r="H326" s="6">
        <f>Table26[[#This Row],[Lipids wt%]]+Table26[[#This Row],[FA wt%]]</f>
        <v>0</v>
      </c>
      <c r="I326" s="6">
        <f>Table26[[#This Row],[Lignin wt%]]+Table26[[#This Row],[Ph wt%]]</f>
        <v>0</v>
      </c>
      <c r="J32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100</v>
      </c>
      <c r="S326" s="6">
        <v>0</v>
      </c>
      <c r="T326" s="6">
        <v>0</v>
      </c>
      <c r="U326" s="6">
        <v>0</v>
      </c>
      <c r="V326" s="6">
        <v>0</v>
      </c>
      <c r="AD326" s="6">
        <v>1.0999999999999999E-2</v>
      </c>
      <c r="AG326" s="6">
        <v>30</v>
      </c>
      <c r="AH326" s="6">
        <v>125</v>
      </c>
      <c r="AK326" s="6">
        <v>1.6160000000000001</v>
      </c>
      <c r="AO326" s="6">
        <f>LN(25/Table26[[#This Row],[Temperature (C)]]/(1-SQRT((Table26[[#This Row],[Temperature (C)]]-5)/Table26[[#This Row],[Temperature (C)]])))/Table26[[#This Row],[b]]</f>
        <v>1.4222723643965234</v>
      </c>
      <c r="AP326" s="6">
        <f>IF(Table26[[#This Row],[b]]&lt;&gt;"",Table26[[#This Row],[T-5]], 0)</f>
        <v>1.4222723643965234</v>
      </c>
      <c r="AQ326" s="6">
        <v>60</v>
      </c>
      <c r="AR326" s="6">
        <v>300</v>
      </c>
      <c r="AT326" t="s">
        <v>389</v>
      </c>
      <c r="AU326" s="6">
        <v>24.837310195227701</v>
      </c>
      <c r="AV326" s="6">
        <v>3.68763557483731</v>
      </c>
      <c r="AW326" s="6">
        <v>38.937093275488003</v>
      </c>
      <c r="AX326" s="6">
        <v>32.863340563991301</v>
      </c>
      <c r="AZ326" s="6" t="s">
        <v>391</v>
      </c>
      <c r="BL326" s="6" t="s">
        <v>391</v>
      </c>
      <c r="CQ326" s="6">
        <v>0</v>
      </c>
    </row>
    <row r="327" spans="1:95" x14ac:dyDescent="0.25">
      <c r="A327" t="s">
        <v>295</v>
      </c>
      <c r="B327" t="s">
        <v>247</v>
      </c>
      <c r="C327">
        <v>2020</v>
      </c>
      <c r="D327" t="s">
        <v>297</v>
      </c>
      <c r="E327">
        <v>1</v>
      </c>
      <c r="F327" s="6">
        <f>Table26[[#This Row],[Other Carbs wt%]]+Table26[[#This Row],[Starch wt%]]+Table26[[#This Row],[Cellulose wt%]]+Table26[[#This Row],[Hemicellulose wt%]]+Table26[[#This Row],[Sa wt%]]</f>
        <v>100</v>
      </c>
      <c r="G327" s="6">
        <f>Table26[[#This Row],[Protein wt%]]+Table26[[#This Row],[AA wt%]]</f>
        <v>0</v>
      </c>
      <c r="H327" s="6">
        <f>Table26[[#This Row],[Lipids wt%]]+Table26[[#This Row],[FA wt%]]</f>
        <v>0</v>
      </c>
      <c r="I327" s="6">
        <f>Table26[[#This Row],[Lignin wt%]]+Table26[[#This Row],[Ph wt%]]</f>
        <v>0</v>
      </c>
      <c r="J32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100</v>
      </c>
      <c r="S327" s="6">
        <v>0</v>
      </c>
      <c r="T327" s="6">
        <v>0</v>
      </c>
      <c r="U327" s="6">
        <v>0</v>
      </c>
      <c r="V327" s="6">
        <v>0</v>
      </c>
      <c r="AD327" s="6">
        <v>1.0999999999999999E-2</v>
      </c>
      <c r="AG327" s="6">
        <v>30</v>
      </c>
      <c r="AH327" s="6">
        <v>125</v>
      </c>
      <c r="AK327" s="6">
        <v>1.6160000000000001</v>
      </c>
      <c r="AO327" s="6">
        <f>LN(25/Table26[[#This Row],[Temperature (C)]]/(1-SQRT((Table26[[#This Row],[Temperature (C)]]-5)/Table26[[#This Row],[Temperature (C)]])))/Table26[[#This Row],[b]]</f>
        <v>1.4226450361910576</v>
      </c>
      <c r="AP327" s="6">
        <f>IF(Table26[[#This Row],[b]]&lt;&gt;"",Table26[[#This Row],[T-5]], 0)</f>
        <v>1.4226450361910576</v>
      </c>
      <c r="AQ327" s="6">
        <v>5</v>
      </c>
      <c r="AR327" s="6">
        <v>350</v>
      </c>
      <c r="AT327" t="s">
        <v>389</v>
      </c>
      <c r="AU327" s="6">
        <v>15.5943293347873</v>
      </c>
      <c r="AV327" s="6">
        <v>2.6172300981460799</v>
      </c>
      <c r="AW327" s="6">
        <v>56.924754634678301</v>
      </c>
      <c r="AX327" s="6">
        <v>25.736095965103502</v>
      </c>
      <c r="AZ327" s="6" t="s">
        <v>391</v>
      </c>
      <c r="BL327" s="6" t="s">
        <v>391</v>
      </c>
      <c r="CQ327" s="6">
        <v>0</v>
      </c>
    </row>
    <row r="328" spans="1:95" x14ac:dyDescent="0.25">
      <c r="A328" t="s">
        <v>295</v>
      </c>
      <c r="B328" t="s">
        <v>247</v>
      </c>
      <c r="C328">
        <v>2020</v>
      </c>
      <c r="D328" t="s">
        <v>297</v>
      </c>
      <c r="E328">
        <v>1</v>
      </c>
      <c r="F328" s="6">
        <f>Table26[[#This Row],[Other Carbs wt%]]+Table26[[#This Row],[Starch wt%]]+Table26[[#This Row],[Cellulose wt%]]+Table26[[#This Row],[Hemicellulose wt%]]+Table26[[#This Row],[Sa wt%]]</f>
        <v>100</v>
      </c>
      <c r="G328" s="6">
        <f>Table26[[#This Row],[Protein wt%]]+Table26[[#This Row],[AA wt%]]</f>
        <v>0</v>
      </c>
      <c r="H328" s="6">
        <f>Table26[[#This Row],[Lipids wt%]]+Table26[[#This Row],[FA wt%]]</f>
        <v>0</v>
      </c>
      <c r="I328" s="6">
        <f>Table26[[#This Row],[Lignin wt%]]+Table26[[#This Row],[Ph wt%]]</f>
        <v>0</v>
      </c>
      <c r="J32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100</v>
      </c>
      <c r="S328" s="6">
        <v>0</v>
      </c>
      <c r="T328" s="6">
        <v>0</v>
      </c>
      <c r="U328" s="6">
        <v>0</v>
      </c>
      <c r="V328" s="6">
        <v>0</v>
      </c>
      <c r="AD328" s="6">
        <v>1.0999999999999999E-2</v>
      </c>
      <c r="AG328" s="6">
        <v>30</v>
      </c>
      <c r="AH328" s="6">
        <v>125</v>
      </c>
      <c r="AK328" s="6">
        <v>1.6160000000000001</v>
      </c>
      <c r="AO328" s="6">
        <f>LN(25/Table26[[#This Row],[Temperature (C)]]/(1-SQRT((Table26[[#This Row],[Temperature (C)]]-5)/Table26[[#This Row],[Temperature (C)]])))/Table26[[#This Row],[b]]</f>
        <v>1.4226450361910576</v>
      </c>
      <c r="AP328" s="6">
        <f>IF(Table26[[#This Row],[b]]&lt;&gt;"",Table26[[#This Row],[T-5]], 0)</f>
        <v>1.4226450361910576</v>
      </c>
      <c r="AQ328" s="6">
        <v>10</v>
      </c>
      <c r="AR328" s="6">
        <v>350</v>
      </c>
      <c r="AT328" t="s">
        <v>389</v>
      </c>
      <c r="AU328" s="6">
        <v>21.5921483097055</v>
      </c>
      <c r="AV328" s="6">
        <v>4.1439476553979899</v>
      </c>
      <c r="AW328" s="6">
        <v>59.105779716466699</v>
      </c>
      <c r="AX328" s="6">
        <v>15.7033805888767</v>
      </c>
      <c r="AZ328" s="6" t="s">
        <v>391</v>
      </c>
      <c r="BL328" s="6" t="s">
        <v>391</v>
      </c>
      <c r="CQ328" s="6">
        <v>0</v>
      </c>
    </row>
    <row r="329" spans="1:95" x14ac:dyDescent="0.25">
      <c r="A329" t="s">
        <v>295</v>
      </c>
      <c r="B329" t="s">
        <v>247</v>
      </c>
      <c r="C329">
        <v>2020</v>
      </c>
      <c r="D329" t="s">
        <v>297</v>
      </c>
      <c r="E329">
        <v>1</v>
      </c>
      <c r="F329" s="6">
        <f>Table26[[#This Row],[Other Carbs wt%]]+Table26[[#This Row],[Starch wt%]]+Table26[[#This Row],[Cellulose wt%]]+Table26[[#This Row],[Hemicellulose wt%]]+Table26[[#This Row],[Sa wt%]]</f>
        <v>100</v>
      </c>
      <c r="G329" s="6">
        <f>Table26[[#This Row],[Protein wt%]]+Table26[[#This Row],[AA wt%]]</f>
        <v>0</v>
      </c>
      <c r="H329" s="6">
        <f>Table26[[#This Row],[Lipids wt%]]+Table26[[#This Row],[FA wt%]]</f>
        <v>0</v>
      </c>
      <c r="I329" s="6">
        <f>Table26[[#This Row],[Lignin wt%]]+Table26[[#This Row],[Ph wt%]]</f>
        <v>0</v>
      </c>
      <c r="J32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100</v>
      </c>
      <c r="S329" s="6">
        <v>0</v>
      </c>
      <c r="T329" s="6">
        <v>0</v>
      </c>
      <c r="U329" s="6">
        <v>0</v>
      </c>
      <c r="V329" s="6">
        <v>0</v>
      </c>
      <c r="AD329" s="6">
        <v>1.0999999999999999E-2</v>
      </c>
      <c r="AG329" s="6">
        <v>30</v>
      </c>
      <c r="AH329" s="6">
        <v>125</v>
      </c>
      <c r="AK329" s="6">
        <v>1.6160000000000001</v>
      </c>
      <c r="AO329" s="6">
        <f>LN(25/Table26[[#This Row],[Temperature (C)]]/(1-SQRT((Table26[[#This Row],[Temperature (C)]]-5)/Table26[[#This Row],[Temperature (C)]])))/Table26[[#This Row],[b]]</f>
        <v>1.4226450361910576</v>
      </c>
      <c r="AP329" s="6">
        <f>IF(Table26[[#This Row],[b]]&lt;&gt;"",Table26[[#This Row],[T-5]], 0)</f>
        <v>1.4226450361910576</v>
      </c>
      <c r="AQ329" s="6">
        <v>20</v>
      </c>
      <c r="AR329" s="6">
        <v>350</v>
      </c>
      <c r="AT329" t="s">
        <v>389</v>
      </c>
      <c r="AU329" s="6">
        <v>19.1930207197382</v>
      </c>
      <c r="AV329" s="6">
        <v>5.5616139585604802</v>
      </c>
      <c r="AW329" s="6">
        <v>39.258451472191901</v>
      </c>
      <c r="AX329" s="6">
        <v>37.5136314067611</v>
      </c>
      <c r="AZ329" s="6" t="s">
        <v>391</v>
      </c>
      <c r="BL329" s="6" t="s">
        <v>391</v>
      </c>
      <c r="CQ329" s="6">
        <v>0</v>
      </c>
    </row>
    <row r="330" spans="1:95" x14ac:dyDescent="0.25">
      <c r="A330" t="s">
        <v>295</v>
      </c>
      <c r="B330" t="s">
        <v>247</v>
      </c>
      <c r="C330">
        <v>2020</v>
      </c>
      <c r="D330" t="s">
        <v>297</v>
      </c>
      <c r="E330">
        <v>1</v>
      </c>
      <c r="F330" s="6">
        <f>Table26[[#This Row],[Other Carbs wt%]]+Table26[[#This Row],[Starch wt%]]+Table26[[#This Row],[Cellulose wt%]]+Table26[[#This Row],[Hemicellulose wt%]]+Table26[[#This Row],[Sa wt%]]</f>
        <v>100</v>
      </c>
      <c r="G330" s="6">
        <f>Table26[[#This Row],[Protein wt%]]+Table26[[#This Row],[AA wt%]]</f>
        <v>0</v>
      </c>
      <c r="H330" s="6">
        <f>Table26[[#This Row],[Lipids wt%]]+Table26[[#This Row],[FA wt%]]</f>
        <v>0</v>
      </c>
      <c r="I330" s="6">
        <f>Table26[[#This Row],[Lignin wt%]]+Table26[[#This Row],[Ph wt%]]</f>
        <v>0</v>
      </c>
      <c r="J33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100</v>
      </c>
      <c r="S330" s="6">
        <v>0</v>
      </c>
      <c r="T330" s="6">
        <v>0</v>
      </c>
      <c r="U330" s="6">
        <v>0</v>
      </c>
      <c r="V330" s="6">
        <v>0</v>
      </c>
      <c r="AD330" s="6">
        <v>1.0999999999999999E-2</v>
      </c>
      <c r="AG330" s="6">
        <v>30</v>
      </c>
      <c r="AH330" s="6">
        <v>125</v>
      </c>
      <c r="AK330" s="6">
        <v>1.6160000000000001</v>
      </c>
      <c r="AO330" s="6">
        <f>LN(25/Table26[[#This Row],[Temperature (C)]]/(1-SQRT((Table26[[#This Row],[Temperature (C)]]-5)/Table26[[#This Row],[Temperature (C)]])))/Table26[[#This Row],[b]]</f>
        <v>1.4226450361910576</v>
      </c>
      <c r="AP330" s="6">
        <f>IF(Table26[[#This Row],[b]]&lt;&gt;"",Table26[[#This Row],[T-5]], 0)</f>
        <v>1.4226450361910576</v>
      </c>
      <c r="AQ330" s="6">
        <v>30</v>
      </c>
      <c r="AR330" s="6">
        <v>350</v>
      </c>
      <c r="AT330" t="s">
        <v>389</v>
      </c>
      <c r="AU330" s="6">
        <v>24.7546346782987</v>
      </c>
      <c r="AV330" s="6">
        <v>4.4711014176662696</v>
      </c>
      <c r="AW330" s="6">
        <v>45.147219193020703</v>
      </c>
      <c r="AX330" s="6">
        <v>26.3904034896401</v>
      </c>
      <c r="AZ330" s="6" t="s">
        <v>391</v>
      </c>
      <c r="BL330" s="6" t="s">
        <v>391</v>
      </c>
      <c r="CQ330" s="6">
        <v>0</v>
      </c>
    </row>
    <row r="331" spans="1:95" x14ac:dyDescent="0.25">
      <c r="A331" t="s">
        <v>295</v>
      </c>
      <c r="B331" t="s">
        <v>247</v>
      </c>
      <c r="C331">
        <v>2020</v>
      </c>
      <c r="D331" t="s">
        <v>297</v>
      </c>
      <c r="E331">
        <v>1</v>
      </c>
      <c r="F331" s="6">
        <f>Table26[[#This Row],[Other Carbs wt%]]+Table26[[#This Row],[Starch wt%]]+Table26[[#This Row],[Cellulose wt%]]+Table26[[#This Row],[Hemicellulose wt%]]+Table26[[#This Row],[Sa wt%]]</f>
        <v>100</v>
      </c>
      <c r="G331" s="6">
        <f>Table26[[#This Row],[Protein wt%]]+Table26[[#This Row],[AA wt%]]</f>
        <v>0</v>
      </c>
      <c r="H331" s="6">
        <f>Table26[[#This Row],[Lipids wt%]]+Table26[[#This Row],[FA wt%]]</f>
        <v>0</v>
      </c>
      <c r="I331" s="6">
        <f>Table26[[#This Row],[Lignin wt%]]+Table26[[#This Row],[Ph wt%]]</f>
        <v>0</v>
      </c>
      <c r="J33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100</v>
      </c>
      <c r="S331" s="6">
        <v>0</v>
      </c>
      <c r="T331" s="6">
        <v>0</v>
      </c>
      <c r="U331" s="6">
        <v>0</v>
      </c>
      <c r="V331" s="6">
        <v>0</v>
      </c>
      <c r="AD331" s="6">
        <v>1.0999999999999999E-2</v>
      </c>
      <c r="AG331" s="6">
        <v>30</v>
      </c>
      <c r="AH331" s="6">
        <v>125</v>
      </c>
      <c r="AK331" s="6">
        <v>1.6160000000000001</v>
      </c>
      <c r="AO331" s="6">
        <f>LN(25/Table26[[#This Row],[Temperature (C)]]/(1-SQRT((Table26[[#This Row],[Temperature (C)]]-5)/Table26[[#This Row],[Temperature (C)]])))/Table26[[#This Row],[b]]</f>
        <v>1.4226450361910576</v>
      </c>
      <c r="AP331" s="6">
        <f>IF(Table26[[#This Row],[b]]&lt;&gt;"",Table26[[#This Row],[T-5]], 0)</f>
        <v>1.4226450361910576</v>
      </c>
      <c r="AQ331" s="6">
        <v>60</v>
      </c>
      <c r="AR331" s="6">
        <v>350</v>
      </c>
      <c r="AT331" t="s">
        <v>389</v>
      </c>
      <c r="AU331" s="6">
        <v>16.248636859323799</v>
      </c>
      <c r="AV331" s="6">
        <v>5.1254089422027702</v>
      </c>
      <c r="AW331" s="6">
        <v>40.894220283533201</v>
      </c>
      <c r="AX331" s="6">
        <v>38.276990185387099</v>
      </c>
      <c r="AZ331" s="6" t="s">
        <v>391</v>
      </c>
      <c r="BL331" s="6" t="s">
        <v>391</v>
      </c>
      <c r="CQ331" s="6">
        <v>0</v>
      </c>
    </row>
    <row r="332" spans="1:95" x14ac:dyDescent="0.25">
      <c r="A332" t="s">
        <v>295</v>
      </c>
      <c r="B332" t="s">
        <v>247</v>
      </c>
      <c r="C332">
        <v>2020</v>
      </c>
      <c r="D332" t="s">
        <v>298</v>
      </c>
      <c r="E332">
        <v>1</v>
      </c>
      <c r="F332" s="6">
        <f>Table26[[#This Row],[Other Carbs wt%]]+Table26[[#This Row],[Starch wt%]]+Table26[[#This Row],[Cellulose wt%]]+Table26[[#This Row],[Hemicellulose wt%]]+Table26[[#This Row],[Sa wt%]]</f>
        <v>0</v>
      </c>
      <c r="G332" s="6">
        <f>Table26[[#This Row],[Protein wt%]]+Table26[[#This Row],[AA wt%]]</f>
        <v>100</v>
      </c>
      <c r="H332" s="6">
        <f>Table26[[#This Row],[Lipids wt%]]+Table26[[#This Row],[FA wt%]]</f>
        <v>0</v>
      </c>
      <c r="I332" s="6">
        <f>Table26[[#This Row],[Lignin wt%]]+Table26[[#This Row],[Ph wt%]]</f>
        <v>0</v>
      </c>
      <c r="J33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100</v>
      </c>
      <c r="T332" s="6">
        <v>0</v>
      </c>
      <c r="U332" s="6">
        <v>0</v>
      </c>
      <c r="V332" s="6">
        <v>0</v>
      </c>
      <c r="AD332" s="6">
        <v>1.0999999999999999E-2</v>
      </c>
      <c r="AG332" s="6">
        <v>30</v>
      </c>
      <c r="AH332" s="6">
        <v>125</v>
      </c>
      <c r="AK332" s="6">
        <v>1.6160000000000001</v>
      </c>
      <c r="AO332" s="6">
        <f>LN(25/Table26[[#This Row],[Temperature (C)]]/(1-SQRT((Table26[[#This Row],[Temperature (C)]]-5)/Table26[[#This Row],[Temperature (C)]])))/Table26[[#This Row],[b]]</f>
        <v>1.421749486867983</v>
      </c>
      <c r="AP332" s="6">
        <f>IF(Table26[[#This Row],[b]]&lt;&gt;"",Table26[[#This Row],[T-5]], 0)</f>
        <v>1.421749486867983</v>
      </c>
      <c r="AQ332" s="6">
        <v>5</v>
      </c>
      <c r="AR332" s="6">
        <v>250</v>
      </c>
      <c r="AT332" t="s">
        <v>389</v>
      </c>
      <c r="AU332" s="6">
        <v>24.615384615384599</v>
      </c>
      <c r="AV332" s="6">
        <v>0.54945054945054805</v>
      </c>
      <c r="AW332" s="6">
        <v>65.824175824175796</v>
      </c>
      <c r="AX332" s="6">
        <v>9.1208791208790991</v>
      </c>
      <c r="AZ332" s="6">
        <v>30.089820359281401</v>
      </c>
      <c r="BL332" s="6" t="s">
        <v>391</v>
      </c>
      <c r="CQ332" s="6">
        <v>0</v>
      </c>
    </row>
    <row r="333" spans="1:95" x14ac:dyDescent="0.25">
      <c r="A333" t="s">
        <v>295</v>
      </c>
      <c r="B333" t="s">
        <v>247</v>
      </c>
      <c r="C333">
        <v>2020</v>
      </c>
      <c r="D333" t="s">
        <v>298</v>
      </c>
      <c r="E333">
        <v>1</v>
      </c>
      <c r="F333" s="6">
        <f>Table26[[#This Row],[Other Carbs wt%]]+Table26[[#This Row],[Starch wt%]]+Table26[[#This Row],[Cellulose wt%]]+Table26[[#This Row],[Hemicellulose wt%]]+Table26[[#This Row],[Sa wt%]]</f>
        <v>0</v>
      </c>
      <c r="G333" s="6">
        <f>Table26[[#This Row],[Protein wt%]]+Table26[[#This Row],[AA wt%]]</f>
        <v>100</v>
      </c>
      <c r="H333" s="6">
        <f>Table26[[#This Row],[Lipids wt%]]+Table26[[#This Row],[FA wt%]]</f>
        <v>0</v>
      </c>
      <c r="I333" s="6">
        <f>Table26[[#This Row],[Lignin wt%]]+Table26[[#This Row],[Ph wt%]]</f>
        <v>0</v>
      </c>
      <c r="J33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100</v>
      </c>
      <c r="T333" s="6">
        <v>0</v>
      </c>
      <c r="U333" s="6">
        <v>0</v>
      </c>
      <c r="V333" s="6">
        <v>0</v>
      </c>
      <c r="AD333" s="6">
        <v>1.0999999999999999E-2</v>
      </c>
      <c r="AG333" s="6">
        <v>30</v>
      </c>
      <c r="AH333" s="6">
        <v>125</v>
      </c>
      <c r="AK333" s="6">
        <v>1.6160000000000001</v>
      </c>
      <c r="AO333" s="6">
        <f>LN(25/Table26[[#This Row],[Temperature (C)]]/(1-SQRT((Table26[[#This Row],[Temperature (C)]]-5)/Table26[[#This Row],[Temperature (C)]])))/Table26[[#This Row],[b]]</f>
        <v>1.421749486867983</v>
      </c>
      <c r="AP333" s="6">
        <f>IF(Table26[[#This Row],[b]]&lt;&gt;"",Table26[[#This Row],[T-5]], 0)</f>
        <v>1.421749486867983</v>
      </c>
      <c r="AQ333" s="6">
        <v>10</v>
      </c>
      <c r="AR333" s="6">
        <v>250</v>
      </c>
      <c r="AT333" t="s">
        <v>389</v>
      </c>
      <c r="AU333" s="6">
        <v>27.4725274725274</v>
      </c>
      <c r="AV333" s="6">
        <v>0.659340659340653</v>
      </c>
      <c r="AW333" s="6">
        <v>62.417582417582402</v>
      </c>
      <c r="AX333" s="6">
        <v>9.6703296703296608</v>
      </c>
      <c r="AZ333" s="6">
        <v>36.197604790419099</v>
      </c>
      <c r="BL333" s="6" t="s">
        <v>391</v>
      </c>
      <c r="CQ333" s="6">
        <v>0</v>
      </c>
    </row>
    <row r="334" spans="1:95" x14ac:dyDescent="0.25">
      <c r="A334" t="s">
        <v>295</v>
      </c>
      <c r="B334" t="s">
        <v>247</v>
      </c>
      <c r="C334">
        <v>2020</v>
      </c>
      <c r="D334" t="s">
        <v>298</v>
      </c>
      <c r="E334">
        <v>1</v>
      </c>
      <c r="F334" s="6">
        <f>Table26[[#This Row],[Other Carbs wt%]]+Table26[[#This Row],[Starch wt%]]+Table26[[#This Row],[Cellulose wt%]]+Table26[[#This Row],[Hemicellulose wt%]]+Table26[[#This Row],[Sa wt%]]</f>
        <v>0</v>
      </c>
      <c r="G334" s="6">
        <f>Table26[[#This Row],[Protein wt%]]+Table26[[#This Row],[AA wt%]]</f>
        <v>100</v>
      </c>
      <c r="H334" s="6">
        <f>Table26[[#This Row],[Lipids wt%]]+Table26[[#This Row],[FA wt%]]</f>
        <v>0</v>
      </c>
      <c r="I334" s="6">
        <f>Table26[[#This Row],[Lignin wt%]]+Table26[[#This Row],[Ph wt%]]</f>
        <v>0</v>
      </c>
      <c r="J33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100</v>
      </c>
      <c r="T334" s="6">
        <v>0</v>
      </c>
      <c r="U334" s="6">
        <v>0</v>
      </c>
      <c r="V334" s="6">
        <v>0</v>
      </c>
      <c r="AD334" s="6">
        <v>1.0999999999999999E-2</v>
      </c>
      <c r="AG334" s="6">
        <v>30</v>
      </c>
      <c r="AH334" s="6">
        <v>125</v>
      </c>
      <c r="AK334" s="6">
        <v>1.6160000000000001</v>
      </c>
      <c r="AO334" s="6">
        <f>LN(25/Table26[[#This Row],[Temperature (C)]]/(1-SQRT((Table26[[#This Row],[Temperature (C)]]-5)/Table26[[#This Row],[Temperature (C)]])))/Table26[[#This Row],[b]]</f>
        <v>1.421749486867983</v>
      </c>
      <c r="AP334" s="6">
        <f>IF(Table26[[#This Row],[b]]&lt;&gt;"",Table26[[#This Row],[T-5]], 0)</f>
        <v>1.421749486867983</v>
      </c>
      <c r="AQ334" s="6">
        <v>20</v>
      </c>
      <c r="AR334" s="6">
        <v>250</v>
      </c>
      <c r="AT334" t="s">
        <v>389</v>
      </c>
      <c r="AU334" s="6">
        <v>11.9780219780219</v>
      </c>
      <c r="AV334" s="6">
        <v>2.1978021978022002</v>
      </c>
      <c r="AW334" s="6">
        <v>58.681318681318601</v>
      </c>
      <c r="AX334" s="6">
        <v>27.362637362637301</v>
      </c>
      <c r="AZ334" s="6">
        <v>40.598802395209503</v>
      </c>
      <c r="BL334" s="6" t="s">
        <v>391</v>
      </c>
      <c r="CQ334" s="6">
        <v>0</v>
      </c>
    </row>
    <row r="335" spans="1:95" x14ac:dyDescent="0.25">
      <c r="A335" t="s">
        <v>295</v>
      </c>
      <c r="B335" t="s">
        <v>247</v>
      </c>
      <c r="C335">
        <v>2020</v>
      </c>
      <c r="D335" t="s">
        <v>298</v>
      </c>
      <c r="E335">
        <v>1</v>
      </c>
      <c r="F335" s="6">
        <f>Table26[[#This Row],[Other Carbs wt%]]+Table26[[#This Row],[Starch wt%]]+Table26[[#This Row],[Cellulose wt%]]+Table26[[#This Row],[Hemicellulose wt%]]+Table26[[#This Row],[Sa wt%]]</f>
        <v>0</v>
      </c>
      <c r="G335" s="6">
        <f>Table26[[#This Row],[Protein wt%]]+Table26[[#This Row],[AA wt%]]</f>
        <v>100</v>
      </c>
      <c r="H335" s="6">
        <f>Table26[[#This Row],[Lipids wt%]]+Table26[[#This Row],[FA wt%]]</f>
        <v>0</v>
      </c>
      <c r="I335" s="6">
        <f>Table26[[#This Row],[Lignin wt%]]+Table26[[#This Row],[Ph wt%]]</f>
        <v>0</v>
      </c>
      <c r="J33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100</v>
      </c>
      <c r="T335" s="6">
        <v>0</v>
      </c>
      <c r="U335" s="6">
        <v>0</v>
      </c>
      <c r="V335" s="6">
        <v>0</v>
      </c>
      <c r="AD335" s="6">
        <v>1.0999999999999999E-2</v>
      </c>
      <c r="AG335" s="6">
        <v>30</v>
      </c>
      <c r="AH335" s="6">
        <v>125</v>
      </c>
      <c r="AK335" s="6">
        <v>1.6160000000000001</v>
      </c>
      <c r="AO335" s="6">
        <f>LN(25/Table26[[#This Row],[Temperature (C)]]/(1-SQRT((Table26[[#This Row],[Temperature (C)]]-5)/Table26[[#This Row],[Temperature (C)]])))/Table26[[#This Row],[b]]</f>
        <v>1.421749486867983</v>
      </c>
      <c r="AP335" s="6">
        <f>IF(Table26[[#This Row],[b]]&lt;&gt;"",Table26[[#This Row],[T-5]], 0)</f>
        <v>1.421749486867983</v>
      </c>
      <c r="AQ335" s="6">
        <v>30</v>
      </c>
      <c r="AR335" s="6">
        <v>250</v>
      </c>
      <c r="AT335" t="s">
        <v>389</v>
      </c>
      <c r="AU335" s="6">
        <v>16.1538461538461</v>
      </c>
      <c r="AV335" s="6">
        <v>8.7912087912087706</v>
      </c>
      <c r="AW335" s="6">
        <v>61.208791208791197</v>
      </c>
      <c r="AX335" s="6">
        <v>14.3956043956043</v>
      </c>
      <c r="AZ335" s="6">
        <v>37.095808383233503</v>
      </c>
      <c r="BL335" s="6" t="s">
        <v>391</v>
      </c>
      <c r="CQ335" s="6">
        <v>0</v>
      </c>
    </row>
    <row r="336" spans="1:95" x14ac:dyDescent="0.25">
      <c r="A336" t="s">
        <v>295</v>
      </c>
      <c r="B336" t="s">
        <v>247</v>
      </c>
      <c r="C336">
        <v>2020</v>
      </c>
      <c r="D336" t="s">
        <v>298</v>
      </c>
      <c r="E336">
        <v>1</v>
      </c>
      <c r="F336" s="6">
        <f>Table26[[#This Row],[Other Carbs wt%]]+Table26[[#This Row],[Starch wt%]]+Table26[[#This Row],[Cellulose wt%]]+Table26[[#This Row],[Hemicellulose wt%]]+Table26[[#This Row],[Sa wt%]]</f>
        <v>0</v>
      </c>
      <c r="G336" s="6">
        <f>Table26[[#This Row],[Protein wt%]]+Table26[[#This Row],[AA wt%]]</f>
        <v>100</v>
      </c>
      <c r="H336" s="6">
        <f>Table26[[#This Row],[Lipids wt%]]+Table26[[#This Row],[FA wt%]]</f>
        <v>0</v>
      </c>
      <c r="I336" s="6">
        <f>Table26[[#This Row],[Lignin wt%]]+Table26[[#This Row],[Ph wt%]]</f>
        <v>0</v>
      </c>
      <c r="J33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100</v>
      </c>
      <c r="T336" s="6">
        <v>0</v>
      </c>
      <c r="U336" s="6">
        <v>0</v>
      </c>
      <c r="V336" s="6">
        <v>0</v>
      </c>
      <c r="AD336" s="6">
        <v>1.0999999999999999E-2</v>
      </c>
      <c r="AG336" s="6">
        <v>30</v>
      </c>
      <c r="AH336" s="6">
        <v>125</v>
      </c>
      <c r="AK336" s="6">
        <v>1.6160000000000001</v>
      </c>
      <c r="AO336" s="6">
        <f>LN(25/Table26[[#This Row],[Temperature (C)]]/(1-SQRT((Table26[[#This Row],[Temperature (C)]]-5)/Table26[[#This Row],[Temperature (C)]])))/Table26[[#This Row],[b]]</f>
        <v>1.421749486867983</v>
      </c>
      <c r="AP336" s="6">
        <f>IF(Table26[[#This Row],[b]]&lt;&gt;"",Table26[[#This Row],[T-5]], 0)</f>
        <v>1.421749486867983</v>
      </c>
      <c r="AQ336" s="6">
        <v>60</v>
      </c>
      <c r="AR336" s="6">
        <v>250</v>
      </c>
      <c r="AT336" t="s">
        <v>389</v>
      </c>
      <c r="AV336" s="6">
        <v>2.9670329670329298</v>
      </c>
      <c r="AW336" s="6">
        <v>64.945054945054906</v>
      </c>
      <c r="AX336" s="6">
        <v>31.9780219780219</v>
      </c>
      <c r="AZ336" s="6">
        <v>39.341317365269397</v>
      </c>
      <c r="BL336" s="6" t="s">
        <v>391</v>
      </c>
      <c r="CQ336" s="6">
        <v>0</v>
      </c>
    </row>
    <row r="337" spans="1:95" x14ac:dyDescent="0.25">
      <c r="A337" t="s">
        <v>295</v>
      </c>
      <c r="B337" t="s">
        <v>247</v>
      </c>
      <c r="C337">
        <v>2020</v>
      </c>
      <c r="D337" t="s">
        <v>298</v>
      </c>
      <c r="E337">
        <v>1</v>
      </c>
      <c r="F337" s="6">
        <f>Table26[[#This Row],[Other Carbs wt%]]+Table26[[#This Row],[Starch wt%]]+Table26[[#This Row],[Cellulose wt%]]+Table26[[#This Row],[Hemicellulose wt%]]+Table26[[#This Row],[Sa wt%]]</f>
        <v>0</v>
      </c>
      <c r="G337" s="6">
        <f>Table26[[#This Row],[Protein wt%]]+Table26[[#This Row],[AA wt%]]</f>
        <v>100</v>
      </c>
      <c r="H337" s="6">
        <f>Table26[[#This Row],[Lipids wt%]]+Table26[[#This Row],[FA wt%]]</f>
        <v>0</v>
      </c>
      <c r="I337" s="6">
        <f>Table26[[#This Row],[Lignin wt%]]+Table26[[#This Row],[Ph wt%]]</f>
        <v>0</v>
      </c>
      <c r="J33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100</v>
      </c>
      <c r="T337" s="6">
        <v>0</v>
      </c>
      <c r="U337" s="6">
        <v>0</v>
      </c>
      <c r="V337" s="6">
        <v>0</v>
      </c>
      <c r="AD337" s="6">
        <v>1.0999999999999999E-2</v>
      </c>
      <c r="AG337" s="6">
        <v>30</v>
      </c>
      <c r="AH337" s="6">
        <v>125</v>
      </c>
      <c r="AK337" s="6">
        <v>1.6160000000000001</v>
      </c>
      <c r="AO337" s="6">
        <f>LN(25/Table26[[#This Row],[Temperature (C)]]/(1-SQRT((Table26[[#This Row],[Temperature (C)]]-5)/Table26[[#This Row],[Temperature (C)]])))/Table26[[#This Row],[b]]</f>
        <v>1.4222723643965234</v>
      </c>
      <c r="AP337" s="6">
        <f>IF(Table26[[#This Row],[b]]&lt;&gt;"",Table26[[#This Row],[T-5]], 0)</f>
        <v>1.4222723643965234</v>
      </c>
      <c r="AQ337" s="6">
        <v>5</v>
      </c>
      <c r="AR337" s="6">
        <v>300</v>
      </c>
      <c r="AT337" t="s">
        <v>389</v>
      </c>
      <c r="AU337" s="6">
        <v>5.8628318584070804</v>
      </c>
      <c r="AV337" s="6">
        <v>0.77433628318585501</v>
      </c>
      <c r="AW337" s="6">
        <v>55.752212389380503</v>
      </c>
      <c r="AX337" s="6">
        <v>0.442477876106186</v>
      </c>
      <c r="AZ337" s="6">
        <v>36.377245508982</v>
      </c>
      <c r="BL337" s="6" t="s">
        <v>391</v>
      </c>
      <c r="CQ337" s="6">
        <v>0</v>
      </c>
    </row>
    <row r="338" spans="1:95" x14ac:dyDescent="0.25">
      <c r="A338" t="s">
        <v>295</v>
      </c>
      <c r="B338" t="s">
        <v>247</v>
      </c>
      <c r="C338">
        <v>2020</v>
      </c>
      <c r="D338" t="s">
        <v>298</v>
      </c>
      <c r="E338">
        <v>1</v>
      </c>
      <c r="F338" s="6">
        <f>Table26[[#This Row],[Other Carbs wt%]]+Table26[[#This Row],[Starch wt%]]+Table26[[#This Row],[Cellulose wt%]]+Table26[[#This Row],[Hemicellulose wt%]]+Table26[[#This Row],[Sa wt%]]</f>
        <v>0</v>
      </c>
      <c r="G338" s="6">
        <f>Table26[[#This Row],[Protein wt%]]+Table26[[#This Row],[AA wt%]]</f>
        <v>100</v>
      </c>
      <c r="H338" s="6">
        <f>Table26[[#This Row],[Lipids wt%]]+Table26[[#This Row],[FA wt%]]</f>
        <v>0</v>
      </c>
      <c r="I338" s="6">
        <f>Table26[[#This Row],[Lignin wt%]]+Table26[[#This Row],[Ph wt%]]</f>
        <v>0</v>
      </c>
      <c r="J33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100</v>
      </c>
      <c r="T338" s="6">
        <v>0</v>
      </c>
      <c r="U338" s="6">
        <v>0</v>
      </c>
      <c r="V338" s="6">
        <v>0</v>
      </c>
      <c r="AD338" s="6">
        <v>1.0999999999999999E-2</v>
      </c>
      <c r="AG338" s="6">
        <v>30</v>
      </c>
      <c r="AH338" s="6">
        <v>125</v>
      </c>
      <c r="AK338" s="6">
        <v>1.6160000000000001</v>
      </c>
      <c r="AO338" s="6">
        <f>LN(25/Table26[[#This Row],[Temperature (C)]]/(1-SQRT((Table26[[#This Row],[Temperature (C)]]-5)/Table26[[#This Row],[Temperature (C)]])))/Table26[[#This Row],[b]]</f>
        <v>1.4222723643965234</v>
      </c>
      <c r="AP338" s="6">
        <f>IF(Table26[[#This Row],[b]]&lt;&gt;"",Table26[[#This Row],[T-5]], 0)</f>
        <v>1.4222723643965234</v>
      </c>
      <c r="AQ338" s="6">
        <v>10</v>
      </c>
      <c r="AR338" s="6">
        <v>300</v>
      </c>
      <c r="AT338" t="s">
        <v>389</v>
      </c>
      <c r="AU338" s="6">
        <v>4.7566371681415802</v>
      </c>
      <c r="AV338" s="6">
        <v>2.54424778761061</v>
      </c>
      <c r="AW338" s="6">
        <v>78.0973451327433</v>
      </c>
      <c r="AX338" s="6">
        <v>15.044247787610599</v>
      </c>
      <c r="AZ338" s="6">
        <v>41.227544910179603</v>
      </c>
      <c r="BL338" s="6" t="s">
        <v>391</v>
      </c>
      <c r="CQ338" s="6">
        <v>0</v>
      </c>
    </row>
    <row r="339" spans="1:95" x14ac:dyDescent="0.25">
      <c r="A339" t="s">
        <v>295</v>
      </c>
      <c r="B339" t="s">
        <v>247</v>
      </c>
      <c r="C339">
        <v>2020</v>
      </c>
      <c r="D339" t="s">
        <v>298</v>
      </c>
      <c r="E339">
        <v>1</v>
      </c>
      <c r="F339" s="6">
        <f>Table26[[#This Row],[Other Carbs wt%]]+Table26[[#This Row],[Starch wt%]]+Table26[[#This Row],[Cellulose wt%]]+Table26[[#This Row],[Hemicellulose wt%]]+Table26[[#This Row],[Sa wt%]]</f>
        <v>0</v>
      </c>
      <c r="G339" s="6">
        <f>Table26[[#This Row],[Protein wt%]]+Table26[[#This Row],[AA wt%]]</f>
        <v>100</v>
      </c>
      <c r="H339" s="6">
        <f>Table26[[#This Row],[Lipids wt%]]+Table26[[#This Row],[FA wt%]]</f>
        <v>0</v>
      </c>
      <c r="I339" s="6">
        <f>Table26[[#This Row],[Lignin wt%]]+Table26[[#This Row],[Ph wt%]]</f>
        <v>0</v>
      </c>
      <c r="J33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100</v>
      </c>
      <c r="T339" s="6">
        <v>0</v>
      </c>
      <c r="U339" s="6">
        <v>0</v>
      </c>
      <c r="V339" s="6">
        <v>0</v>
      </c>
      <c r="AD339" s="6">
        <v>1.0999999999999999E-2</v>
      </c>
      <c r="AG339" s="6">
        <v>30</v>
      </c>
      <c r="AH339" s="6">
        <v>125</v>
      </c>
      <c r="AK339" s="6">
        <v>1.6160000000000001</v>
      </c>
      <c r="AO339" s="6">
        <f>LN(25/Table26[[#This Row],[Temperature (C)]]/(1-SQRT((Table26[[#This Row],[Temperature (C)]]-5)/Table26[[#This Row],[Temperature (C)]])))/Table26[[#This Row],[b]]</f>
        <v>1.4222723643965234</v>
      </c>
      <c r="AP339" s="6">
        <f>IF(Table26[[#This Row],[b]]&lt;&gt;"",Table26[[#This Row],[T-5]], 0)</f>
        <v>1.4222723643965234</v>
      </c>
      <c r="AQ339" s="6">
        <v>20</v>
      </c>
      <c r="AR339" s="6">
        <v>300</v>
      </c>
      <c r="AT339" t="s">
        <v>389</v>
      </c>
      <c r="AU339" s="6">
        <v>1.54867256637168</v>
      </c>
      <c r="AV339" s="6">
        <v>5.0884955752212297</v>
      </c>
      <c r="AW339" s="6">
        <v>59.623893805309699</v>
      </c>
      <c r="AX339" s="6">
        <v>34.181415929203503</v>
      </c>
      <c r="AZ339" s="6">
        <v>38.712574850299397</v>
      </c>
      <c r="BL339" s="6" t="s">
        <v>391</v>
      </c>
      <c r="CQ339" s="6">
        <v>0</v>
      </c>
    </row>
    <row r="340" spans="1:95" x14ac:dyDescent="0.25">
      <c r="A340" t="s">
        <v>295</v>
      </c>
      <c r="B340" t="s">
        <v>247</v>
      </c>
      <c r="C340">
        <v>2020</v>
      </c>
      <c r="D340" t="s">
        <v>298</v>
      </c>
      <c r="E340">
        <v>1</v>
      </c>
      <c r="F340" s="6">
        <f>Table26[[#This Row],[Other Carbs wt%]]+Table26[[#This Row],[Starch wt%]]+Table26[[#This Row],[Cellulose wt%]]+Table26[[#This Row],[Hemicellulose wt%]]+Table26[[#This Row],[Sa wt%]]</f>
        <v>0</v>
      </c>
      <c r="G340" s="6">
        <f>Table26[[#This Row],[Protein wt%]]+Table26[[#This Row],[AA wt%]]</f>
        <v>100</v>
      </c>
      <c r="H340" s="6">
        <f>Table26[[#This Row],[Lipids wt%]]+Table26[[#This Row],[FA wt%]]</f>
        <v>0</v>
      </c>
      <c r="I340" s="6">
        <f>Table26[[#This Row],[Lignin wt%]]+Table26[[#This Row],[Ph wt%]]</f>
        <v>0</v>
      </c>
      <c r="J34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100</v>
      </c>
      <c r="T340" s="6">
        <v>0</v>
      </c>
      <c r="U340" s="6">
        <v>0</v>
      </c>
      <c r="V340" s="6">
        <v>0</v>
      </c>
      <c r="AD340" s="6">
        <v>1.0999999999999999E-2</v>
      </c>
      <c r="AG340" s="6">
        <v>30</v>
      </c>
      <c r="AH340" s="6">
        <v>125</v>
      </c>
      <c r="AK340" s="6">
        <v>1.6160000000000001</v>
      </c>
      <c r="AO340" s="6">
        <f>LN(25/Table26[[#This Row],[Temperature (C)]]/(1-SQRT((Table26[[#This Row],[Temperature (C)]]-5)/Table26[[#This Row],[Temperature (C)]])))/Table26[[#This Row],[b]]</f>
        <v>1.4222723643965234</v>
      </c>
      <c r="AP340" s="6">
        <f>IF(Table26[[#This Row],[b]]&lt;&gt;"",Table26[[#This Row],[T-5]], 0)</f>
        <v>1.4222723643965234</v>
      </c>
      <c r="AQ340" s="6">
        <v>30</v>
      </c>
      <c r="AR340" s="6">
        <v>300</v>
      </c>
      <c r="AT340" t="s">
        <v>389</v>
      </c>
      <c r="AU340" s="6">
        <v>6.9690265486725496</v>
      </c>
      <c r="AV340" s="6">
        <v>3.6504424778761102</v>
      </c>
      <c r="AW340" s="6">
        <v>75.221238938053105</v>
      </c>
      <c r="AX340" s="6">
        <v>14.159292035398201</v>
      </c>
      <c r="AZ340" s="6">
        <v>35.029940119760397</v>
      </c>
      <c r="BL340" s="6" t="s">
        <v>391</v>
      </c>
      <c r="CQ340" s="6">
        <v>0</v>
      </c>
    </row>
    <row r="341" spans="1:95" x14ac:dyDescent="0.25">
      <c r="A341" t="s">
        <v>295</v>
      </c>
      <c r="B341" t="s">
        <v>247</v>
      </c>
      <c r="C341">
        <v>2020</v>
      </c>
      <c r="D341" t="s">
        <v>298</v>
      </c>
      <c r="E341">
        <v>1</v>
      </c>
      <c r="F341" s="6">
        <f>Table26[[#This Row],[Other Carbs wt%]]+Table26[[#This Row],[Starch wt%]]+Table26[[#This Row],[Cellulose wt%]]+Table26[[#This Row],[Hemicellulose wt%]]+Table26[[#This Row],[Sa wt%]]</f>
        <v>0</v>
      </c>
      <c r="G341" s="6">
        <f>Table26[[#This Row],[Protein wt%]]+Table26[[#This Row],[AA wt%]]</f>
        <v>100</v>
      </c>
      <c r="H341" s="6">
        <f>Table26[[#This Row],[Lipids wt%]]+Table26[[#This Row],[FA wt%]]</f>
        <v>0</v>
      </c>
      <c r="I341" s="6">
        <f>Table26[[#This Row],[Lignin wt%]]+Table26[[#This Row],[Ph wt%]]</f>
        <v>0</v>
      </c>
      <c r="J34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100</v>
      </c>
      <c r="T341" s="6">
        <v>0</v>
      </c>
      <c r="U341" s="6">
        <v>0</v>
      </c>
      <c r="V341" s="6">
        <v>0</v>
      </c>
      <c r="AD341" s="6">
        <v>1.0999999999999999E-2</v>
      </c>
      <c r="AG341" s="6">
        <v>30</v>
      </c>
      <c r="AH341" s="6">
        <v>125</v>
      </c>
      <c r="AK341" s="6">
        <v>1.6160000000000001</v>
      </c>
      <c r="AO341" s="6">
        <f>LN(25/Table26[[#This Row],[Temperature (C)]]/(1-SQRT((Table26[[#This Row],[Temperature (C)]]-5)/Table26[[#This Row],[Temperature (C)]])))/Table26[[#This Row],[b]]</f>
        <v>1.4222723643965234</v>
      </c>
      <c r="AP341" s="6">
        <f>IF(Table26[[#This Row],[b]]&lt;&gt;"",Table26[[#This Row],[T-5]], 0)</f>
        <v>1.4222723643965234</v>
      </c>
      <c r="AQ341" s="6">
        <v>60</v>
      </c>
      <c r="AR341" s="6">
        <v>300</v>
      </c>
      <c r="AT341" t="s">
        <v>389</v>
      </c>
      <c r="AV341" s="6">
        <v>1.9911504424778701</v>
      </c>
      <c r="AW341" s="6">
        <v>37.942477876106203</v>
      </c>
      <c r="AX341" s="6">
        <v>18.9159292035398</v>
      </c>
      <c r="AZ341" s="6" t="s">
        <v>391</v>
      </c>
      <c r="BL341" s="6" t="s">
        <v>391</v>
      </c>
      <c r="CQ341" s="6">
        <v>0</v>
      </c>
    </row>
    <row r="342" spans="1:95" x14ac:dyDescent="0.25">
      <c r="A342" t="s">
        <v>295</v>
      </c>
      <c r="B342" t="s">
        <v>247</v>
      </c>
      <c r="C342">
        <v>2020</v>
      </c>
      <c r="D342" t="s">
        <v>298</v>
      </c>
      <c r="E342">
        <v>1</v>
      </c>
      <c r="F342" s="6">
        <f>Table26[[#This Row],[Other Carbs wt%]]+Table26[[#This Row],[Starch wt%]]+Table26[[#This Row],[Cellulose wt%]]+Table26[[#This Row],[Hemicellulose wt%]]+Table26[[#This Row],[Sa wt%]]</f>
        <v>0</v>
      </c>
      <c r="G342" s="6">
        <f>Table26[[#This Row],[Protein wt%]]+Table26[[#This Row],[AA wt%]]</f>
        <v>100</v>
      </c>
      <c r="H342" s="6">
        <f>Table26[[#This Row],[Lipids wt%]]+Table26[[#This Row],[FA wt%]]</f>
        <v>0</v>
      </c>
      <c r="I342" s="6">
        <f>Table26[[#This Row],[Lignin wt%]]+Table26[[#This Row],[Ph wt%]]</f>
        <v>0</v>
      </c>
      <c r="J34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100</v>
      </c>
      <c r="T342" s="6">
        <v>0</v>
      </c>
      <c r="U342" s="6">
        <v>0</v>
      </c>
      <c r="V342" s="6">
        <v>0</v>
      </c>
      <c r="AD342" s="6">
        <v>1.0999999999999999E-2</v>
      </c>
      <c r="AG342" s="6">
        <v>30</v>
      </c>
      <c r="AH342" s="6">
        <v>125</v>
      </c>
      <c r="AK342" s="6">
        <v>1.6160000000000001</v>
      </c>
      <c r="AO342" s="6">
        <f>LN(25/Table26[[#This Row],[Temperature (C)]]/(1-SQRT((Table26[[#This Row],[Temperature (C)]]-5)/Table26[[#This Row],[Temperature (C)]])))/Table26[[#This Row],[b]]</f>
        <v>1.4226450361910576</v>
      </c>
      <c r="AP342" s="6">
        <f>IF(Table26[[#This Row],[b]]&lt;&gt;"",Table26[[#This Row],[T-5]], 0)</f>
        <v>1.4226450361910576</v>
      </c>
      <c r="AQ342" s="6">
        <v>5</v>
      </c>
      <c r="AR342" s="6">
        <v>350</v>
      </c>
      <c r="AT342" t="s">
        <v>389</v>
      </c>
      <c r="AU342" s="6">
        <v>0.328227571115907</v>
      </c>
      <c r="AV342" s="6">
        <v>6.34573304157552</v>
      </c>
      <c r="AW342" s="6">
        <v>80.306345733041496</v>
      </c>
      <c r="AX342" s="6">
        <v>14.2231947483588</v>
      </c>
      <c r="AZ342" s="6" t="s">
        <v>391</v>
      </c>
      <c r="BL342" s="6" t="s">
        <v>391</v>
      </c>
      <c r="CQ342" s="6">
        <v>0</v>
      </c>
    </row>
    <row r="343" spans="1:95" x14ac:dyDescent="0.25">
      <c r="A343" t="s">
        <v>295</v>
      </c>
      <c r="B343" t="s">
        <v>247</v>
      </c>
      <c r="C343">
        <v>2020</v>
      </c>
      <c r="D343" t="s">
        <v>298</v>
      </c>
      <c r="E343">
        <v>1</v>
      </c>
      <c r="F343" s="6">
        <f>Table26[[#This Row],[Other Carbs wt%]]+Table26[[#This Row],[Starch wt%]]+Table26[[#This Row],[Cellulose wt%]]+Table26[[#This Row],[Hemicellulose wt%]]+Table26[[#This Row],[Sa wt%]]</f>
        <v>0</v>
      </c>
      <c r="G343" s="6">
        <f>Table26[[#This Row],[Protein wt%]]+Table26[[#This Row],[AA wt%]]</f>
        <v>100</v>
      </c>
      <c r="H343" s="6">
        <f>Table26[[#This Row],[Lipids wt%]]+Table26[[#This Row],[FA wt%]]</f>
        <v>0</v>
      </c>
      <c r="I343" s="6">
        <f>Table26[[#This Row],[Lignin wt%]]+Table26[[#This Row],[Ph wt%]]</f>
        <v>0</v>
      </c>
      <c r="J34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100</v>
      </c>
      <c r="T343" s="6">
        <v>0</v>
      </c>
      <c r="U343" s="6">
        <v>0</v>
      </c>
      <c r="V343" s="6">
        <v>0</v>
      </c>
      <c r="AD343" s="6">
        <v>1.0999999999999999E-2</v>
      </c>
      <c r="AG343" s="6">
        <v>30</v>
      </c>
      <c r="AH343" s="6">
        <v>125</v>
      </c>
      <c r="AK343" s="6">
        <v>1.6160000000000001</v>
      </c>
      <c r="AO343" s="6">
        <f>LN(25/Table26[[#This Row],[Temperature (C)]]/(1-SQRT((Table26[[#This Row],[Temperature (C)]]-5)/Table26[[#This Row],[Temperature (C)]])))/Table26[[#This Row],[b]]</f>
        <v>1.4226450361910576</v>
      </c>
      <c r="AP343" s="6">
        <f>IF(Table26[[#This Row],[b]]&lt;&gt;"",Table26[[#This Row],[T-5]], 0)</f>
        <v>1.4226450361910576</v>
      </c>
      <c r="AQ343" s="6">
        <v>10</v>
      </c>
      <c r="AR343" s="6">
        <v>350</v>
      </c>
      <c r="AT343" t="s">
        <v>389</v>
      </c>
      <c r="AU343" s="6">
        <v>0.218818380743972</v>
      </c>
      <c r="AV343" s="6">
        <v>2.8446389496717801</v>
      </c>
      <c r="AW343" s="6">
        <v>80.306345733041496</v>
      </c>
      <c r="AX343" s="6">
        <v>17.614879649890501</v>
      </c>
      <c r="AZ343" s="6" t="s">
        <v>391</v>
      </c>
      <c r="BL343" s="6" t="s">
        <v>391</v>
      </c>
      <c r="CQ343" s="6">
        <v>0</v>
      </c>
    </row>
    <row r="344" spans="1:95" x14ac:dyDescent="0.25">
      <c r="A344" t="s">
        <v>295</v>
      </c>
      <c r="B344" t="s">
        <v>247</v>
      </c>
      <c r="C344">
        <v>2020</v>
      </c>
      <c r="D344" t="s">
        <v>298</v>
      </c>
      <c r="E344">
        <v>1</v>
      </c>
      <c r="F344" s="6">
        <f>Table26[[#This Row],[Other Carbs wt%]]+Table26[[#This Row],[Starch wt%]]+Table26[[#This Row],[Cellulose wt%]]+Table26[[#This Row],[Hemicellulose wt%]]+Table26[[#This Row],[Sa wt%]]</f>
        <v>0</v>
      </c>
      <c r="G344" s="6">
        <f>Table26[[#This Row],[Protein wt%]]+Table26[[#This Row],[AA wt%]]</f>
        <v>100</v>
      </c>
      <c r="H344" s="6">
        <f>Table26[[#This Row],[Lipids wt%]]+Table26[[#This Row],[FA wt%]]</f>
        <v>0</v>
      </c>
      <c r="I344" s="6">
        <f>Table26[[#This Row],[Lignin wt%]]+Table26[[#This Row],[Ph wt%]]</f>
        <v>0</v>
      </c>
      <c r="J34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100</v>
      </c>
      <c r="T344" s="6">
        <v>0</v>
      </c>
      <c r="U344" s="6">
        <v>0</v>
      </c>
      <c r="V344" s="6">
        <v>0</v>
      </c>
      <c r="AD344" s="6">
        <v>1.0999999999999999E-2</v>
      </c>
      <c r="AG344" s="6">
        <v>30</v>
      </c>
      <c r="AH344" s="6">
        <v>125</v>
      </c>
      <c r="AK344" s="6">
        <v>1.6160000000000001</v>
      </c>
      <c r="AO344" s="6">
        <f>LN(25/Table26[[#This Row],[Temperature (C)]]/(1-SQRT((Table26[[#This Row],[Temperature (C)]]-5)/Table26[[#This Row],[Temperature (C)]])))/Table26[[#This Row],[b]]</f>
        <v>1.4226450361910576</v>
      </c>
      <c r="AP344" s="6">
        <f>IF(Table26[[#This Row],[b]]&lt;&gt;"",Table26[[#This Row],[T-5]], 0)</f>
        <v>1.4226450361910576</v>
      </c>
      <c r="AQ344" s="6">
        <v>20</v>
      </c>
      <c r="AR344" s="6">
        <v>350</v>
      </c>
      <c r="AT344" t="s">
        <v>389</v>
      </c>
      <c r="AU344" s="6">
        <v>1.85995623632381</v>
      </c>
      <c r="AV344" s="6">
        <v>3.3916849015317099</v>
      </c>
      <c r="AW344" s="6">
        <v>68.161925601750497</v>
      </c>
      <c r="AX344" s="6">
        <v>27.789934354485698</v>
      </c>
      <c r="AZ344" s="6" t="s">
        <v>391</v>
      </c>
      <c r="BL344" s="6" t="s">
        <v>391</v>
      </c>
      <c r="CQ344" s="6">
        <v>0</v>
      </c>
    </row>
    <row r="345" spans="1:95" x14ac:dyDescent="0.25">
      <c r="A345" t="s">
        <v>295</v>
      </c>
      <c r="B345" t="s">
        <v>247</v>
      </c>
      <c r="C345">
        <v>2020</v>
      </c>
      <c r="D345" t="s">
        <v>298</v>
      </c>
      <c r="E345">
        <v>1</v>
      </c>
      <c r="F345" s="6">
        <f>Table26[[#This Row],[Other Carbs wt%]]+Table26[[#This Row],[Starch wt%]]+Table26[[#This Row],[Cellulose wt%]]+Table26[[#This Row],[Hemicellulose wt%]]+Table26[[#This Row],[Sa wt%]]</f>
        <v>0</v>
      </c>
      <c r="G345" s="6">
        <f>Table26[[#This Row],[Protein wt%]]+Table26[[#This Row],[AA wt%]]</f>
        <v>100</v>
      </c>
      <c r="H345" s="6">
        <f>Table26[[#This Row],[Lipids wt%]]+Table26[[#This Row],[FA wt%]]</f>
        <v>0</v>
      </c>
      <c r="I345" s="6">
        <f>Table26[[#This Row],[Lignin wt%]]+Table26[[#This Row],[Ph wt%]]</f>
        <v>0</v>
      </c>
      <c r="J34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100</v>
      </c>
      <c r="T345" s="6">
        <v>0</v>
      </c>
      <c r="U345" s="6">
        <v>0</v>
      </c>
      <c r="V345" s="6">
        <v>0</v>
      </c>
      <c r="AD345" s="6">
        <v>1.0999999999999999E-2</v>
      </c>
      <c r="AG345" s="6">
        <v>30</v>
      </c>
      <c r="AH345" s="6">
        <v>125</v>
      </c>
      <c r="AK345" s="6">
        <v>1.6160000000000001</v>
      </c>
      <c r="AO345" s="6">
        <f>LN(25/Table26[[#This Row],[Temperature (C)]]/(1-SQRT((Table26[[#This Row],[Temperature (C)]]-5)/Table26[[#This Row],[Temperature (C)]])))/Table26[[#This Row],[b]]</f>
        <v>1.4226450361910576</v>
      </c>
      <c r="AP345" s="6">
        <f>IF(Table26[[#This Row],[b]]&lt;&gt;"",Table26[[#This Row],[T-5]], 0)</f>
        <v>1.4226450361910576</v>
      </c>
      <c r="AQ345" s="6">
        <v>30</v>
      </c>
      <c r="AR345" s="6">
        <v>350</v>
      </c>
      <c r="AT345" t="s">
        <v>389</v>
      </c>
      <c r="AU345" s="6">
        <v>9.6280087527351998</v>
      </c>
      <c r="AV345" s="6">
        <v>1.6411378555798399</v>
      </c>
      <c r="AW345" s="6">
        <v>67.9431072210065</v>
      </c>
      <c r="AX345" s="6">
        <v>21.772428884026201</v>
      </c>
      <c r="AZ345" s="6" t="s">
        <v>391</v>
      </c>
      <c r="BL345" s="6" t="s">
        <v>391</v>
      </c>
      <c r="CQ345" s="6">
        <v>0</v>
      </c>
    </row>
    <row r="346" spans="1:95" x14ac:dyDescent="0.25">
      <c r="A346" t="s">
        <v>295</v>
      </c>
      <c r="B346" t="s">
        <v>247</v>
      </c>
      <c r="C346">
        <v>2020</v>
      </c>
      <c r="D346" t="s">
        <v>298</v>
      </c>
      <c r="E346">
        <v>1</v>
      </c>
      <c r="F346" s="6">
        <f>Table26[[#This Row],[Other Carbs wt%]]+Table26[[#This Row],[Starch wt%]]+Table26[[#This Row],[Cellulose wt%]]+Table26[[#This Row],[Hemicellulose wt%]]+Table26[[#This Row],[Sa wt%]]</f>
        <v>0</v>
      </c>
      <c r="G346" s="6">
        <f>Table26[[#This Row],[Protein wt%]]+Table26[[#This Row],[AA wt%]]</f>
        <v>100</v>
      </c>
      <c r="H346" s="6">
        <f>Table26[[#This Row],[Lipids wt%]]+Table26[[#This Row],[FA wt%]]</f>
        <v>0</v>
      </c>
      <c r="I346" s="6">
        <f>Table26[[#This Row],[Lignin wt%]]+Table26[[#This Row],[Ph wt%]]</f>
        <v>0</v>
      </c>
      <c r="J34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100</v>
      </c>
      <c r="T346" s="6">
        <v>0</v>
      </c>
      <c r="U346" s="6">
        <v>0</v>
      </c>
      <c r="V346" s="6">
        <v>0</v>
      </c>
      <c r="AD346" s="6">
        <v>1.0999999999999999E-2</v>
      </c>
      <c r="AG346" s="6">
        <v>30</v>
      </c>
      <c r="AH346" s="6">
        <v>125</v>
      </c>
      <c r="AK346" s="6">
        <v>1.6160000000000001</v>
      </c>
      <c r="AO346" s="6">
        <f>LN(25/Table26[[#This Row],[Temperature (C)]]/(1-SQRT((Table26[[#This Row],[Temperature (C)]]-5)/Table26[[#This Row],[Temperature (C)]])))/Table26[[#This Row],[b]]</f>
        <v>1.4226450361910576</v>
      </c>
      <c r="AP346" s="6">
        <f>IF(Table26[[#This Row],[b]]&lt;&gt;"",Table26[[#This Row],[T-5]], 0)</f>
        <v>1.4226450361910576</v>
      </c>
      <c r="AQ346" s="6">
        <v>60</v>
      </c>
      <c r="AR346" s="6">
        <v>350</v>
      </c>
      <c r="AT346" t="s">
        <v>389</v>
      </c>
      <c r="AU346" s="6">
        <v>1.31291028446388</v>
      </c>
      <c r="AV346" s="6">
        <v>3.3916849015317099</v>
      </c>
      <c r="AW346" s="6">
        <v>78.008752735229706</v>
      </c>
      <c r="AX346" s="6">
        <v>18.271334792122499</v>
      </c>
      <c r="AZ346" s="6" t="s">
        <v>391</v>
      </c>
      <c r="BL346" s="6" t="s">
        <v>391</v>
      </c>
      <c r="CQ346" s="6">
        <v>0</v>
      </c>
    </row>
    <row r="347" spans="1:95" x14ac:dyDescent="0.25">
      <c r="A347" t="s">
        <v>295</v>
      </c>
      <c r="B347" t="s">
        <v>247</v>
      </c>
      <c r="C347">
        <v>2020</v>
      </c>
      <c r="D347" t="s">
        <v>299</v>
      </c>
      <c r="E347">
        <v>1</v>
      </c>
      <c r="F347" s="6">
        <f>Table26[[#This Row],[Other Carbs wt%]]+Table26[[#This Row],[Starch wt%]]+Table26[[#This Row],[Cellulose wt%]]+Table26[[#This Row],[Hemicellulose wt%]]+Table26[[#This Row],[Sa wt%]]</f>
        <v>0</v>
      </c>
      <c r="G347" s="6">
        <f>Table26[[#This Row],[Protein wt%]]+Table26[[#This Row],[AA wt%]]</f>
        <v>0</v>
      </c>
      <c r="H347" s="6">
        <f>Table26[[#This Row],[Lipids wt%]]+Table26[[#This Row],[FA wt%]]</f>
        <v>0</v>
      </c>
      <c r="I347" s="6">
        <f>Table26[[#This Row],[Lignin wt%]]+Table26[[#This Row],[Ph wt%]]</f>
        <v>100</v>
      </c>
      <c r="J34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100</v>
      </c>
      <c r="V347" s="6">
        <v>0</v>
      </c>
      <c r="AD347" s="6">
        <v>1.0999999999999999E-2</v>
      </c>
      <c r="AG347" s="6">
        <v>30</v>
      </c>
      <c r="AH347" s="6">
        <v>125</v>
      </c>
      <c r="AK347" s="6">
        <v>1.6160000000000001</v>
      </c>
      <c r="AO347" s="6">
        <f>LN(25/Table26[[#This Row],[Temperature (C)]]/(1-SQRT((Table26[[#This Row],[Temperature (C)]]-5)/Table26[[#This Row],[Temperature (C)]])))/Table26[[#This Row],[b]]</f>
        <v>1.421749486867983</v>
      </c>
      <c r="AP347" s="6">
        <f>IF(Table26[[#This Row],[b]]&lt;&gt;"",Table26[[#This Row],[T-5]], 0)</f>
        <v>1.421749486867983</v>
      </c>
      <c r="AQ347" s="6">
        <v>5</v>
      </c>
      <c r="AR347" s="6">
        <v>250</v>
      </c>
      <c r="AT347" t="s">
        <v>389</v>
      </c>
      <c r="AV347" s="6">
        <v>57.912457912457903</v>
      </c>
      <c r="AW347" s="6">
        <v>38.720538720538698</v>
      </c>
      <c r="AX347" s="6">
        <v>3.2547699214365702</v>
      </c>
      <c r="AZ347" s="6" t="s">
        <v>391</v>
      </c>
      <c r="BL347" s="6" t="s">
        <v>391</v>
      </c>
      <c r="CQ347" s="6">
        <v>0</v>
      </c>
    </row>
    <row r="348" spans="1:95" x14ac:dyDescent="0.25">
      <c r="A348" t="s">
        <v>295</v>
      </c>
      <c r="B348" t="s">
        <v>247</v>
      </c>
      <c r="C348">
        <v>2020</v>
      </c>
      <c r="D348" t="s">
        <v>299</v>
      </c>
      <c r="E348">
        <v>1</v>
      </c>
      <c r="F348" s="6">
        <f>Table26[[#This Row],[Other Carbs wt%]]+Table26[[#This Row],[Starch wt%]]+Table26[[#This Row],[Cellulose wt%]]+Table26[[#This Row],[Hemicellulose wt%]]+Table26[[#This Row],[Sa wt%]]</f>
        <v>0</v>
      </c>
      <c r="G348" s="6">
        <f>Table26[[#This Row],[Protein wt%]]+Table26[[#This Row],[AA wt%]]</f>
        <v>0</v>
      </c>
      <c r="H348" s="6">
        <f>Table26[[#This Row],[Lipids wt%]]+Table26[[#This Row],[FA wt%]]</f>
        <v>0</v>
      </c>
      <c r="I348" s="6">
        <f>Table26[[#This Row],[Lignin wt%]]+Table26[[#This Row],[Ph wt%]]</f>
        <v>100</v>
      </c>
      <c r="J34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100</v>
      </c>
      <c r="V348" s="6">
        <v>0</v>
      </c>
      <c r="AD348" s="6">
        <v>1.0999999999999999E-2</v>
      </c>
      <c r="AG348" s="6">
        <v>30</v>
      </c>
      <c r="AH348" s="6">
        <v>125</v>
      </c>
      <c r="AK348" s="6">
        <v>1.6160000000000001</v>
      </c>
      <c r="AO348" s="6">
        <f>LN(25/Table26[[#This Row],[Temperature (C)]]/(1-SQRT((Table26[[#This Row],[Temperature (C)]]-5)/Table26[[#This Row],[Temperature (C)]])))/Table26[[#This Row],[b]]</f>
        <v>1.421749486867983</v>
      </c>
      <c r="AP348" s="6">
        <f>IF(Table26[[#This Row],[b]]&lt;&gt;"",Table26[[#This Row],[T-5]], 0)</f>
        <v>1.421749486867983</v>
      </c>
      <c r="AQ348" s="6">
        <v>10</v>
      </c>
      <c r="AR348" s="6">
        <v>250</v>
      </c>
      <c r="AT348" t="s">
        <v>389</v>
      </c>
      <c r="AV348" s="6">
        <v>57.687991021324301</v>
      </c>
      <c r="AW348" s="6">
        <v>33.557800224466902</v>
      </c>
      <c r="AX348" s="6">
        <v>8.6419753086419693</v>
      </c>
      <c r="AZ348" s="6" t="s">
        <v>391</v>
      </c>
      <c r="BL348" s="6" t="s">
        <v>391</v>
      </c>
      <c r="CQ348" s="6">
        <v>0</v>
      </c>
    </row>
    <row r="349" spans="1:95" x14ac:dyDescent="0.25">
      <c r="A349" t="s">
        <v>295</v>
      </c>
      <c r="B349" t="s">
        <v>247</v>
      </c>
      <c r="C349">
        <v>2020</v>
      </c>
      <c r="D349" t="s">
        <v>299</v>
      </c>
      <c r="E349">
        <v>1</v>
      </c>
      <c r="F349" s="6">
        <f>Table26[[#This Row],[Other Carbs wt%]]+Table26[[#This Row],[Starch wt%]]+Table26[[#This Row],[Cellulose wt%]]+Table26[[#This Row],[Hemicellulose wt%]]+Table26[[#This Row],[Sa wt%]]</f>
        <v>0</v>
      </c>
      <c r="G349" s="6">
        <f>Table26[[#This Row],[Protein wt%]]+Table26[[#This Row],[AA wt%]]</f>
        <v>0</v>
      </c>
      <c r="H349" s="6">
        <f>Table26[[#This Row],[Lipids wt%]]+Table26[[#This Row],[FA wt%]]</f>
        <v>0</v>
      </c>
      <c r="I349" s="6">
        <f>Table26[[#This Row],[Lignin wt%]]+Table26[[#This Row],[Ph wt%]]</f>
        <v>100</v>
      </c>
      <c r="J34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100</v>
      </c>
      <c r="V349" s="6">
        <v>0</v>
      </c>
      <c r="AD349" s="6">
        <v>1.0999999999999999E-2</v>
      </c>
      <c r="AG349" s="6">
        <v>30</v>
      </c>
      <c r="AH349" s="6">
        <v>125</v>
      </c>
      <c r="AK349" s="6">
        <v>1.6160000000000001</v>
      </c>
      <c r="AO349" s="6">
        <f>LN(25/Table26[[#This Row],[Temperature (C)]]/(1-SQRT((Table26[[#This Row],[Temperature (C)]]-5)/Table26[[#This Row],[Temperature (C)]])))/Table26[[#This Row],[b]]</f>
        <v>1.421749486867983</v>
      </c>
      <c r="AP349" s="6">
        <f>IF(Table26[[#This Row],[b]]&lt;&gt;"",Table26[[#This Row],[T-5]], 0)</f>
        <v>1.421749486867983</v>
      </c>
      <c r="AQ349" s="6">
        <v>20</v>
      </c>
      <c r="AR349" s="6">
        <v>250</v>
      </c>
      <c r="AT349" t="s">
        <v>389</v>
      </c>
      <c r="AV349" s="6">
        <v>60.493827160493801</v>
      </c>
      <c r="AW349" s="6">
        <v>37.149270482603796</v>
      </c>
      <c r="AX349" s="6">
        <v>2.5813692480359101</v>
      </c>
      <c r="AZ349" s="6" t="s">
        <v>391</v>
      </c>
      <c r="BL349" s="6" t="s">
        <v>391</v>
      </c>
      <c r="CQ349" s="6">
        <v>0</v>
      </c>
    </row>
    <row r="350" spans="1:95" x14ac:dyDescent="0.25">
      <c r="A350" t="s">
        <v>295</v>
      </c>
      <c r="B350" t="s">
        <v>247</v>
      </c>
      <c r="C350">
        <v>2020</v>
      </c>
      <c r="D350" t="s">
        <v>299</v>
      </c>
      <c r="E350">
        <v>1</v>
      </c>
      <c r="F350" s="6">
        <f>Table26[[#This Row],[Other Carbs wt%]]+Table26[[#This Row],[Starch wt%]]+Table26[[#This Row],[Cellulose wt%]]+Table26[[#This Row],[Hemicellulose wt%]]+Table26[[#This Row],[Sa wt%]]</f>
        <v>0</v>
      </c>
      <c r="G350" s="6">
        <f>Table26[[#This Row],[Protein wt%]]+Table26[[#This Row],[AA wt%]]</f>
        <v>0</v>
      </c>
      <c r="H350" s="6">
        <f>Table26[[#This Row],[Lipids wt%]]+Table26[[#This Row],[FA wt%]]</f>
        <v>0</v>
      </c>
      <c r="I350" s="6">
        <f>Table26[[#This Row],[Lignin wt%]]+Table26[[#This Row],[Ph wt%]]</f>
        <v>100</v>
      </c>
      <c r="J35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100</v>
      </c>
      <c r="V350" s="6">
        <v>0</v>
      </c>
      <c r="AD350" s="6">
        <v>1.0999999999999999E-2</v>
      </c>
      <c r="AG350" s="6">
        <v>30</v>
      </c>
      <c r="AH350" s="6">
        <v>125</v>
      </c>
      <c r="AK350" s="6">
        <v>1.6160000000000001</v>
      </c>
      <c r="AO350" s="6">
        <f>LN(25/Table26[[#This Row],[Temperature (C)]]/(1-SQRT((Table26[[#This Row],[Temperature (C)]]-5)/Table26[[#This Row],[Temperature (C)]])))/Table26[[#This Row],[b]]</f>
        <v>1.421749486867983</v>
      </c>
      <c r="AP350" s="6">
        <f>IF(Table26[[#This Row],[b]]&lt;&gt;"",Table26[[#This Row],[T-5]], 0)</f>
        <v>1.421749486867983</v>
      </c>
      <c r="AQ350" s="6">
        <v>30</v>
      </c>
      <c r="AR350" s="6">
        <v>250</v>
      </c>
      <c r="AT350" t="s">
        <v>389</v>
      </c>
      <c r="AV350" s="6">
        <v>54.2087542087542</v>
      </c>
      <c r="AW350" s="6">
        <v>35.914702581369198</v>
      </c>
      <c r="AX350" s="6">
        <v>9.7643097643097594</v>
      </c>
      <c r="AZ350" s="6" t="s">
        <v>391</v>
      </c>
      <c r="BL350" s="6" t="s">
        <v>391</v>
      </c>
      <c r="CQ350" s="6">
        <v>0</v>
      </c>
    </row>
    <row r="351" spans="1:95" x14ac:dyDescent="0.25">
      <c r="A351" t="s">
        <v>295</v>
      </c>
      <c r="B351" t="s">
        <v>247</v>
      </c>
      <c r="C351">
        <v>2020</v>
      </c>
      <c r="D351" t="s">
        <v>299</v>
      </c>
      <c r="E351">
        <v>1</v>
      </c>
      <c r="F351" s="6">
        <f>Table26[[#This Row],[Other Carbs wt%]]+Table26[[#This Row],[Starch wt%]]+Table26[[#This Row],[Cellulose wt%]]+Table26[[#This Row],[Hemicellulose wt%]]+Table26[[#This Row],[Sa wt%]]</f>
        <v>0</v>
      </c>
      <c r="G351" s="6">
        <f>Table26[[#This Row],[Protein wt%]]+Table26[[#This Row],[AA wt%]]</f>
        <v>0</v>
      </c>
      <c r="H351" s="6">
        <f>Table26[[#This Row],[Lipids wt%]]+Table26[[#This Row],[FA wt%]]</f>
        <v>0</v>
      </c>
      <c r="I351" s="6">
        <f>Table26[[#This Row],[Lignin wt%]]+Table26[[#This Row],[Ph wt%]]</f>
        <v>100</v>
      </c>
      <c r="J35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100</v>
      </c>
      <c r="V351" s="6">
        <v>0</v>
      </c>
      <c r="AD351" s="6">
        <v>1.0999999999999999E-2</v>
      </c>
      <c r="AG351" s="6">
        <v>30</v>
      </c>
      <c r="AH351" s="6">
        <v>125</v>
      </c>
      <c r="AK351" s="6">
        <v>1.6160000000000001</v>
      </c>
      <c r="AO351" s="6">
        <f>LN(25/Table26[[#This Row],[Temperature (C)]]/(1-SQRT((Table26[[#This Row],[Temperature (C)]]-5)/Table26[[#This Row],[Temperature (C)]])))/Table26[[#This Row],[b]]</f>
        <v>1.421749486867983</v>
      </c>
      <c r="AP351" s="6">
        <f>IF(Table26[[#This Row],[b]]&lt;&gt;"",Table26[[#This Row],[T-5]], 0)</f>
        <v>1.421749486867983</v>
      </c>
      <c r="AQ351" s="6">
        <v>60</v>
      </c>
      <c r="AR351" s="6">
        <v>250</v>
      </c>
      <c r="AT351" t="s">
        <v>389</v>
      </c>
      <c r="AV351" s="6">
        <v>63.1874298540965</v>
      </c>
      <c r="AW351" s="6">
        <v>31.088664421997699</v>
      </c>
      <c r="AX351" s="6">
        <v>5.6116722783389497</v>
      </c>
      <c r="AZ351" s="6" t="s">
        <v>391</v>
      </c>
      <c r="BL351" s="6" t="s">
        <v>391</v>
      </c>
      <c r="CQ351" s="6">
        <v>0</v>
      </c>
    </row>
    <row r="352" spans="1:95" x14ac:dyDescent="0.25">
      <c r="A352" t="s">
        <v>295</v>
      </c>
      <c r="B352" t="s">
        <v>247</v>
      </c>
      <c r="C352">
        <v>2020</v>
      </c>
      <c r="D352" t="s">
        <v>299</v>
      </c>
      <c r="E352">
        <v>1</v>
      </c>
      <c r="F352" s="6">
        <f>Table26[[#This Row],[Other Carbs wt%]]+Table26[[#This Row],[Starch wt%]]+Table26[[#This Row],[Cellulose wt%]]+Table26[[#This Row],[Hemicellulose wt%]]+Table26[[#This Row],[Sa wt%]]</f>
        <v>0</v>
      </c>
      <c r="G352" s="6">
        <f>Table26[[#This Row],[Protein wt%]]+Table26[[#This Row],[AA wt%]]</f>
        <v>0</v>
      </c>
      <c r="H352" s="6">
        <f>Table26[[#This Row],[Lipids wt%]]+Table26[[#This Row],[FA wt%]]</f>
        <v>0</v>
      </c>
      <c r="I352" s="6">
        <f>Table26[[#This Row],[Lignin wt%]]+Table26[[#This Row],[Ph wt%]]</f>
        <v>100</v>
      </c>
      <c r="J35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100</v>
      </c>
      <c r="V352" s="6">
        <v>0</v>
      </c>
      <c r="AD352" s="6">
        <v>1.0999999999999999E-2</v>
      </c>
      <c r="AG352" s="6">
        <v>30</v>
      </c>
      <c r="AH352" s="6">
        <v>125</v>
      </c>
      <c r="AK352" s="6">
        <v>1.6160000000000001</v>
      </c>
      <c r="AO352" s="6">
        <f>LN(25/Table26[[#This Row],[Temperature (C)]]/(1-SQRT((Table26[[#This Row],[Temperature (C)]]-5)/Table26[[#This Row],[Temperature (C)]])))/Table26[[#This Row],[b]]</f>
        <v>1.4222723643965234</v>
      </c>
      <c r="AP352" s="6">
        <f>IF(Table26[[#This Row],[b]]&lt;&gt;"",Table26[[#This Row],[T-5]], 0)</f>
        <v>1.4222723643965234</v>
      </c>
      <c r="AQ352" s="6">
        <v>5</v>
      </c>
      <c r="AR352" s="6">
        <v>300</v>
      </c>
      <c r="AT352" t="s">
        <v>389</v>
      </c>
      <c r="AU352" s="6">
        <v>0.112233445566776</v>
      </c>
      <c r="AV352" s="6">
        <v>63.411896745230003</v>
      </c>
      <c r="AW352" s="6">
        <v>22.109988776655399</v>
      </c>
      <c r="AX352" s="6">
        <v>15.2637485970819</v>
      </c>
      <c r="AZ352" s="6" t="s">
        <v>391</v>
      </c>
      <c r="BL352" s="6" t="s">
        <v>391</v>
      </c>
      <c r="CQ352" s="6">
        <v>0</v>
      </c>
    </row>
    <row r="353" spans="1:95" x14ac:dyDescent="0.25">
      <c r="A353" t="s">
        <v>295</v>
      </c>
      <c r="B353" t="s">
        <v>247</v>
      </c>
      <c r="C353">
        <v>2020</v>
      </c>
      <c r="D353" t="s">
        <v>299</v>
      </c>
      <c r="E353">
        <v>1</v>
      </c>
      <c r="F353" s="6">
        <f>Table26[[#This Row],[Other Carbs wt%]]+Table26[[#This Row],[Starch wt%]]+Table26[[#This Row],[Cellulose wt%]]+Table26[[#This Row],[Hemicellulose wt%]]+Table26[[#This Row],[Sa wt%]]</f>
        <v>0</v>
      </c>
      <c r="G353" s="6">
        <f>Table26[[#This Row],[Protein wt%]]+Table26[[#This Row],[AA wt%]]</f>
        <v>0</v>
      </c>
      <c r="H353" s="6">
        <f>Table26[[#This Row],[Lipids wt%]]+Table26[[#This Row],[FA wt%]]</f>
        <v>0</v>
      </c>
      <c r="I353" s="6">
        <f>Table26[[#This Row],[Lignin wt%]]+Table26[[#This Row],[Ph wt%]]</f>
        <v>100</v>
      </c>
      <c r="J35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100</v>
      </c>
      <c r="V353" s="6">
        <v>0</v>
      </c>
      <c r="AD353" s="6">
        <v>1.0999999999999999E-2</v>
      </c>
      <c r="AG353" s="6">
        <v>30</v>
      </c>
      <c r="AH353" s="6">
        <v>125</v>
      </c>
      <c r="AK353" s="6">
        <v>1.6160000000000001</v>
      </c>
      <c r="AO353" s="6">
        <f>LN(25/Table26[[#This Row],[Temperature (C)]]/(1-SQRT((Table26[[#This Row],[Temperature (C)]]-5)/Table26[[#This Row],[Temperature (C)]])))/Table26[[#This Row],[b]]</f>
        <v>1.4222723643965234</v>
      </c>
      <c r="AP353" s="6">
        <f>IF(Table26[[#This Row],[b]]&lt;&gt;"",Table26[[#This Row],[T-5]], 0)</f>
        <v>1.4222723643965234</v>
      </c>
      <c r="AQ353" s="6">
        <v>10</v>
      </c>
      <c r="AR353" s="6">
        <v>300</v>
      </c>
      <c r="AT353" t="s">
        <v>389</v>
      </c>
      <c r="AU353" s="6">
        <v>0.224466891133553</v>
      </c>
      <c r="AV353" s="6">
        <v>61.279461279461202</v>
      </c>
      <c r="AW353" s="6">
        <v>31.088664421997699</v>
      </c>
      <c r="AX353" s="6">
        <v>7.9685746352412998</v>
      </c>
      <c r="AZ353" s="6" t="s">
        <v>391</v>
      </c>
      <c r="BL353" s="6" t="s">
        <v>391</v>
      </c>
      <c r="CQ353" s="6">
        <v>0</v>
      </c>
    </row>
    <row r="354" spans="1:95" x14ac:dyDescent="0.25">
      <c r="A354" t="s">
        <v>295</v>
      </c>
      <c r="B354" t="s">
        <v>247</v>
      </c>
      <c r="C354">
        <v>2020</v>
      </c>
      <c r="D354" t="s">
        <v>299</v>
      </c>
      <c r="E354">
        <v>1</v>
      </c>
      <c r="F354" s="6">
        <f>Table26[[#This Row],[Other Carbs wt%]]+Table26[[#This Row],[Starch wt%]]+Table26[[#This Row],[Cellulose wt%]]+Table26[[#This Row],[Hemicellulose wt%]]+Table26[[#This Row],[Sa wt%]]</f>
        <v>0</v>
      </c>
      <c r="G354" s="6">
        <f>Table26[[#This Row],[Protein wt%]]+Table26[[#This Row],[AA wt%]]</f>
        <v>0</v>
      </c>
      <c r="H354" s="6">
        <f>Table26[[#This Row],[Lipids wt%]]+Table26[[#This Row],[FA wt%]]</f>
        <v>0</v>
      </c>
      <c r="I354" s="6">
        <f>Table26[[#This Row],[Lignin wt%]]+Table26[[#This Row],[Ph wt%]]</f>
        <v>100</v>
      </c>
      <c r="J35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100</v>
      </c>
      <c r="V354" s="6">
        <v>0</v>
      </c>
      <c r="AD354" s="6">
        <v>1.0999999999999999E-2</v>
      </c>
      <c r="AG354" s="6">
        <v>30</v>
      </c>
      <c r="AH354" s="6">
        <v>125</v>
      </c>
      <c r="AK354" s="6">
        <v>1.6160000000000001</v>
      </c>
      <c r="AO354" s="6">
        <f>LN(25/Table26[[#This Row],[Temperature (C)]]/(1-SQRT((Table26[[#This Row],[Temperature (C)]]-5)/Table26[[#This Row],[Temperature (C)]])))/Table26[[#This Row],[b]]</f>
        <v>1.4222723643965234</v>
      </c>
      <c r="AP354" s="6">
        <f>IF(Table26[[#This Row],[b]]&lt;&gt;"",Table26[[#This Row],[T-5]], 0)</f>
        <v>1.4222723643965234</v>
      </c>
      <c r="AQ354" s="6">
        <v>20</v>
      </c>
      <c r="AR354" s="6">
        <v>300</v>
      </c>
      <c r="AT354" t="s">
        <v>389</v>
      </c>
      <c r="AU354" s="6">
        <v>0.22446689113356499</v>
      </c>
      <c r="AV354" s="6">
        <v>58.136924803591398</v>
      </c>
      <c r="AW354" s="6">
        <v>34.904601571268202</v>
      </c>
      <c r="AX354" s="6">
        <v>7.6318742985409704</v>
      </c>
      <c r="AZ354" s="6" t="s">
        <v>391</v>
      </c>
      <c r="BL354" s="6" t="s">
        <v>391</v>
      </c>
      <c r="CQ354" s="6">
        <v>0</v>
      </c>
    </row>
    <row r="355" spans="1:95" x14ac:dyDescent="0.25">
      <c r="A355" t="s">
        <v>295</v>
      </c>
      <c r="B355" t="s">
        <v>247</v>
      </c>
      <c r="C355">
        <v>2020</v>
      </c>
      <c r="D355" t="s">
        <v>299</v>
      </c>
      <c r="E355">
        <v>1</v>
      </c>
      <c r="F355" s="6">
        <f>Table26[[#This Row],[Other Carbs wt%]]+Table26[[#This Row],[Starch wt%]]+Table26[[#This Row],[Cellulose wt%]]+Table26[[#This Row],[Hemicellulose wt%]]+Table26[[#This Row],[Sa wt%]]</f>
        <v>0</v>
      </c>
      <c r="G355" s="6">
        <f>Table26[[#This Row],[Protein wt%]]+Table26[[#This Row],[AA wt%]]</f>
        <v>0</v>
      </c>
      <c r="H355" s="6">
        <f>Table26[[#This Row],[Lipids wt%]]+Table26[[#This Row],[FA wt%]]</f>
        <v>0</v>
      </c>
      <c r="I355" s="6">
        <f>Table26[[#This Row],[Lignin wt%]]+Table26[[#This Row],[Ph wt%]]</f>
        <v>100</v>
      </c>
      <c r="J35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100</v>
      </c>
      <c r="V355" s="6">
        <v>0</v>
      </c>
      <c r="AD355" s="6">
        <v>1.0999999999999999E-2</v>
      </c>
      <c r="AG355" s="6">
        <v>30</v>
      </c>
      <c r="AH355" s="6">
        <v>125</v>
      </c>
      <c r="AK355" s="6">
        <v>1.6160000000000001</v>
      </c>
      <c r="AO355" s="6">
        <f>LN(25/Table26[[#This Row],[Temperature (C)]]/(1-SQRT((Table26[[#This Row],[Temperature (C)]]-5)/Table26[[#This Row],[Temperature (C)]])))/Table26[[#This Row],[b]]</f>
        <v>1.4222723643965234</v>
      </c>
      <c r="AP355" s="6">
        <f>IF(Table26[[#This Row],[b]]&lt;&gt;"",Table26[[#This Row],[T-5]], 0)</f>
        <v>1.4222723643965234</v>
      </c>
      <c r="AQ355" s="6">
        <v>30</v>
      </c>
      <c r="AR355" s="6">
        <v>300</v>
      </c>
      <c r="AT355" t="s">
        <v>389</v>
      </c>
      <c r="AU355" s="6">
        <v>0.224466891133553</v>
      </c>
      <c r="AV355" s="6">
        <v>44.107744107744097</v>
      </c>
      <c r="AW355" s="6">
        <v>49.943883277216599</v>
      </c>
      <c r="AX355" s="6">
        <v>6.3973063973063997</v>
      </c>
      <c r="AZ355" s="6" t="s">
        <v>391</v>
      </c>
      <c r="BL355" s="6" t="s">
        <v>391</v>
      </c>
      <c r="CQ355" s="6">
        <v>0</v>
      </c>
    </row>
    <row r="356" spans="1:95" x14ac:dyDescent="0.25">
      <c r="A356" t="s">
        <v>295</v>
      </c>
      <c r="B356" t="s">
        <v>247</v>
      </c>
      <c r="C356">
        <v>2020</v>
      </c>
      <c r="D356" t="s">
        <v>299</v>
      </c>
      <c r="E356">
        <v>1</v>
      </c>
      <c r="F356" s="6">
        <f>Table26[[#This Row],[Other Carbs wt%]]+Table26[[#This Row],[Starch wt%]]+Table26[[#This Row],[Cellulose wt%]]+Table26[[#This Row],[Hemicellulose wt%]]+Table26[[#This Row],[Sa wt%]]</f>
        <v>0</v>
      </c>
      <c r="G356" s="6">
        <f>Table26[[#This Row],[Protein wt%]]+Table26[[#This Row],[AA wt%]]</f>
        <v>0</v>
      </c>
      <c r="H356" s="6">
        <f>Table26[[#This Row],[Lipids wt%]]+Table26[[#This Row],[FA wt%]]</f>
        <v>0</v>
      </c>
      <c r="I356" s="6">
        <f>Table26[[#This Row],[Lignin wt%]]+Table26[[#This Row],[Ph wt%]]</f>
        <v>100</v>
      </c>
      <c r="J35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100</v>
      </c>
      <c r="V356" s="6">
        <v>0</v>
      </c>
      <c r="AD356" s="6">
        <v>1.0999999999999999E-2</v>
      </c>
      <c r="AG356" s="6">
        <v>30</v>
      </c>
      <c r="AH356" s="6">
        <v>125</v>
      </c>
      <c r="AK356" s="6">
        <v>1.6160000000000001</v>
      </c>
      <c r="AO356" s="6">
        <f>LN(25/Table26[[#This Row],[Temperature (C)]]/(1-SQRT((Table26[[#This Row],[Temperature (C)]]-5)/Table26[[#This Row],[Temperature (C)]])))/Table26[[#This Row],[b]]</f>
        <v>1.4222723643965234</v>
      </c>
      <c r="AP356" s="6">
        <f>IF(Table26[[#This Row],[b]]&lt;&gt;"",Table26[[#This Row],[T-5]], 0)</f>
        <v>1.4222723643965234</v>
      </c>
      <c r="AQ356" s="6">
        <v>60</v>
      </c>
      <c r="AR356" s="6">
        <v>300</v>
      </c>
      <c r="AT356" t="s">
        <v>389</v>
      </c>
      <c r="AU356" s="6">
        <v>0.224466891133553</v>
      </c>
      <c r="AV356" s="6">
        <v>53.198653198653197</v>
      </c>
      <c r="AW356" s="6">
        <v>39.169472502805803</v>
      </c>
      <c r="AX356" s="6">
        <v>7.8563411896745201</v>
      </c>
      <c r="AZ356" s="6" t="s">
        <v>391</v>
      </c>
      <c r="BL356" s="6" t="s">
        <v>391</v>
      </c>
      <c r="CQ356" s="6">
        <v>0</v>
      </c>
    </row>
    <row r="357" spans="1:95" x14ac:dyDescent="0.25">
      <c r="A357" t="s">
        <v>295</v>
      </c>
      <c r="B357" t="s">
        <v>247</v>
      </c>
      <c r="C357">
        <v>2020</v>
      </c>
      <c r="D357" t="s">
        <v>299</v>
      </c>
      <c r="E357">
        <v>1</v>
      </c>
      <c r="F357" s="6">
        <f>Table26[[#This Row],[Other Carbs wt%]]+Table26[[#This Row],[Starch wt%]]+Table26[[#This Row],[Cellulose wt%]]+Table26[[#This Row],[Hemicellulose wt%]]+Table26[[#This Row],[Sa wt%]]</f>
        <v>0</v>
      </c>
      <c r="G357" s="6">
        <f>Table26[[#This Row],[Protein wt%]]+Table26[[#This Row],[AA wt%]]</f>
        <v>0</v>
      </c>
      <c r="H357" s="6">
        <f>Table26[[#This Row],[Lipids wt%]]+Table26[[#This Row],[FA wt%]]</f>
        <v>0</v>
      </c>
      <c r="I357" s="6">
        <f>Table26[[#This Row],[Lignin wt%]]+Table26[[#This Row],[Ph wt%]]</f>
        <v>100</v>
      </c>
      <c r="J35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100</v>
      </c>
      <c r="V357" s="6">
        <v>0</v>
      </c>
      <c r="AD357" s="6">
        <v>1.0999999999999999E-2</v>
      </c>
      <c r="AG357" s="6">
        <v>30</v>
      </c>
      <c r="AH357" s="6">
        <v>125</v>
      </c>
      <c r="AK357" s="6">
        <v>1.6160000000000001</v>
      </c>
      <c r="AO357" s="6">
        <f>LN(25/Table26[[#This Row],[Temperature (C)]]/(1-SQRT((Table26[[#This Row],[Temperature (C)]]-5)/Table26[[#This Row],[Temperature (C)]])))/Table26[[#This Row],[b]]</f>
        <v>1.4226450361910576</v>
      </c>
      <c r="AP357" s="6">
        <f>IF(Table26[[#This Row],[b]]&lt;&gt;"",Table26[[#This Row],[T-5]], 0)</f>
        <v>1.4226450361910576</v>
      </c>
      <c r="AQ357" s="6">
        <v>5</v>
      </c>
      <c r="AR357" s="6">
        <v>350</v>
      </c>
      <c r="AT357" t="s">
        <v>389</v>
      </c>
      <c r="AV357" s="6">
        <v>54.279279279279201</v>
      </c>
      <c r="AW357" s="6">
        <v>39.301801801801702</v>
      </c>
      <c r="AX357" s="6">
        <v>6.3063063063063298</v>
      </c>
      <c r="AZ357" s="6" t="s">
        <v>391</v>
      </c>
      <c r="BL357" s="6" t="s">
        <v>391</v>
      </c>
      <c r="CQ357" s="6">
        <v>0</v>
      </c>
    </row>
    <row r="358" spans="1:95" x14ac:dyDescent="0.25">
      <c r="A358" t="s">
        <v>295</v>
      </c>
      <c r="B358" t="s">
        <v>247</v>
      </c>
      <c r="C358">
        <v>2020</v>
      </c>
      <c r="D358" t="s">
        <v>299</v>
      </c>
      <c r="E358">
        <v>1</v>
      </c>
      <c r="F358" s="6">
        <f>Table26[[#This Row],[Other Carbs wt%]]+Table26[[#This Row],[Starch wt%]]+Table26[[#This Row],[Cellulose wt%]]+Table26[[#This Row],[Hemicellulose wt%]]+Table26[[#This Row],[Sa wt%]]</f>
        <v>0</v>
      </c>
      <c r="G358" s="6">
        <f>Table26[[#This Row],[Protein wt%]]+Table26[[#This Row],[AA wt%]]</f>
        <v>0</v>
      </c>
      <c r="H358" s="6">
        <f>Table26[[#This Row],[Lipids wt%]]+Table26[[#This Row],[FA wt%]]</f>
        <v>0</v>
      </c>
      <c r="I358" s="6">
        <f>Table26[[#This Row],[Lignin wt%]]+Table26[[#This Row],[Ph wt%]]</f>
        <v>100</v>
      </c>
      <c r="J35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100</v>
      </c>
      <c r="V358" s="6">
        <v>0</v>
      </c>
      <c r="AD358" s="6">
        <v>1.0999999999999999E-2</v>
      </c>
      <c r="AG358" s="6">
        <v>30</v>
      </c>
      <c r="AH358" s="6">
        <v>125</v>
      </c>
      <c r="AK358" s="6">
        <v>1.6160000000000001</v>
      </c>
      <c r="AO358" s="6">
        <f>LN(25/Table26[[#This Row],[Temperature (C)]]/(1-SQRT((Table26[[#This Row],[Temperature (C)]]-5)/Table26[[#This Row],[Temperature (C)]])))/Table26[[#This Row],[b]]</f>
        <v>1.4226450361910576</v>
      </c>
      <c r="AP358" s="6">
        <f>IF(Table26[[#This Row],[b]]&lt;&gt;"",Table26[[#This Row],[T-5]], 0)</f>
        <v>1.4226450361910576</v>
      </c>
      <c r="AQ358" s="6">
        <v>10</v>
      </c>
      <c r="AR358" s="6">
        <v>350</v>
      </c>
      <c r="AT358" t="s">
        <v>389</v>
      </c>
      <c r="AU358" s="6">
        <v>0.112612612612622</v>
      </c>
      <c r="AV358" s="6">
        <v>62.5</v>
      </c>
      <c r="AW358" s="6">
        <v>21.959459459459399</v>
      </c>
      <c r="AX358" s="6">
        <v>15.4279279279279</v>
      </c>
      <c r="AZ358" s="6">
        <v>1</v>
      </c>
      <c r="BL358" s="6" t="s">
        <v>391</v>
      </c>
      <c r="CQ358" s="6">
        <v>0</v>
      </c>
    </row>
    <row r="359" spans="1:95" x14ac:dyDescent="0.25">
      <c r="A359" t="s">
        <v>295</v>
      </c>
      <c r="B359" t="s">
        <v>247</v>
      </c>
      <c r="C359">
        <v>2020</v>
      </c>
      <c r="D359" t="s">
        <v>299</v>
      </c>
      <c r="E359">
        <v>1</v>
      </c>
      <c r="F359" s="6">
        <f>Table26[[#This Row],[Other Carbs wt%]]+Table26[[#This Row],[Starch wt%]]+Table26[[#This Row],[Cellulose wt%]]+Table26[[#This Row],[Hemicellulose wt%]]+Table26[[#This Row],[Sa wt%]]</f>
        <v>0</v>
      </c>
      <c r="G359" s="6">
        <f>Table26[[#This Row],[Protein wt%]]+Table26[[#This Row],[AA wt%]]</f>
        <v>0</v>
      </c>
      <c r="H359" s="6">
        <f>Table26[[#This Row],[Lipids wt%]]+Table26[[#This Row],[FA wt%]]</f>
        <v>0</v>
      </c>
      <c r="I359" s="6">
        <f>Table26[[#This Row],[Lignin wt%]]+Table26[[#This Row],[Ph wt%]]</f>
        <v>100</v>
      </c>
      <c r="J35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100</v>
      </c>
      <c r="V359" s="6">
        <v>0</v>
      </c>
      <c r="AD359" s="6">
        <v>1.0999999999999999E-2</v>
      </c>
      <c r="AG359" s="6">
        <v>30</v>
      </c>
      <c r="AH359" s="6">
        <v>125</v>
      </c>
      <c r="AK359" s="6">
        <v>1.6160000000000001</v>
      </c>
      <c r="AO359" s="6">
        <f>LN(25/Table26[[#This Row],[Temperature (C)]]/(1-SQRT((Table26[[#This Row],[Temperature (C)]]-5)/Table26[[#This Row],[Temperature (C)]])))/Table26[[#This Row],[b]]</f>
        <v>1.4226450361910576</v>
      </c>
      <c r="AP359" s="6">
        <f>IF(Table26[[#This Row],[b]]&lt;&gt;"",Table26[[#This Row],[T-5]], 0)</f>
        <v>1.4226450361910576</v>
      </c>
      <c r="AQ359" s="6">
        <v>20</v>
      </c>
      <c r="AR359" s="6">
        <v>350</v>
      </c>
      <c r="AT359" t="s">
        <v>389</v>
      </c>
      <c r="AU359" s="6">
        <v>0.112612612612622</v>
      </c>
      <c r="AV359" s="6">
        <v>57.545045045044901</v>
      </c>
      <c r="AW359" s="6">
        <v>32.207207207207098</v>
      </c>
      <c r="AX359" s="6">
        <v>10.3603603603603</v>
      </c>
      <c r="AZ359" s="6">
        <v>1.2</v>
      </c>
      <c r="BL359" s="6" t="s">
        <v>391</v>
      </c>
      <c r="CQ359" s="6">
        <v>0</v>
      </c>
    </row>
    <row r="360" spans="1:95" x14ac:dyDescent="0.25">
      <c r="A360" t="s">
        <v>295</v>
      </c>
      <c r="B360" t="s">
        <v>247</v>
      </c>
      <c r="C360">
        <v>2020</v>
      </c>
      <c r="D360" t="s">
        <v>299</v>
      </c>
      <c r="E360">
        <v>1</v>
      </c>
      <c r="F360" s="6">
        <f>Table26[[#This Row],[Other Carbs wt%]]+Table26[[#This Row],[Starch wt%]]+Table26[[#This Row],[Cellulose wt%]]+Table26[[#This Row],[Hemicellulose wt%]]+Table26[[#This Row],[Sa wt%]]</f>
        <v>0</v>
      </c>
      <c r="G360" s="6">
        <f>Table26[[#This Row],[Protein wt%]]+Table26[[#This Row],[AA wt%]]</f>
        <v>0</v>
      </c>
      <c r="H360" s="6">
        <f>Table26[[#This Row],[Lipids wt%]]+Table26[[#This Row],[FA wt%]]</f>
        <v>0</v>
      </c>
      <c r="I360" s="6">
        <f>Table26[[#This Row],[Lignin wt%]]+Table26[[#This Row],[Ph wt%]]</f>
        <v>100</v>
      </c>
      <c r="J36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100</v>
      </c>
      <c r="V360" s="6">
        <v>0</v>
      </c>
      <c r="AD360" s="6">
        <v>1.0999999999999999E-2</v>
      </c>
      <c r="AG360" s="6">
        <v>30</v>
      </c>
      <c r="AH360" s="6">
        <v>125</v>
      </c>
      <c r="AK360" s="6">
        <v>1.6160000000000001</v>
      </c>
      <c r="AO360" s="6">
        <f>LN(25/Table26[[#This Row],[Temperature (C)]]/(1-SQRT((Table26[[#This Row],[Temperature (C)]]-5)/Table26[[#This Row],[Temperature (C)]])))/Table26[[#This Row],[b]]</f>
        <v>1.4226450361910576</v>
      </c>
      <c r="AP360" s="6">
        <f>IF(Table26[[#This Row],[b]]&lt;&gt;"",Table26[[#This Row],[T-5]], 0)</f>
        <v>1.4226450361910576</v>
      </c>
      <c r="AQ360" s="6">
        <v>30</v>
      </c>
      <c r="AR360" s="6">
        <v>350</v>
      </c>
      <c r="AT360" t="s">
        <v>389</v>
      </c>
      <c r="AV360" s="6">
        <v>61.373873873873798</v>
      </c>
      <c r="AW360" s="6">
        <v>36.599099099099</v>
      </c>
      <c r="AX360" s="6">
        <v>2.3648648648648298</v>
      </c>
      <c r="AZ360" s="6">
        <v>3.8</v>
      </c>
      <c r="BL360" s="6" t="s">
        <v>391</v>
      </c>
      <c r="CQ360" s="6">
        <v>0</v>
      </c>
    </row>
    <row r="361" spans="1:95" x14ac:dyDescent="0.25">
      <c r="A361" t="s">
        <v>295</v>
      </c>
      <c r="B361" t="s">
        <v>247</v>
      </c>
      <c r="C361">
        <v>2020</v>
      </c>
      <c r="D361" t="s">
        <v>299</v>
      </c>
      <c r="E361">
        <v>1</v>
      </c>
      <c r="F361" s="6">
        <f>Table26[[#This Row],[Other Carbs wt%]]+Table26[[#This Row],[Starch wt%]]+Table26[[#This Row],[Cellulose wt%]]+Table26[[#This Row],[Hemicellulose wt%]]+Table26[[#This Row],[Sa wt%]]</f>
        <v>0</v>
      </c>
      <c r="G361" s="6">
        <f>Table26[[#This Row],[Protein wt%]]+Table26[[#This Row],[AA wt%]]</f>
        <v>0</v>
      </c>
      <c r="H361" s="6">
        <f>Table26[[#This Row],[Lipids wt%]]+Table26[[#This Row],[FA wt%]]</f>
        <v>0</v>
      </c>
      <c r="I361" s="6">
        <f>Table26[[#This Row],[Lignin wt%]]+Table26[[#This Row],[Ph wt%]]</f>
        <v>100</v>
      </c>
      <c r="J36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100</v>
      </c>
      <c r="V361" s="6">
        <v>0</v>
      </c>
      <c r="AD361" s="6">
        <v>1.0999999999999999E-2</v>
      </c>
      <c r="AG361" s="6">
        <v>30</v>
      </c>
      <c r="AH361" s="6">
        <v>125</v>
      </c>
      <c r="AK361" s="6">
        <v>1.6160000000000001</v>
      </c>
      <c r="AO361" s="6">
        <f>LN(25/Table26[[#This Row],[Temperature (C)]]/(1-SQRT((Table26[[#This Row],[Temperature (C)]]-5)/Table26[[#This Row],[Temperature (C)]])))/Table26[[#This Row],[b]]</f>
        <v>1.4226450361910576</v>
      </c>
      <c r="AP361" s="6">
        <f>IF(Table26[[#This Row],[b]]&lt;&gt;"",Table26[[#This Row],[T-5]], 0)</f>
        <v>1.4226450361910576</v>
      </c>
      <c r="AQ361" s="6">
        <v>60</v>
      </c>
      <c r="AR361" s="6">
        <v>350</v>
      </c>
      <c r="AT361" t="s">
        <v>389</v>
      </c>
      <c r="AV361" s="6">
        <v>18.581081081080999</v>
      </c>
      <c r="AW361" s="6">
        <v>65.878378378378201</v>
      </c>
      <c r="AX361" s="6">
        <v>15.090090090089999</v>
      </c>
      <c r="AZ361" s="6">
        <v>1</v>
      </c>
      <c r="BL361" s="6" t="s">
        <v>391</v>
      </c>
      <c r="CQ361" s="6">
        <v>0</v>
      </c>
    </row>
    <row r="362" spans="1:95" x14ac:dyDescent="0.25">
      <c r="A362" t="s">
        <v>300</v>
      </c>
      <c r="B362" t="s">
        <v>125</v>
      </c>
      <c r="C362">
        <v>2019</v>
      </c>
      <c r="D362" t="s">
        <v>301</v>
      </c>
      <c r="E362">
        <v>1</v>
      </c>
      <c r="F362" s="6">
        <f>Table26[[#This Row],[Other Carbs wt%]]+Table26[[#This Row],[Starch wt%]]+Table26[[#This Row],[Cellulose wt%]]+Table26[[#This Row],[Hemicellulose wt%]]+Table26[[#This Row],[Sa wt%]]</f>
        <v>0</v>
      </c>
      <c r="G362" s="6">
        <f>Table26[[#This Row],[Protein wt%]]+Table26[[#This Row],[AA wt%]]</f>
        <v>100</v>
      </c>
      <c r="H362" s="6">
        <f>Table26[[#This Row],[Lipids wt%]]+Table26[[#This Row],[FA wt%]]</f>
        <v>0</v>
      </c>
      <c r="I362" s="6">
        <f>Table26[[#This Row],[Lignin wt%]]+Table26[[#This Row],[Ph wt%]]</f>
        <v>0</v>
      </c>
      <c r="J36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62" s="6">
        <v>0</v>
      </c>
      <c r="L362" s="6">
        <v>0</v>
      </c>
      <c r="M362" s="6">
        <v>0</v>
      </c>
      <c r="N362" s="6">
        <v>0</v>
      </c>
      <c r="O362" s="6">
        <v>100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AD362" s="6">
        <v>0.1</v>
      </c>
      <c r="AG362" s="6">
        <v>12</v>
      </c>
      <c r="AH362" s="6">
        <v>10</v>
      </c>
      <c r="AK362" s="6">
        <v>0.14499999999999999</v>
      </c>
      <c r="AN362" s="6">
        <v>5</v>
      </c>
      <c r="AO362" s="6">
        <f>LN(25/Table26[[#This Row],[Temperature (C)]]/(1-SQRT((Table26[[#This Row],[Temperature (C)]]-5)/Table26[[#This Row],[Temperature (C)]])))/Table26[[#This Row],[b]]</f>
        <v>15.847744678076944</v>
      </c>
      <c r="AP362" s="6">
        <f>IF(Table26[[#This Row],[b]]&lt;&gt;"",Table26[[#This Row],[T-5]], 0)</f>
        <v>15.847744678076944</v>
      </c>
      <c r="AQ362" s="6">
        <f>Table26[[#This Row],[Heating time]]+Table26[[#This Row],[Holding Time (min)]]</f>
        <v>20.847744678076943</v>
      </c>
      <c r="AR362" s="6">
        <v>270</v>
      </c>
      <c r="AT362" t="s">
        <v>389</v>
      </c>
      <c r="AU362" s="6">
        <v>5</v>
      </c>
      <c r="AV362" s="6">
        <v>10.8</v>
      </c>
      <c r="AZ362" s="6">
        <v>1.9</v>
      </c>
      <c r="BL362" s="6" t="s">
        <v>391</v>
      </c>
      <c r="CQ362" s="6">
        <v>0</v>
      </c>
    </row>
    <row r="363" spans="1:95" x14ac:dyDescent="0.25">
      <c r="A363" t="s">
        <v>300</v>
      </c>
      <c r="B363" t="s">
        <v>125</v>
      </c>
      <c r="C363">
        <v>2019</v>
      </c>
      <c r="D363" t="s">
        <v>301</v>
      </c>
      <c r="E363">
        <v>1</v>
      </c>
      <c r="F363" s="6">
        <f>Table26[[#This Row],[Other Carbs wt%]]+Table26[[#This Row],[Starch wt%]]+Table26[[#This Row],[Cellulose wt%]]+Table26[[#This Row],[Hemicellulose wt%]]+Table26[[#This Row],[Sa wt%]]</f>
        <v>100</v>
      </c>
      <c r="G363" s="6">
        <f>Table26[[#This Row],[Protein wt%]]+Table26[[#This Row],[AA wt%]]</f>
        <v>0</v>
      </c>
      <c r="H363" s="6">
        <f>Table26[[#This Row],[Lipids wt%]]+Table26[[#This Row],[FA wt%]]</f>
        <v>0</v>
      </c>
      <c r="I363" s="6">
        <f>Table26[[#This Row],[Lignin wt%]]+Table26[[#This Row],[Ph wt%]]</f>
        <v>0</v>
      </c>
      <c r="J36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363" s="6">
        <v>100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AD363" s="6">
        <v>0.1</v>
      </c>
      <c r="AG363" s="6">
        <v>12</v>
      </c>
      <c r="AH363" s="6">
        <v>10</v>
      </c>
      <c r="AK363" s="6">
        <v>0.14499999999999999</v>
      </c>
      <c r="AN363" s="6">
        <v>5</v>
      </c>
      <c r="AO363" s="6">
        <f>LN(25/Table26[[#This Row],[Temperature (C)]]/(1-SQRT((Table26[[#This Row],[Temperature (C)]]-5)/Table26[[#This Row],[Temperature (C)]])))/Table26[[#This Row],[b]]</f>
        <v>15.847744678076944</v>
      </c>
      <c r="AP363" s="6">
        <f>IF(Table26[[#This Row],[b]]&lt;&gt;"",Table26[[#This Row],[T-5]], 0)</f>
        <v>15.847744678076944</v>
      </c>
      <c r="AQ363" s="6">
        <f>Table26[[#This Row],[Heating time]]+Table26[[#This Row],[Holding Time (min)]]</f>
        <v>20.847744678076943</v>
      </c>
      <c r="AR363" s="6">
        <v>270</v>
      </c>
      <c r="AT363" t="s">
        <v>389</v>
      </c>
      <c r="AU363" s="6">
        <v>20</v>
      </c>
      <c r="AV363" s="6">
        <v>11.3</v>
      </c>
      <c r="AZ363" s="6" t="s">
        <v>391</v>
      </c>
      <c r="BL363" s="6" t="s">
        <v>391</v>
      </c>
      <c r="CQ363" s="6">
        <v>0</v>
      </c>
    </row>
    <row r="364" spans="1:95" x14ac:dyDescent="0.25">
      <c r="A364" t="s">
        <v>300</v>
      </c>
      <c r="B364" t="s">
        <v>125</v>
      </c>
      <c r="C364">
        <v>2019</v>
      </c>
      <c r="D364" t="s">
        <v>301</v>
      </c>
      <c r="E364">
        <v>1</v>
      </c>
      <c r="F364" s="6">
        <f>Table26[[#This Row],[Other Carbs wt%]]+Table26[[#This Row],[Starch wt%]]+Table26[[#This Row],[Cellulose wt%]]+Table26[[#This Row],[Hemicellulose wt%]]+Table26[[#This Row],[Sa wt%]]</f>
        <v>0</v>
      </c>
      <c r="G364" s="6">
        <f>Table26[[#This Row],[Protein wt%]]+Table26[[#This Row],[AA wt%]]</f>
        <v>0</v>
      </c>
      <c r="H364" s="6">
        <f>Table26[[#This Row],[Lipids wt%]]+Table26[[#This Row],[FA wt%]]</f>
        <v>0</v>
      </c>
      <c r="I364" s="6">
        <f>Table26[[#This Row],[Lignin wt%]]+Table26[[#This Row],[Ph wt%]]</f>
        <v>100</v>
      </c>
      <c r="J36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100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AD364" s="6">
        <v>0.1</v>
      </c>
      <c r="AG364" s="6">
        <v>12</v>
      </c>
      <c r="AH364" s="6">
        <v>10</v>
      </c>
      <c r="AK364" s="6">
        <v>0.14499999999999999</v>
      </c>
      <c r="AN364" s="6">
        <v>5</v>
      </c>
      <c r="AO364" s="6">
        <f>LN(25/Table26[[#This Row],[Temperature (C)]]/(1-SQRT((Table26[[#This Row],[Temperature (C)]]-5)/Table26[[#This Row],[Temperature (C)]])))/Table26[[#This Row],[b]]</f>
        <v>15.847744678076944</v>
      </c>
      <c r="AP364" s="6">
        <f>IF(Table26[[#This Row],[b]]&lt;&gt;"",Table26[[#This Row],[T-5]], 0)</f>
        <v>15.847744678076944</v>
      </c>
      <c r="AQ364" s="6">
        <f>Table26[[#This Row],[Heating time]]+Table26[[#This Row],[Holding Time (min)]]</f>
        <v>20.847744678076943</v>
      </c>
      <c r="AR364" s="6">
        <v>270</v>
      </c>
      <c r="AT364" t="s">
        <v>389</v>
      </c>
      <c r="AU364" s="6">
        <v>23.9</v>
      </c>
      <c r="AV364" s="6">
        <v>2.1</v>
      </c>
      <c r="AZ364" s="6">
        <v>0.3</v>
      </c>
      <c r="BL364" s="6" t="s">
        <v>391</v>
      </c>
      <c r="CQ364" s="6">
        <v>0</v>
      </c>
    </row>
    <row r="365" spans="1:95" x14ac:dyDescent="0.25">
      <c r="A365" t="s">
        <v>300</v>
      </c>
      <c r="B365" t="s">
        <v>125</v>
      </c>
      <c r="C365">
        <v>2019</v>
      </c>
      <c r="D365" t="s">
        <v>301</v>
      </c>
      <c r="E365">
        <v>1</v>
      </c>
      <c r="F365" s="6">
        <f>Table26[[#This Row],[Other Carbs wt%]]+Table26[[#This Row],[Starch wt%]]+Table26[[#This Row],[Cellulose wt%]]+Table26[[#This Row],[Hemicellulose wt%]]+Table26[[#This Row],[Sa wt%]]</f>
        <v>0</v>
      </c>
      <c r="G365" s="6">
        <f>Table26[[#This Row],[Protein wt%]]+Table26[[#This Row],[AA wt%]]</f>
        <v>0</v>
      </c>
      <c r="H365" s="6">
        <f>Table26[[#This Row],[Lipids wt%]]+Table26[[#This Row],[FA wt%]]</f>
        <v>100</v>
      </c>
      <c r="I365" s="6">
        <f>Table26[[#This Row],[Lignin wt%]]+Table26[[#This Row],[Ph wt%]]</f>
        <v>0</v>
      </c>
      <c r="J36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100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AD365" s="6">
        <v>0.1</v>
      </c>
      <c r="AG365" s="6">
        <v>12</v>
      </c>
      <c r="AH365" s="6">
        <v>10</v>
      </c>
      <c r="AK365" s="6">
        <v>0.14499999999999999</v>
      </c>
      <c r="AN365" s="6">
        <v>5</v>
      </c>
      <c r="AO365" s="6">
        <f>LN(25/Table26[[#This Row],[Temperature (C)]]/(1-SQRT((Table26[[#This Row],[Temperature (C)]]-5)/Table26[[#This Row],[Temperature (C)]])))/Table26[[#This Row],[b]]</f>
        <v>15.847744678076944</v>
      </c>
      <c r="AP365" s="6">
        <f>IF(Table26[[#This Row],[b]]&lt;&gt;"",Table26[[#This Row],[T-5]], 0)</f>
        <v>15.847744678076944</v>
      </c>
      <c r="AQ365" s="6">
        <f>Table26[[#This Row],[Heating time]]+Table26[[#This Row],[Holding Time (min)]]</f>
        <v>20.847744678076943</v>
      </c>
      <c r="AR365" s="6">
        <v>270</v>
      </c>
      <c r="AT365" t="s">
        <v>389</v>
      </c>
      <c r="AU365" s="6">
        <v>0.4</v>
      </c>
      <c r="AV365" s="6">
        <v>99.8</v>
      </c>
      <c r="AZ365" s="6">
        <v>1.7</v>
      </c>
      <c r="BL365" s="6" t="s">
        <v>391</v>
      </c>
      <c r="CQ365" s="6">
        <v>0</v>
      </c>
    </row>
    <row r="366" spans="1:95" x14ac:dyDescent="0.25">
      <c r="A366" t="s">
        <v>300</v>
      </c>
      <c r="B366" t="s">
        <v>125</v>
      </c>
      <c r="C366">
        <v>2019</v>
      </c>
      <c r="D366" t="s">
        <v>301</v>
      </c>
      <c r="E366">
        <v>1</v>
      </c>
      <c r="F366" s="6">
        <f>Table26[[#This Row],[Other Carbs wt%]]+Table26[[#This Row],[Starch wt%]]+Table26[[#This Row],[Cellulose wt%]]+Table26[[#This Row],[Hemicellulose wt%]]+Table26[[#This Row],[Sa wt%]]</f>
        <v>50</v>
      </c>
      <c r="G366" s="6">
        <f>Table26[[#This Row],[Protein wt%]]+Table26[[#This Row],[AA wt%]]</f>
        <v>50</v>
      </c>
      <c r="H366" s="6">
        <f>Table26[[#This Row],[Lipids wt%]]+Table26[[#This Row],[FA wt%]]</f>
        <v>0</v>
      </c>
      <c r="I366" s="6">
        <f>Table26[[#This Row],[Lignin wt%]]+Table26[[#This Row],[Ph wt%]]</f>
        <v>0</v>
      </c>
      <c r="J36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</v>
      </c>
      <c r="K366" s="6">
        <v>50</v>
      </c>
      <c r="L366" s="6">
        <v>0</v>
      </c>
      <c r="M366" s="6">
        <v>0</v>
      </c>
      <c r="N366" s="6">
        <v>0</v>
      </c>
      <c r="O366" s="6">
        <v>50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AD366" s="6">
        <v>0.1</v>
      </c>
      <c r="AG366" s="6">
        <v>12</v>
      </c>
      <c r="AH366" s="6">
        <v>10</v>
      </c>
      <c r="AK366" s="6">
        <v>0.14499999999999999</v>
      </c>
      <c r="AN366" s="6">
        <v>5</v>
      </c>
      <c r="AO366" s="6">
        <f>LN(25/Table26[[#This Row],[Temperature (C)]]/(1-SQRT((Table26[[#This Row],[Temperature (C)]]-5)/Table26[[#This Row],[Temperature (C)]])))/Table26[[#This Row],[b]]</f>
        <v>15.847744678076944</v>
      </c>
      <c r="AP366" s="6">
        <f>IF(Table26[[#This Row],[b]]&lt;&gt;"",Table26[[#This Row],[T-5]], 0)</f>
        <v>15.847744678076944</v>
      </c>
      <c r="AQ366" s="6">
        <f>Table26[[#This Row],[Heating time]]+Table26[[#This Row],[Holding Time (min)]]</f>
        <v>20.847744678076943</v>
      </c>
      <c r="AR366" s="6">
        <v>270</v>
      </c>
      <c r="AT366" t="s">
        <v>389</v>
      </c>
      <c r="AU366" s="6">
        <v>21.2</v>
      </c>
      <c r="AV366" s="6">
        <v>9.8000000000000007</v>
      </c>
      <c r="AZ366" s="6">
        <v>1.8</v>
      </c>
      <c r="BL366" s="6" t="s">
        <v>391</v>
      </c>
      <c r="CQ366" s="6">
        <v>0</v>
      </c>
    </row>
    <row r="367" spans="1:95" x14ac:dyDescent="0.25">
      <c r="A367" t="s">
        <v>300</v>
      </c>
      <c r="B367" t="s">
        <v>125</v>
      </c>
      <c r="C367">
        <v>2019</v>
      </c>
      <c r="D367" t="s">
        <v>301</v>
      </c>
      <c r="E367">
        <v>1</v>
      </c>
      <c r="F367" s="6">
        <f>Table26[[#This Row],[Other Carbs wt%]]+Table26[[#This Row],[Starch wt%]]+Table26[[#This Row],[Cellulose wt%]]+Table26[[#This Row],[Hemicellulose wt%]]+Table26[[#This Row],[Sa wt%]]</f>
        <v>0</v>
      </c>
      <c r="G367" s="6">
        <f>Table26[[#This Row],[Protein wt%]]+Table26[[#This Row],[AA wt%]]</f>
        <v>50</v>
      </c>
      <c r="H367" s="6">
        <f>Table26[[#This Row],[Lipids wt%]]+Table26[[#This Row],[FA wt%]]</f>
        <v>0</v>
      </c>
      <c r="I367" s="6">
        <f>Table26[[#This Row],[Lignin wt%]]+Table26[[#This Row],[Ph wt%]]</f>
        <v>50</v>
      </c>
      <c r="J36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67" s="6">
        <v>0</v>
      </c>
      <c r="L367" s="6">
        <v>0</v>
      </c>
      <c r="M367" s="6">
        <v>0</v>
      </c>
      <c r="N367" s="6">
        <v>0</v>
      </c>
      <c r="O367" s="6">
        <v>50</v>
      </c>
      <c r="P367" s="6">
        <v>0</v>
      </c>
      <c r="Q367" s="6">
        <v>50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AD367" s="6">
        <v>0.1</v>
      </c>
      <c r="AG367" s="6">
        <v>12</v>
      </c>
      <c r="AH367" s="6">
        <v>10</v>
      </c>
      <c r="AK367" s="6">
        <v>0.14499999999999999</v>
      </c>
      <c r="AN367" s="6">
        <v>5</v>
      </c>
      <c r="AO367" s="6">
        <f>LN(25/Table26[[#This Row],[Temperature (C)]]/(1-SQRT((Table26[[#This Row],[Temperature (C)]]-5)/Table26[[#This Row],[Temperature (C)]])))/Table26[[#This Row],[b]]</f>
        <v>15.847744678076944</v>
      </c>
      <c r="AP367" s="6">
        <f>IF(Table26[[#This Row],[b]]&lt;&gt;"",Table26[[#This Row],[T-5]], 0)</f>
        <v>15.847744678076944</v>
      </c>
      <c r="AQ367" s="6">
        <f>Table26[[#This Row],[Heating time]]+Table26[[#This Row],[Holding Time (min)]]</f>
        <v>20.847744678076943</v>
      </c>
      <c r="AR367" s="6">
        <v>270</v>
      </c>
      <c r="AT367" t="s">
        <v>389</v>
      </c>
      <c r="AU367" s="6">
        <v>31</v>
      </c>
      <c r="AV367" s="6">
        <v>2.9</v>
      </c>
      <c r="AZ367" s="6">
        <v>6.9</v>
      </c>
      <c r="BL367" s="6" t="s">
        <v>391</v>
      </c>
      <c r="CQ367" s="6">
        <v>0</v>
      </c>
    </row>
    <row r="368" spans="1:95" x14ac:dyDescent="0.25">
      <c r="A368" t="s">
        <v>300</v>
      </c>
      <c r="B368" t="s">
        <v>125</v>
      </c>
      <c r="C368">
        <v>2019</v>
      </c>
      <c r="D368" t="s">
        <v>301</v>
      </c>
      <c r="E368">
        <v>1</v>
      </c>
      <c r="F368" s="6">
        <f>Table26[[#This Row],[Other Carbs wt%]]+Table26[[#This Row],[Starch wt%]]+Table26[[#This Row],[Cellulose wt%]]+Table26[[#This Row],[Hemicellulose wt%]]+Table26[[#This Row],[Sa wt%]]</f>
        <v>0</v>
      </c>
      <c r="G368" s="6">
        <f>Table26[[#This Row],[Protein wt%]]+Table26[[#This Row],[AA wt%]]</f>
        <v>50</v>
      </c>
      <c r="H368" s="6">
        <f>Table26[[#This Row],[Lipids wt%]]+Table26[[#This Row],[FA wt%]]</f>
        <v>50</v>
      </c>
      <c r="I368" s="6">
        <f>Table26[[#This Row],[Lignin wt%]]+Table26[[#This Row],[Ph wt%]]</f>
        <v>0</v>
      </c>
      <c r="J36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68" s="6">
        <v>0</v>
      </c>
      <c r="L368" s="6">
        <v>0</v>
      </c>
      <c r="M368" s="6">
        <v>0</v>
      </c>
      <c r="N368" s="6">
        <v>0</v>
      </c>
      <c r="O368" s="6">
        <v>50</v>
      </c>
      <c r="P368" s="6">
        <v>50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AD368" s="6">
        <v>0.1</v>
      </c>
      <c r="AG368" s="6">
        <v>12</v>
      </c>
      <c r="AH368" s="6">
        <v>10</v>
      </c>
      <c r="AK368" s="6">
        <v>0.14499999999999999</v>
      </c>
      <c r="AN368" s="6">
        <v>5</v>
      </c>
      <c r="AO368" s="6">
        <f>LN(25/Table26[[#This Row],[Temperature (C)]]/(1-SQRT((Table26[[#This Row],[Temperature (C)]]-5)/Table26[[#This Row],[Temperature (C)]])))/Table26[[#This Row],[b]]</f>
        <v>15.847744678076944</v>
      </c>
      <c r="AP368" s="6">
        <f>IF(Table26[[#This Row],[b]]&lt;&gt;"",Table26[[#This Row],[T-5]], 0)</f>
        <v>15.847744678076944</v>
      </c>
      <c r="AQ368" s="6">
        <f>Table26[[#This Row],[Heating time]]+Table26[[#This Row],[Holding Time (min)]]</f>
        <v>20.847744678076943</v>
      </c>
      <c r="AR368" s="6">
        <v>270</v>
      </c>
      <c r="AT368" t="s">
        <v>389</v>
      </c>
      <c r="AU368" s="6">
        <v>3</v>
      </c>
      <c r="AV368" s="6">
        <v>40</v>
      </c>
      <c r="AZ368" s="6">
        <v>4</v>
      </c>
      <c r="BL368" s="6" t="s">
        <v>391</v>
      </c>
      <c r="CQ368" s="6">
        <v>0</v>
      </c>
    </row>
    <row r="369" spans="1:95" x14ac:dyDescent="0.25">
      <c r="A369" t="s">
        <v>300</v>
      </c>
      <c r="B369" t="s">
        <v>125</v>
      </c>
      <c r="C369">
        <v>2019</v>
      </c>
      <c r="D369" t="s">
        <v>301</v>
      </c>
      <c r="E369">
        <v>1</v>
      </c>
      <c r="F369" s="6">
        <f>Table26[[#This Row],[Other Carbs wt%]]+Table26[[#This Row],[Starch wt%]]+Table26[[#This Row],[Cellulose wt%]]+Table26[[#This Row],[Hemicellulose wt%]]+Table26[[#This Row],[Sa wt%]]</f>
        <v>50</v>
      </c>
      <c r="G369" s="6">
        <f>Table26[[#This Row],[Protein wt%]]+Table26[[#This Row],[AA wt%]]</f>
        <v>0</v>
      </c>
      <c r="H369" s="6">
        <f>Table26[[#This Row],[Lipids wt%]]+Table26[[#This Row],[FA wt%]]</f>
        <v>0</v>
      </c>
      <c r="I369" s="6">
        <f>Table26[[#This Row],[Lignin wt%]]+Table26[[#This Row],[Ph wt%]]</f>
        <v>50</v>
      </c>
      <c r="J36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</v>
      </c>
      <c r="K369" s="6">
        <v>50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50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AD369" s="6">
        <v>0.1</v>
      </c>
      <c r="AG369" s="6">
        <v>12</v>
      </c>
      <c r="AH369" s="6">
        <v>10</v>
      </c>
      <c r="AK369" s="6">
        <v>0.14499999999999999</v>
      </c>
      <c r="AN369" s="6">
        <v>5</v>
      </c>
      <c r="AO369" s="6">
        <f>LN(25/Table26[[#This Row],[Temperature (C)]]/(1-SQRT((Table26[[#This Row],[Temperature (C)]]-5)/Table26[[#This Row],[Temperature (C)]])))/Table26[[#This Row],[b]]</f>
        <v>15.847744678076944</v>
      </c>
      <c r="AP369" s="6">
        <f>IF(Table26[[#This Row],[b]]&lt;&gt;"",Table26[[#This Row],[T-5]], 0)</f>
        <v>15.847744678076944</v>
      </c>
      <c r="AQ369" s="6">
        <f>Table26[[#This Row],[Heating time]]+Table26[[#This Row],[Holding Time (min)]]</f>
        <v>20.847744678076943</v>
      </c>
      <c r="AR369" s="6">
        <v>270</v>
      </c>
      <c r="AT369" t="s">
        <v>389</v>
      </c>
      <c r="AU369" s="6">
        <v>30.5</v>
      </c>
      <c r="AV369" s="6">
        <v>5</v>
      </c>
      <c r="AZ369" s="6">
        <v>4</v>
      </c>
      <c r="BL369" s="6" t="s">
        <v>391</v>
      </c>
      <c r="CQ369" s="6">
        <v>0</v>
      </c>
    </row>
    <row r="370" spans="1:95" x14ac:dyDescent="0.25">
      <c r="A370" t="s">
        <v>300</v>
      </c>
      <c r="B370" t="s">
        <v>125</v>
      </c>
      <c r="C370">
        <v>2019</v>
      </c>
      <c r="D370" t="s">
        <v>301</v>
      </c>
      <c r="E370">
        <v>1</v>
      </c>
      <c r="F370" s="6">
        <f>Table26[[#This Row],[Other Carbs wt%]]+Table26[[#This Row],[Starch wt%]]+Table26[[#This Row],[Cellulose wt%]]+Table26[[#This Row],[Hemicellulose wt%]]+Table26[[#This Row],[Sa wt%]]</f>
        <v>0</v>
      </c>
      <c r="G370" s="6">
        <f>Table26[[#This Row],[Protein wt%]]+Table26[[#This Row],[AA wt%]]</f>
        <v>0</v>
      </c>
      <c r="H370" s="6">
        <f>Table26[[#This Row],[Lipids wt%]]+Table26[[#This Row],[FA wt%]]</f>
        <v>50</v>
      </c>
      <c r="I370" s="6">
        <f>Table26[[#This Row],[Lignin wt%]]+Table26[[#This Row],[Ph wt%]]</f>
        <v>50</v>
      </c>
      <c r="J37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50</v>
      </c>
      <c r="Q370" s="6">
        <v>50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AD370" s="6">
        <v>0.1</v>
      </c>
      <c r="AG370" s="6">
        <v>12</v>
      </c>
      <c r="AH370" s="6">
        <v>10</v>
      </c>
      <c r="AK370" s="6">
        <v>0.14499999999999999</v>
      </c>
      <c r="AN370" s="6">
        <v>5</v>
      </c>
      <c r="AO370" s="6">
        <f>LN(25/Table26[[#This Row],[Temperature (C)]]/(1-SQRT((Table26[[#This Row],[Temperature (C)]]-5)/Table26[[#This Row],[Temperature (C)]])))/Table26[[#This Row],[b]]</f>
        <v>15.847744678076944</v>
      </c>
      <c r="AP370" s="6">
        <f>IF(Table26[[#This Row],[b]]&lt;&gt;"",Table26[[#This Row],[T-5]], 0)</f>
        <v>15.847744678076944</v>
      </c>
      <c r="AQ370" s="6">
        <f>Table26[[#This Row],[Heating time]]+Table26[[#This Row],[Holding Time (min)]]</f>
        <v>20.847744678076943</v>
      </c>
      <c r="AR370" s="6">
        <v>270</v>
      </c>
      <c r="AT370" t="s">
        <v>389</v>
      </c>
      <c r="AU370" s="6">
        <v>12.3</v>
      </c>
      <c r="AV370" s="6">
        <v>32.6</v>
      </c>
      <c r="AZ370" s="6">
        <v>8</v>
      </c>
      <c r="BL370" s="6">
        <v>13.401442307692307</v>
      </c>
      <c r="CQ370" s="6">
        <v>0</v>
      </c>
    </row>
    <row r="371" spans="1:95" x14ac:dyDescent="0.25">
      <c r="A371" t="s">
        <v>300</v>
      </c>
      <c r="B371" t="s">
        <v>125</v>
      </c>
      <c r="C371">
        <v>2019</v>
      </c>
      <c r="D371" t="s">
        <v>301</v>
      </c>
      <c r="E371">
        <v>1</v>
      </c>
      <c r="F371" s="6">
        <f>Table26[[#This Row],[Other Carbs wt%]]+Table26[[#This Row],[Starch wt%]]+Table26[[#This Row],[Cellulose wt%]]+Table26[[#This Row],[Hemicellulose wt%]]+Table26[[#This Row],[Sa wt%]]</f>
        <v>33</v>
      </c>
      <c r="G371" s="6">
        <f>Table26[[#This Row],[Protein wt%]]+Table26[[#This Row],[AA wt%]]</f>
        <v>33</v>
      </c>
      <c r="H371" s="6">
        <f>Table26[[#This Row],[Lipids wt%]]+Table26[[#This Row],[FA wt%]]</f>
        <v>0</v>
      </c>
      <c r="I371" s="6">
        <f>Table26[[#This Row],[Lignin wt%]]+Table26[[#This Row],[Ph wt%]]</f>
        <v>33</v>
      </c>
      <c r="J37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371" s="6">
        <v>33</v>
      </c>
      <c r="L371" s="6">
        <v>0</v>
      </c>
      <c r="M371" s="6">
        <v>0</v>
      </c>
      <c r="N371" s="6">
        <v>0</v>
      </c>
      <c r="O371" s="6">
        <v>33</v>
      </c>
      <c r="P371" s="6">
        <v>0</v>
      </c>
      <c r="Q371" s="6">
        <v>33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AD371" s="6">
        <v>0.1</v>
      </c>
      <c r="AG371" s="6">
        <v>12</v>
      </c>
      <c r="AH371" s="6">
        <v>10</v>
      </c>
      <c r="AK371" s="6">
        <v>0.14499999999999999</v>
      </c>
      <c r="AN371" s="6">
        <v>5</v>
      </c>
      <c r="AO371" s="6">
        <f>LN(25/Table26[[#This Row],[Temperature (C)]]/(1-SQRT((Table26[[#This Row],[Temperature (C)]]-5)/Table26[[#This Row],[Temperature (C)]])))/Table26[[#This Row],[b]]</f>
        <v>15.847744678076944</v>
      </c>
      <c r="AP371" s="6">
        <f>IF(Table26[[#This Row],[b]]&lt;&gt;"",Table26[[#This Row],[T-5]], 0)</f>
        <v>15.847744678076944</v>
      </c>
      <c r="AQ371" s="6">
        <f>Table26[[#This Row],[Heating time]]+Table26[[#This Row],[Holding Time (min)]]</f>
        <v>20.847744678076943</v>
      </c>
      <c r="AR371" s="6">
        <v>270</v>
      </c>
      <c r="AT371" t="s">
        <v>389</v>
      </c>
      <c r="AU371" s="6">
        <v>29</v>
      </c>
      <c r="AV371" s="6">
        <v>3.2</v>
      </c>
      <c r="AZ371" s="6">
        <v>7</v>
      </c>
      <c r="BL371" s="6">
        <v>13.498414615733051</v>
      </c>
      <c r="CQ371" s="6">
        <v>0</v>
      </c>
    </row>
    <row r="372" spans="1:95" x14ac:dyDescent="0.25">
      <c r="A372" t="s">
        <v>300</v>
      </c>
      <c r="B372" t="s">
        <v>125</v>
      </c>
      <c r="C372">
        <v>2019</v>
      </c>
      <c r="D372" t="s">
        <v>301</v>
      </c>
      <c r="E372">
        <v>1</v>
      </c>
      <c r="F372" s="6">
        <f>Table26[[#This Row],[Other Carbs wt%]]+Table26[[#This Row],[Starch wt%]]+Table26[[#This Row],[Cellulose wt%]]+Table26[[#This Row],[Hemicellulose wt%]]+Table26[[#This Row],[Sa wt%]]</f>
        <v>33</v>
      </c>
      <c r="G372" s="6">
        <f>Table26[[#This Row],[Protein wt%]]+Table26[[#This Row],[AA wt%]]</f>
        <v>33</v>
      </c>
      <c r="H372" s="6">
        <f>Table26[[#This Row],[Lipids wt%]]+Table26[[#This Row],[FA wt%]]</f>
        <v>33</v>
      </c>
      <c r="I372" s="6">
        <f>Table26[[#This Row],[Lignin wt%]]+Table26[[#This Row],[Ph wt%]]</f>
        <v>0</v>
      </c>
      <c r="J37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372" s="6">
        <v>33</v>
      </c>
      <c r="L372" s="6">
        <v>0</v>
      </c>
      <c r="M372" s="6">
        <v>0</v>
      </c>
      <c r="N372" s="6">
        <v>0</v>
      </c>
      <c r="O372" s="6">
        <v>33</v>
      </c>
      <c r="P372" s="6">
        <v>33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AD372" s="6">
        <v>0.1</v>
      </c>
      <c r="AG372" s="6">
        <v>12</v>
      </c>
      <c r="AH372" s="6">
        <v>10</v>
      </c>
      <c r="AK372" s="6">
        <v>0.14499999999999999</v>
      </c>
      <c r="AN372" s="6">
        <v>5</v>
      </c>
      <c r="AO372" s="6">
        <f>LN(25/Table26[[#This Row],[Temperature (C)]]/(1-SQRT((Table26[[#This Row],[Temperature (C)]]-5)/Table26[[#This Row],[Temperature (C)]])))/Table26[[#This Row],[b]]</f>
        <v>15.847744678076944</v>
      </c>
      <c r="AP372" s="6">
        <f>IF(Table26[[#This Row],[b]]&lt;&gt;"",Table26[[#This Row],[T-5]], 0)</f>
        <v>15.847744678076944</v>
      </c>
      <c r="AQ372" s="6">
        <f>Table26[[#This Row],[Heating time]]+Table26[[#This Row],[Holding Time (min)]]</f>
        <v>20.847744678076943</v>
      </c>
      <c r="AR372" s="6">
        <v>270</v>
      </c>
      <c r="AT372" t="s">
        <v>389</v>
      </c>
      <c r="AU372" s="6">
        <v>13</v>
      </c>
      <c r="AV372" s="6">
        <v>41.4</v>
      </c>
      <c r="AZ372" s="6">
        <v>8</v>
      </c>
      <c r="BL372" s="6">
        <v>13.113542282672977</v>
      </c>
      <c r="CQ372" s="6">
        <v>0</v>
      </c>
    </row>
    <row r="373" spans="1:95" x14ac:dyDescent="0.25">
      <c r="A373" t="s">
        <v>300</v>
      </c>
      <c r="B373" t="s">
        <v>125</v>
      </c>
      <c r="C373">
        <v>2019</v>
      </c>
      <c r="D373" t="s">
        <v>301</v>
      </c>
      <c r="E373">
        <v>1</v>
      </c>
      <c r="F373" s="6">
        <f>Table26[[#This Row],[Other Carbs wt%]]+Table26[[#This Row],[Starch wt%]]+Table26[[#This Row],[Cellulose wt%]]+Table26[[#This Row],[Hemicellulose wt%]]+Table26[[#This Row],[Sa wt%]]</f>
        <v>0</v>
      </c>
      <c r="G373" s="6">
        <f>Table26[[#This Row],[Protein wt%]]+Table26[[#This Row],[AA wt%]]</f>
        <v>33</v>
      </c>
      <c r="H373" s="6">
        <f>Table26[[#This Row],[Lipids wt%]]+Table26[[#This Row],[FA wt%]]</f>
        <v>33</v>
      </c>
      <c r="I373" s="6">
        <f>Table26[[#This Row],[Lignin wt%]]+Table26[[#This Row],[Ph wt%]]</f>
        <v>33</v>
      </c>
      <c r="J37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73" s="6">
        <v>0</v>
      </c>
      <c r="L373" s="6">
        <v>0</v>
      </c>
      <c r="M373" s="6">
        <v>0</v>
      </c>
      <c r="N373" s="6">
        <v>0</v>
      </c>
      <c r="O373" s="6">
        <v>33</v>
      </c>
      <c r="P373" s="6">
        <v>33</v>
      </c>
      <c r="Q373" s="6">
        <v>33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AD373" s="6">
        <v>0.1</v>
      </c>
      <c r="AG373" s="6">
        <v>12</v>
      </c>
      <c r="AH373" s="6">
        <v>10</v>
      </c>
      <c r="AK373" s="6">
        <v>0.14499999999999999</v>
      </c>
      <c r="AN373" s="6">
        <v>5</v>
      </c>
      <c r="AO373" s="6">
        <f>LN(25/Table26[[#This Row],[Temperature (C)]]/(1-SQRT((Table26[[#This Row],[Temperature (C)]]-5)/Table26[[#This Row],[Temperature (C)]])))/Table26[[#This Row],[b]]</f>
        <v>15.847744678076944</v>
      </c>
      <c r="AP373" s="6">
        <f>IF(Table26[[#This Row],[b]]&lt;&gt;"",Table26[[#This Row],[T-5]], 0)</f>
        <v>15.847744678076944</v>
      </c>
      <c r="AQ373" s="6">
        <f>Table26[[#This Row],[Heating time]]+Table26[[#This Row],[Holding Time (min)]]</f>
        <v>20.847744678076943</v>
      </c>
      <c r="AR373" s="6">
        <v>270</v>
      </c>
      <c r="AT373" t="s">
        <v>389</v>
      </c>
      <c r="AU373" s="6">
        <v>14</v>
      </c>
      <c r="AV373" s="6">
        <v>29.3</v>
      </c>
      <c r="AZ373" s="6">
        <v>13</v>
      </c>
      <c r="BL373" s="6">
        <v>12.992870653280953</v>
      </c>
      <c r="CQ373" s="6">
        <v>0</v>
      </c>
    </row>
    <row r="374" spans="1:95" x14ac:dyDescent="0.25">
      <c r="A374" t="s">
        <v>300</v>
      </c>
      <c r="B374" t="s">
        <v>125</v>
      </c>
      <c r="C374">
        <v>2019</v>
      </c>
      <c r="D374" t="s">
        <v>301</v>
      </c>
      <c r="E374">
        <v>1</v>
      </c>
      <c r="F374" s="6">
        <f>Table26[[#This Row],[Other Carbs wt%]]+Table26[[#This Row],[Starch wt%]]+Table26[[#This Row],[Cellulose wt%]]+Table26[[#This Row],[Hemicellulose wt%]]+Table26[[#This Row],[Sa wt%]]</f>
        <v>33</v>
      </c>
      <c r="G374" s="6">
        <f>Table26[[#This Row],[Protein wt%]]+Table26[[#This Row],[AA wt%]]</f>
        <v>0</v>
      </c>
      <c r="H374" s="6">
        <f>Table26[[#This Row],[Lipids wt%]]+Table26[[#This Row],[FA wt%]]</f>
        <v>33</v>
      </c>
      <c r="I374" s="6">
        <f>Table26[[#This Row],[Lignin wt%]]+Table26[[#This Row],[Ph wt%]]</f>
        <v>33</v>
      </c>
      <c r="J37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374" s="6">
        <v>33</v>
      </c>
      <c r="L374" s="6">
        <v>0</v>
      </c>
      <c r="M374" s="6">
        <v>0</v>
      </c>
      <c r="N374" s="6">
        <v>0</v>
      </c>
      <c r="O374" s="6">
        <v>0</v>
      </c>
      <c r="P374" s="6">
        <v>33</v>
      </c>
      <c r="Q374" s="6">
        <v>33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AD374" s="6">
        <v>0.1</v>
      </c>
      <c r="AG374" s="6">
        <v>12</v>
      </c>
      <c r="AH374" s="6">
        <v>10</v>
      </c>
      <c r="AK374" s="6">
        <v>0.14499999999999999</v>
      </c>
      <c r="AN374" s="6">
        <v>5</v>
      </c>
      <c r="AO374" s="6">
        <f>LN(25/Table26[[#This Row],[Temperature (C)]]/(1-SQRT((Table26[[#This Row],[Temperature (C)]]-5)/Table26[[#This Row],[Temperature (C)]])))/Table26[[#This Row],[b]]</f>
        <v>15.847744678076944</v>
      </c>
      <c r="AP374" s="6">
        <f>IF(Table26[[#This Row],[b]]&lt;&gt;"",Table26[[#This Row],[T-5]], 0)</f>
        <v>15.847744678076944</v>
      </c>
      <c r="AQ374" s="6">
        <f>Table26[[#This Row],[Heating time]]+Table26[[#This Row],[Holding Time (min)]]</f>
        <v>20.847744678076943</v>
      </c>
      <c r="AR374" s="6">
        <v>270</v>
      </c>
      <c r="AT374" t="s">
        <v>389</v>
      </c>
      <c r="AU374" s="6">
        <v>14</v>
      </c>
      <c r="AV374" s="6">
        <v>42.7</v>
      </c>
      <c r="AZ374" s="6">
        <v>3</v>
      </c>
      <c r="BL374" s="6" t="s">
        <v>391</v>
      </c>
      <c r="CQ374" s="6">
        <v>0</v>
      </c>
    </row>
    <row r="375" spans="1:95" x14ac:dyDescent="0.25">
      <c r="A375" t="s">
        <v>300</v>
      </c>
      <c r="B375" t="s">
        <v>125</v>
      </c>
      <c r="C375">
        <v>2019</v>
      </c>
      <c r="D375" t="s">
        <v>301</v>
      </c>
      <c r="E375">
        <v>1</v>
      </c>
      <c r="F375" s="6">
        <f>Table26[[#This Row],[Other Carbs wt%]]+Table26[[#This Row],[Starch wt%]]+Table26[[#This Row],[Cellulose wt%]]+Table26[[#This Row],[Hemicellulose wt%]]+Table26[[#This Row],[Sa wt%]]</f>
        <v>25</v>
      </c>
      <c r="G375" s="6">
        <f>Table26[[#This Row],[Protein wt%]]+Table26[[#This Row],[AA wt%]]</f>
        <v>25</v>
      </c>
      <c r="H375" s="6">
        <f>Table26[[#This Row],[Lipids wt%]]+Table26[[#This Row],[FA wt%]]</f>
        <v>25</v>
      </c>
      <c r="I375" s="6">
        <f>Table26[[#This Row],[Lignin wt%]]+Table26[[#This Row],[Ph wt%]]</f>
        <v>25</v>
      </c>
      <c r="J37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25</v>
      </c>
      <c r="K375" s="6">
        <v>25</v>
      </c>
      <c r="L375" s="6">
        <v>0</v>
      </c>
      <c r="M375" s="6">
        <v>0</v>
      </c>
      <c r="N375" s="6">
        <v>0</v>
      </c>
      <c r="O375" s="6">
        <v>25</v>
      </c>
      <c r="P375" s="6">
        <v>25</v>
      </c>
      <c r="Q375" s="6">
        <v>25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AD375" s="6">
        <v>0.1</v>
      </c>
      <c r="AG375" s="6">
        <v>12</v>
      </c>
      <c r="AH375" s="6">
        <v>10</v>
      </c>
      <c r="AK375" s="6">
        <v>0.14499999999999999</v>
      </c>
      <c r="AN375" s="6">
        <v>5</v>
      </c>
      <c r="AO375" s="6">
        <f>LN(25/Table26[[#This Row],[Temperature (C)]]/(1-SQRT((Table26[[#This Row],[Temperature (C)]]-5)/Table26[[#This Row],[Temperature (C)]])))/Table26[[#This Row],[b]]</f>
        <v>15.847744678076944</v>
      </c>
      <c r="AP375" s="6">
        <f>IF(Table26[[#This Row],[b]]&lt;&gt;"",Table26[[#This Row],[T-5]], 0)</f>
        <v>15.847744678076944</v>
      </c>
      <c r="AQ375" s="6">
        <f>Table26[[#This Row],[Heating time]]+Table26[[#This Row],[Holding Time (min)]]</f>
        <v>20.847744678076943</v>
      </c>
      <c r="AR375" s="6">
        <v>270</v>
      </c>
      <c r="AT375" t="s">
        <v>389</v>
      </c>
      <c r="AU375" s="6">
        <v>15.9</v>
      </c>
      <c r="AV375" s="6">
        <v>35.799999999999997</v>
      </c>
      <c r="AZ375" s="6">
        <v>4</v>
      </c>
      <c r="BL375" s="6" t="s">
        <v>391</v>
      </c>
      <c r="CQ375" s="6">
        <v>0</v>
      </c>
    </row>
    <row r="376" spans="1:95" x14ac:dyDescent="0.25">
      <c r="A376" t="s">
        <v>300</v>
      </c>
      <c r="B376" t="s">
        <v>125</v>
      </c>
      <c r="C376">
        <v>2019</v>
      </c>
      <c r="D376" t="s">
        <v>301</v>
      </c>
      <c r="E376">
        <v>1</v>
      </c>
      <c r="F376" s="6">
        <f>Table26[[#This Row],[Other Carbs wt%]]+Table26[[#This Row],[Starch wt%]]+Table26[[#This Row],[Cellulose wt%]]+Table26[[#This Row],[Hemicellulose wt%]]+Table26[[#This Row],[Sa wt%]]</f>
        <v>13</v>
      </c>
      <c r="G376" s="6">
        <f>Table26[[#This Row],[Protein wt%]]+Table26[[#This Row],[AA wt%]]</f>
        <v>63</v>
      </c>
      <c r="H376" s="6">
        <f>Table26[[#This Row],[Lipids wt%]]+Table26[[#This Row],[FA wt%]]</f>
        <v>13</v>
      </c>
      <c r="I376" s="6">
        <f>Table26[[#This Row],[Lignin wt%]]+Table26[[#This Row],[Ph wt%]]</f>
        <v>13</v>
      </c>
      <c r="J37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376" s="6">
        <v>13</v>
      </c>
      <c r="L376" s="6">
        <v>0</v>
      </c>
      <c r="M376" s="6">
        <v>0</v>
      </c>
      <c r="N376" s="6">
        <v>0</v>
      </c>
      <c r="O376" s="6">
        <v>63</v>
      </c>
      <c r="P376" s="6">
        <v>13</v>
      </c>
      <c r="Q376" s="6">
        <v>13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AD376" s="6">
        <v>0.1</v>
      </c>
      <c r="AG376" s="6">
        <v>12</v>
      </c>
      <c r="AH376" s="6">
        <v>10</v>
      </c>
      <c r="AK376" s="6">
        <v>0.14499999999999999</v>
      </c>
      <c r="AN376" s="6">
        <v>5</v>
      </c>
      <c r="AO376" s="6">
        <f>LN(25/Table26[[#This Row],[Temperature (C)]]/(1-SQRT((Table26[[#This Row],[Temperature (C)]]-5)/Table26[[#This Row],[Temperature (C)]])))/Table26[[#This Row],[b]]</f>
        <v>15.847744678076944</v>
      </c>
      <c r="AP376" s="6">
        <f>IF(Table26[[#This Row],[b]]&lt;&gt;"",Table26[[#This Row],[T-5]], 0)</f>
        <v>15.847744678076944</v>
      </c>
      <c r="AQ376" s="6">
        <f>Table26[[#This Row],[Heating time]]+Table26[[#This Row],[Holding Time (min)]]</f>
        <v>20.847744678076943</v>
      </c>
      <c r="AR376" s="6">
        <v>270</v>
      </c>
      <c r="AT376" t="s">
        <v>389</v>
      </c>
      <c r="AU376" s="6">
        <v>15</v>
      </c>
      <c r="AV376" s="6">
        <v>16.399999999999999</v>
      </c>
      <c r="AZ376" s="6">
        <v>5</v>
      </c>
      <c r="BL376" s="6">
        <v>13.583542713567837</v>
      </c>
      <c r="CQ376" s="6">
        <v>0</v>
      </c>
    </row>
    <row r="377" spans="1:95" x14ac:dyDescent="0.25">
      <c r="A377" t="s">
        <v>300</v>
      </c>
      <c r="B377" t="s">
        <v>125</v>
      </c>
      <c r="C377">
        <v>2019</v>
      </c>
      <c r="D377" t="s">
        <v>301</v>
      </c>
      <c r="E377">
        <v>1</v>
      </c>
      <c r="F377" s="6">
        <f>Table26[[#This Row],[Other Carbs wt%]]+Table26[[#This Row],[Starch wt%]]+Table26[[#This Row],[Cellulose wt%]]+Table26[[#This Row],[Hemicellulose wt%]]+Table26[[#This Row],[Sa wt%]]</f>
        <v>63</v>
      </c>
      <c r="G377" s="6">
        <f>Table26[[#This Row],[Protein wt%]]+Table26[[#This Row],[AA wt%]]</f>
        <v>13</v>
      </c>
      <c r="H377" s="6">
        <f>Table26[[#This Row],[Lipids wt%]]+Table26[[#This Row],[FA wt%]]</f>
        <v>13</v>
      </c>
      <c r="I377" s="6">
        <f>Table26[[#This Row],[Lignin wt%]]+Table26[[#This Row],[Ph wt%]]</f>
        <v>13</v>
      </c>
      <c r="J37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63</v>
      </c>
      <c r="K377" s="6">
        <v>63</v>
      </c>
      <c r="L377" s="6">
        <v>0</v>
      </c>
      <c r="M377" s="6">
        <v>0</v>
      </c>
      <c r="N377" s="6">
        <v>0</v>
      </c>
      <c r="O377" s="6">
        <v>13</v>
      </c>
      <c r="P377" s="6">
        <v>13</v>
      </c>
      <c r="Q377" s="6">
        <v>13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AD377" s="6">
        <v>0.1</v>
      </c>
      <c r="AG377" s="6">
        <v>12</v>
      </c>
      <c r="AH377" s="6">
        <v>10</v>
      </c>
      <c r="AK377" s="6">
        <v>0.14499999999999999</v>
      </c>
      <c r="AN377" s="6">
        <v>5</v>
      </c>
      <c r="AO377" s="6">
        <f>LN(25/Table26[[#This Row],[Temperature (C)]]/(1-SQRT((Table26[[#This Row],[Temperature (C)]]-5)/Table26[[#This Row],[Temperature (C)]])))/Table26[[#This Row],[b]]</f>
        <v>15.847744678076944</v>
      </c>
      <c r="AP377" s="6">
        <f>IF(Table26[[#This Row],[b]]&lt;&gt;"",Table26[[#This Row],[T-5]], 0)</f>
        <v>15.847744678076944</v>
      </c>
      <c r="AQ377" s="6">
        <f>Table26[[#This Row],[Heating time]]+Table26[[#This Row],[Holding Time (min)]]</f>
        <v>20.847744678076943</v>
      </c>
      <c r="AR377" s="6">
        <v>270</v>
      </c>
      <c r="AT377" t="s">
        <v>389</v>
      </c>
      <c r="AU377" s="6">
        <v>28.9</v>
      </c>
      <c r="AV377" s="6">
        <v>21.4</v>
      </c>
      <c r="AZ377" s="6">
        <v>6</v>
      </c>
      <c r="BL377" s="6">
        <v>13.257215350459878</v>
      </c>
      <c r="CQ377" s="6">
        <v>0</v>
      </c>
    </row>
    <row r="378" spans="1:95" x14ac:dyDescent="0.25">
      <c r="A378" t="s">
        <v>300</v>
      </c>
      <c r="B378" t="s">
        <v>125</v>
      </c>
      <c r="C378">
        <v>2019</v>
      </c>
      <c r="D378" t="s">
        <v>301</v>
      </c>
      <c r="E378">
        <v>1</v>
      </c>
      <c r="F378" s="6">
        <f>Table26[[#This Row],[Other Carbs wt%]]+Table26[[#This Row],[Starch wt%]]+Table26[[#This Row],[Cellulose wt%]]+Table26[[#This Row],[Hemicellulose wt%]]+Table26[[#This Row],[Sa wt%]]</f>
        <v>13</v>
      </c>
      <c r="G378" s="6">
        <f>Table26[[#This Row],[Protein wt%]]+Table26[[#This Row],[AA wt%]]</f>
        <v>13</v>
      </c>
      <c r="H378" s="6">
        <f>Table26[[#This Row],[Lipids wt%]]+Table26[[#This Row],[FA wt%]]</f>
        <v>13</v>
      </c>
      <c r="I378" s="6">
        <f>Table26[[#This Row],[Lignin wt%]]+Table26[[#This Row],[Ph wt%]]</f>
        <v>63</v>
      </c>
      <c r="J37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378" s="6">
        <v>13</v>
      </c>
      <c r="L378" s="6">
        <v>0</v>
      </c>
      <c r="M378" s="6">
        <v>0</v>
      </c>
      <c r="N378" s="6">
        <v>0</v>
      </c>
      <c r="O378" s="6">
        <v>13</v>
      </c>
      <c r="P378" s="6">
        <v>13</v>
      </c>
      <c r="Q378" s="6">
        <v>63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AD378" s="6">
        <v>0.1</v>
      </c>
      <c r="AG378" s="6">
        <v>12</v>
      </c>
      <c r="AH378" s="6">
        <v>10</v>
      </c>
      <c r="AK378" s="6">
        <v>0.14499999999999999</v>
      </c>
      <c r="AN378" s="6">
        <v>5</v>
      </c>
      <c r="AO378" s="6">
        <f>LN(25/Table26[[#This Row],[Temperature (C)]]/(1-SQRT((Table26[[#This Row],[Temperature (C)]]-5)/Table26[[#This Row],[Temperature (C)]])))/Table26[[#This Row],[b]]</f>
        <v>15.847744678076944</v>
      </c>
      <c r="AP378" s="6">
        <f>IF(Table26[[#This Row],[b]]&lt;&gt;"",Table26[[#This Row],[T-5]], 0)</f>
        <v>15.847744678076944</v>
      </c>
      <c r="AQ378" s="6">
        <f>Table26[[#This Row],[Heating time]]+Table26[[#This Row],[Holding Time (min)]]</f>
        <v>20.847744678076943</v>
      </c>
      <c r="AR378" s="6">
        <v>270</v>
      </c>
      <c r="AT378" t="s">
        <v>389</v>
      </c>
      <c r="AU378" s="6">
        <v>19.2</v>
      </c>
      <c r="AV378" s="6">
        <v>14.2</v>
      </c>
      <c r="AZ378" s="6">
        <v>9</v>
      </c>
      <c r="BL378" s="6">
        <v>14.135954135954137</v>
      </c>
      <c r="CQ378" s="6">
        <v>0</v>
      </c>
    </row>
    <row r="379" spans="1:95" x14ac:dyDescent="0.25">
      <c r="A379" t="s">
        <v>300</v>
      </c>
      <c r="B379" t="s">
        <v>125</v>
      </c>
      <c r="C379">
        <v>2019</v>
      </c>
      <c r="D379" t="s">
        <v>301</v>
      </c>
      <c r="E379">
        <v>1</v>
      </c>
      <c r="F379" s="6">
        <f>Table26[[#This Row],[Other Carbs wt%]]+Table26[[#This Row],[Starch wt%]]+Table26[[#This Row],[Cellulose wt%]]+Table26[[#This Row],[Hemicellulose wt%]]+Table26[[#This Row],[Sa wt%]]</f>
        <v>13</v>
      </c>
      <c r="G379" s="6">
        <f>Table26[[#This Row],[Protein wt%]]+Table26[[#This Row],[AA wt%]]</f>
        <v>13</v>
      </c>
      <c r="H379" s="6">
        <f>Table26[[#This Row],[Lipids wt%]]+Table26[[#This Row],[FA wt%]]</f>
        <v>63</v>
      </c>
      <c r="I379" s="6">
        <f>Table26[[#This Row],[Lignin wt%]]+Table26[[#This Row],[Ph wt%]]</f>
        <v>13</v>
      </c>
      <c r="J37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379" s="6">
        <v>13</v>
      </c>
      <c r="L379" s="6">
        <v>0</v>
      </c>
      <c r="M379" s="6">
        <v>0</v>
      </c>
      <c r="N379" s="6">
        <v>0</v>
      </c>
      <c r="O379" s="6">
        <v>13</v>
      </c>
      <c r="P379" s="6">
        <v>63</v>
      </c>
      <c r="Q379" s="6">
        <v>13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AD379" s="6">
        <v>0.1</v>
      </c>
      <c r="AG379" s="6">
        <v>12</v>
      </c>
      <c r="AH379" s="6">
        <v>10</v>
      </c>
      <c r="AK379" s="6">
        <v>0.14499999999999999</v>
      </c>
      <c r="AN379" s="6">
        <v>5</v>
      </c>
      <c r="AO379" s="6">
        <f>LN(25/Table26[[#This Row],[Temperature (C)]]/(1-SQRT((Table26[[#This Row],[Temperature (C)]]-5)/Table26[[#This Row],[Temperature (C)]])))/Table26[[#This Row],[b]]</f>
        <v>15.847744678076944</v>
      </c>
      <c r="AP379" s="6">
        <f>IF(Table26[[#This Row],[b]]&lt;&gt;"",Table26[[#This Row],[T-5]], 0)</f>
        <v>15.847744678076944</v>
      </c>
      <c r="AQ379" s="6">
        <f>Table26[[#This Row],[Heating time]]+Table26[[#This Row],[Holding Time (min)]]</f>
        <v>20.847744678076943</v>
      </c>
      <c r="AR379" s="6">
        <v>270</v>
      </c>
      <c r="AT379" t="s">
        <v>389</v>
      </c>
      <c r="AU379" s="6">
        <v>6.2</v>
      </c>
      <c r="AV379" s="6">
        <v>73</v>
      </c>
      <c r="AZ379" s="6">
        <v>11</v>
      </c>
      <c r="BL379" s="6">
        <v>13.33842627960275</v>
      </c>
      <c r="CQ379" s="6">
        <v>0</v>
      </c>
    </row>
    <row r="380" spans="1:95" x14ac:dyDescent="0.25">
      <c r="A380" t="s">
        <v>300</v>
      </c>
      <c r="B380" t="s">
        <v>125</v>
      </c>
      <c r="C380">
        <v>2019</v>
      </c>
      <c r="D380" t="s">
        <v>301</v>
      </c>
      <c r="E380">
        <v>1</v>
      </c>
      <c r="F380" s="6">
        <f>Table26[[#This Row],[Other Carbs wt%]]+Table26[[#This Row],[Starch wt%]]+Table26[[#This Row],[Cellulose wt%]]+Table26[[#This Row],[Hemicellulose wt%]]+Table26[[#This Row],[Sa wt%]]</f>
        <v>25</v>
      </c>
      <c r="G380" s="6">
        <f>Table26[[#This Row],[Protein wt%]]+Table26[[#This Row],[AA wt%]]</f>
        <v>25</v>
      </c>
      <c r="H380" s="6">
        <f>Table26[[#This Row],[Lipids wt%]]+Table26[[#This Row],[FA wt%]]</f>
        <v>25</v>
      </c>
      <c r="I380" s="6">
        <f>Table26[[#This Row],[Lignin wt%]]+Table26[[#This Row],[Ph wt%]]</f>
        <v>25</v>
      </c>
      <c r="J38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25</v>
      </c>
      <c r="K380" s="6">
        <v>25</v>
      </c>
      <c r="L380" s="6">
        <v>0</v>
      </c>
      <c r="M380" s="6">
        <v>0</v>
      </c>
      <c r="N380" s="6">
        <v>0</v>
      </c>
      <c r="O380" s="6">
        <v>25</v>
      </c>
      <c r="P380" s="6">
        <v>25</v>
      </c>
      <c r="Q380" s="6">
        <v>25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AD380" s="6">
        <v>0.1</v>
      </c>
      <c r="AG380" s="6">
        <v>12</v>
      </c>
      <c r="AH380" s="6">
        <v>10</v>
      </c>
      <c r="AK380" s="6">
        <v>0.14499999999999999</v>
      </c>
      <c r="AN380" s="6">
        <v>5</v>
      </c>
      <c r="AO380" s="6">
        <f>LN(25/Table26[[#This Row],[Temperature (C)]]/(1-SQRT((Table26[[#This Row],[Temperature (C)]]-5)/Table26[[#This Row],[Temperature (C)]])))/Table26[[#This Row],[b]]</f>
        <v>15.847744678076944</v>
      </c>
      <c r="AP380" s="6">
        <f>IF(Table26[[#This Row],[b]]&lt;&gt;"",Table26[[#This Row],[T-5]], 0)</f>
        <v>15.847744678076944</v>
      </c>
      <c r="AQ380" s="6">
        <f>Table26[[#This Row],[Heating time]]+Table26[[#This Row],[Holding Time (min)]]</f>
        <v>20.847744678076943</v>
      </c>
      <c r="AR380" s="6">
        <v>270</v>
      </c>
      <c r="AT380" t="s">
        <v>389</v>
      </c>
      <c r="AU380" s="6">
        <v>17.100000000000001</v>
      </c>
      <c r="AV380" s="6">
        <v>30.3</v>
      </c>
      <c r="AZ380" s="6">
        <v>12</v>
      </c>
      <c r="BL380" s="6">
        <v>13.554530575807169</v>
      </c>
      <c r="CQ380" s="6">
        <v>0</v>
      </c>
    </row>
    <row r="381" spans="1:95" x14ac:dyDescent="0.25">
      <c r="A381" t="s">
        <v>300</v>
      </c>
      <c r="B381" t="s">
        <v>125</v>
      </c>
      <c r="C381">
        <v>2019</v>
      </c>
      <c r="D381" t="s">
        <v>301</v>
      </c>
      <c r="E381">
        <v>1</v>
      </c>
      <c r="F381" s="6">
        <f>Table26[[#This Row],[Other Carbs wt%]]+Table26[[#This Row],[Starch wt%]]+Table26[[#This Row],[Cellulose wt%]]+Table26[[#This Row],[Hemicellulose wt%]]+Table26[[#This Row],[Sa wt%]]</f>
        <v>0</v>
      </c>
      <c r="G381" s="6">
        <f>Table26[[#This Row],[Protein wt%]]+Table26[[#This Row],[AA wt%]]</f>
        <v>100</v>
      </c>
      <c r="H381" s="6">
        <f>Table26[[#This Row],[Lipids wt%]]+Table26[[#This Row],[FA wt%]]</f>
        <v>0</v>
      </c>
      <c r="I381" s="6">
        <f>Table26[[#This Row],[Lignin wt%]]+Table26[[#This Row],[Ph wt%]]</f>
        <v>0</v>
      </c>
      <c r="J38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81" s="6">
        <v>0</v>
      </c>
      <c r="L381" s="6">
        <v>0</v>
      </c>
      <c r="M381" s="6">
        <v>0</v>
      </c>
      <c r="N381" s="6">
        <v>0</v>
      </c>
      <c r="O381" s="6">
        <v>100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AD381" s="6">
        <v>0.1</v>
      </c>
      <c r="AG381" s="6">
        <v>6</v>
      </c>
      <c r="AH381" s="6">
        <v>10</v>
      </c>
      <c r="AK381" s="6">
        <v>0.14499999999999999</v>
      </c>
      <c r="AN381" s="6">
        <v>5</v>
      </c>
      <c r="AO381" s="6">
        <f>LN(25/Table26[[#This Row],[Temperature (C)]]/(1-SQRT((Table26[[#This Row],[Temperature (C)]]-5)/Table26[[#This Row],[Temperature (C)]])))/Table26[[#This Row],[b]]</f>
        <v>15.852798303916169</v>
      </c>
      <c r="AP381" s="6">
        <f>IF(Table26[[#This Row],[b]]&lt;&gt;"",Table26[[#This Row],[T-5]], 0)</f>
        <v>15.852798303916169</v>
      </c>
      <c r="AQ381" s="6">
        <f>Table26[[#This Row],[Heating time]]+Table26[[#This Row],[Holding Time (min)]]</f>
        <v>20.852798303916167</v>
      </c>
      <c r="AR381" s="6">
        <v>320</v>
      </c>
      <c r="AT381" t="s">
        <v>389</v>
      </c>
      <c r="AU381" s="6">
        <v>5.2</v>
      </c>
      <c r="AV381" s="6">
        <v>25.3</v>
      </c>
      <c r="AZ381" s="6">
        <v>15</v>
      </c>
      <c r="BL381" s="6">
        <v>13.035819142689373</v>
      </c>
      <c r="CQ381" s="6">
        <v>0</v>
      </c>
    </row>
    <row r="382" spans="1:95" x14ac:dyDescent="0.25">
      <c r="A382" t="s">
        <v>300</v>
      </c>
      <c r="B382" t="s">
        <v>125</v>
      </c>
      <c r="C382">
        <v>2019</v>
      </c>
      <c r="D382" t="s">
        <v>301</v>
      </c>
      <c r="E382">
        <v>1</v>
      </c>
      <c r="F382" s="6">
        <f>Table26[[#This Row],[Other Carbs wt%]]+Table26[[#This Row],[Starch wt%]]+Table26[[#This Row],[Cellulose wt%]]+Table26[[#This Row],[Hemicellulose wt%]]+Table26[[#This Row],[Sa wt%]]</f>
        <v>100</v>
      </c>
      <c r="G382" s="6">
        <f>Table26[[#This Row],[Protein wt%]]+Table26[[#This Row],[AA wt%]]</f>
        <v>0</v>
      </c>
      <c r="H382" s="6">
        <f>Table26[[#This Row],[Lipids wt%]]+Table26[[#This Row],[FA wt%]]</f>
        <v>0</v>
      </c>
      <c r="I382" s="6">
        <f>Table26[[#This Row],[Lignin wt%]]+Table26[[#This Row],[Ph wt%]]</f>
        <v>0</v>
      </c>
      <c r="J38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382" s="6">
        <v>100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AD382" s="6">
        <v>0.1</v>
      </c>
      <c r="AG382" s="6">
        <v>6</v>
      </c>
      <c r="AH382" s="6">
        <v>10</v>
      </c>
      <c r="AK382" s="6">
        <v>0.14499999999999999</v>
      </c>
      <c r="AN382" s="6">
        <v>5</v>
      </c>
      <c r="AO382" s="6">
        <f>LN(25/Table26[[#This Row],[Temperature (C)]]/(1-SQRT((Table26[[#This Row],[Temperature (C)]]-5)/Table26[[#This Row],[Temperature (C)]])))/Table26[[#This Row],[b]]</f>
        <v>15.852798303916169</v>
      </c>
      <c r="AP382" s="6">
        <f>IF(Table26[[#This Row],[b]]&lt;&gt;"",Table26[[#This Row],[T-5]], 0)</f>
        <v>15.852798303916169</v>
      </c>
      <c r="AQ382" s="6">
        <f>Table26[[#This Row],[Heating time]]+Table26[[#This Row],[Holding Time (min)]]</f>
        <v>20.852798303916167</v>
      </c>
      <c r="AR382" s="6">
        <v>320</v>
      </c>
      <c r="AT382" t="s">
        <v>389</v>
      </c>
      <c r="AU382" s="6">
        <v>37.5</v>
      </c>
      <c r="AV382" s="6">
        <v>8.3000000000000007</v>
      </c>
      <c r="AZ382" s="6">
        <v>16</v>
      </c>
      <c r="BL382" s="6">
        <v>12.984218077474893</v>
      </c>
      <c r="CQ382" s="6">
        <v>0</v>
      </c>
    </row>
    <row r="383" spans="1:95" x14ac:dyDescent="0.25">
      <c r="A383" t="s">
        <v>300</v>
      </c>
      <c r="B383" t="s">
        <v>125</v>
      </c>
      <c r="C383">
        <v>2019</v>
      </c>
      <c r="D383" t="s">
        <v>301</v>
      </c>
      <c r="E383">
        <v>1</v>
      </c>
      <c r="F383" s="6">
        <f>Table26[[#This Row],[Other Carbs wt%]]+Table26[[#This Row],[Starch wt%]]+Table26[[#This Row],[Cellulose wt%]]+Table26[[#This Row],[Hemicellulose wt%]]+Table26[[#This Row],[Sa wt%]]</f>
        <v>0</v>
      </c>
      <c r="G383" s="6">
        <f>Table26[[#This Row],[Protein wt%]]+Table26[[#This Row],[AA wt%]]</f>
        <v>0</v>
      </c>
      <c r="H383" s="6">
        <f>Table26[[#This Row],[Lipids wt%]]+Table26[[#This Row],[FA wt%]]</f>
        <v>0</v>
      </c>
      <c r="I383" s="6">
        <f>Table26[[#This Row],[Lignin wt%]]+Table26[[#This Row],[Ph wt%]]</f>
        <v>100</v>
      </c>
      <c r="J38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100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AD383" s="6">
        <v>0.1</v>
      </c>
      <c r="AG383" s="6">
        <v>6</v>
      </c>
      <c r="AH383" s="6">
        <v>10</v>
      </c>
      <c r="AK383" s="6">
        <v>0.14499999999999999</v>
      </c>
      <c r="AN383" s="6">
        <v>5</v>
      </c>
      <c r="AO383" s="6">
        <f>LN(25/Table26[[#This Row],[Temperature (C)]]/(1-SQRT((Table26[[#This Row],[Temperature (C)]]-5)/Table26[[#This Row],[Temperature (C)]])))/Table26[[#This Row],[b]]</f>
        <v>15.852798303916169</v>
      </c>
      <c r="AP383" s="6">
        <f>IF(Table26[[#This Row],[b]]&lt;&gt;"",Table26[[#This Row],[T-5]], 0)</f>
        <v>15.852798303916169</v>
      </c>
      <c r="AQ383" s="6">
        <f>Table26[[#This Row],[Heating time]]+Table26[[#This Row],[Holding Time (min)]]</f>
        <v>20.852798303916167</v>
      </c>
      <c r="AR383" s="6">
        <v>320</v>
      </c>
      <c r="AT383" t="s">
        <v>389</v>
      </c>
      <c r="AU383" s="6">
        <v>42.2</v>
      </c>
      <c r="AV383" s="6">
        <v>4.4000000000000004</v>
      </c>
      <c r="AZ383" s="6">
        <v>4</v>
      </c>
      <c r="BL383" s="6" t="s">
        <v>391</v>
      </c>
      <c r="CQ383" s="6">
        <v>0</v>
      </c>
    </row>
    <row r="384" spans="1:95" x14ac:dyDescent="0.25">
      <c r="A384" t="s">
        <v>300</v>
      </c>
      <c r="B384" t="s">
        <v>125</v>
      </c>
      <c r="C384">
        <v>2019</v>
      </c>
      <c r="D384" t="s">
        <v>301</v>
      </c>
      <c r="E384">
        <v>1</v>
      </c>
      <c r="F384" s="6">
        <f>Table26[[#This Row],[Other Carbs wt%]]+Table26[[#This Row],[Starch wt%]]+Table26[[#This Row],[Cellulose wt%]]+Table26[[#This Row],[Hemicellulose wt%]]+Table26[[#This Row],[Sa wt%]]</f>
        <v>0</v>
      </c>
      <c r="G384" s="6">
        <f>Table26[[#This Row],[Protein wt%]]+Table26[[#This Row],[AA wt%]]</f>
        <v>0</v>
      </c>
      <c r="H384" s="6">
        <f>Table26[[#This Row],[Lipids wt%]]+Table26[[#This Row],[FA wt%]]</f>
        <v>100</v>
      </c>
      <c r="I384" s="6">
        <f>Table26[[#This Row],[Lignin wt%]]+Table26[[#This Row],[Ph wt%]]</f>
        <v>0</v>
      </c>
      <c r="J38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100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AD384" s="6">
        <v>0.1</v>
      </c>
      <c r="AG384" s="6">
        <v>6</v>
      </c>
      <c r="AH384" s="6">
        <v>10</v>
      </c>
      <c r="AK384" s="6">
        <v>0.14499999999999999</v>
      </c>
      <c r="AN384" s="6">
        <v>5</v>
      </c>
      <c r="AO384" s="6">
        <f>LN(25/Table26[[#This Row],[Temperature (C)]]/(1-SQRT((Table26[[#This Row],[Temperature (C)]]-5)/Table26[[#This Row],[Temperature (C)]])))/Table26[[#This Row],[b]]</f>
        <v>15.852798303916169</v>
      </c>
      <c r="AP384" s="6">
        <f>IF(Table26[[#This Row],[b]]&lt;&gt;"",Table26[[#This Row],[T-5]], 0)</f>
        <v>15.852798303916169</v>
      </c>
      <c r="AQ384" s="6">
        <f>Table26[[#This Row],[Heating time]]+Table26[[#This Row],[Holding Time (min)]]</f>
        <v>20.852798303916167</v>
      </c>
      <c r="AR384" s="6">
        <v>320</v>
      </c>
      <c r="AT384" t="s">
        <v>389</v>
      </c>
      <c r="AU384" s="6">
        <v>1.3</v>
      </c>
      <c r="AV384" s="6">
        <v>98.5</v>
      </c>
      <c r="AZ384" s="6">
        <v>5</v>
      </c>
      <c r="BL384" s="6">
        <v>13.424093715371221</v>
      </c>
      <c r="CQ384" s="6">
        <v>0</v>
      </c>
    </row>
    <row r="385" spans="1:95" x14ac:dyDescent="0.25">
      <c r="A385" t="s">
        <v>300</v>
      </c>
      <c r="B385" t="s">
        <v>125</v>
      </c>
      <c r="C385">
        <v>2019</v>
      </c>
      <c r="D385" t="s">
        <v>301</v>
      </c>
      <c r="E385">
        <v>1</v>
      </c>
      <c r="F385" s="6">
        <f>Table26[[#This Row],[Other Carbs wt%]]+Table26[[#This Row],[Starch wt%]]+Table26[[#This Row],[Cellulose wt%]]+Table26[[#This Row],[Hemicellulose wt%]]+Table26[[#This Row],[Sa wt%]]</f>
        <v>50</v>
      </c>
      <c r="G385" s="6">
        <f>Table26[[#This Row],[Protein wt%]]+Table26[[#This Row],[AA wt%]]</f>
        <v>50</v>
      </c>
      <c r="H385" s="6">
        <f>Table26[[#This Row],[Lipids wt%]]+Table26[[#This Row],[FA wt%]]</f>
        <v>0</v>
      </c>
      <c r="I385" s="6">
        <f>Table26[[#This Row],[Lignin wt%]]+Table26[[#This Row],[Ph wt%]]</f>
        <v>0</v>
      </c>
      <c r="J38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</v>
      </c>
      <c r="K385" s="6">
        <v>50</v>
      </c>
      <c r="L385" s="6">
        <v>0</v>
      </c>
      <c r="M385" s="6">
        <v>0</v>
      </c>
      <c r="N385" s="6">
        <v>0</v>
      </c>
      <c r="O385" s="6">
        <v>50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AD385" s="6">
        <v>0.1</v>
      </c>
      <c r="AG385" s="6">
        <v>6</v>
      </c>
      <c r="AH385" s="6">
        <v>10</v>
      </c>
      <c r="AK385" s="6">
        <v>0.14499999999999999</v>
      </c>
      <c r="AN385" s="6">
        <v>5</v>
      </c>
      <c r="AO385" s="6">
        <f>LN(25/Table26[[#This Row],[Temperature (C)]]/(1-SQRT((Table26[[#This Row],[Temperature (C)]]-5)/Table26[[#This Row],[Temperature (C)]])))/Table26[[#This Row],[b]]</f>
        <v>15.852798303916169</v>
      </c>
      <c r="AP385" s="6">
        <f>IF(Table26[[#This Row],[b]]&lt;&gt;"",Table26[[#This Row],[T-5]], 0)</f>
        <v>15.852798303916169</v>
      </c>
      <c r="AQ385" s="6">
        <f>Table26[[#This Row],[Heating time]]+Table26[[#This Row],[Holding Time (min)]]</f>
        <v>20.852798303916167</v>
      </c>
      <c r="AR385" s="6">
        <v>320</v>
      </c>
      <c r="AT385" t="s">
        <v>389</v>
      </c>
      <c r="AU385" s="6">
        <v>10.4</v>
      </c>
      <c r="AV385" s="6">
        <v>20.5</v>
      </c>
      <c r="AZ385" s="6">
        <v>6</v>
      </c>
      <c r="BL385" s="6">
        <v>14.121876069839095</v>
      </c>
      <c r="CQ385" s="6">
        <v>0</v>
      </c>
    </row>
    <row r="386" spans="1:95" x14ac:dyDescent="0.25">
      <c r="A386" t="s">
        <v>300</v>
      </c>
      <c r="B386" t="s">
        <v>125</v>
      </c>
      <c r="C386">
        <v>2019</v>
      </c>
      <c r="D386" t="s">
        <v>301</v>
      </c>
      <c r="E386">
        <v>1</v>
      </c>
      <c r="F386" s="6">
        <f>Table26[[#This Row],[Other Carbs wt%]]+Table26[[#This Row],[Starch wt%]]+Table26[[#This Row],[Cellulose wt%]]+Table26[[#This Row],[Hemicellulose wt%]]+Table26[[#This Row],[Sa wt%]]</f>
        <v>0</v>
      </c>
      <c r="G386" s="6">
        <f>Table26[[#This Row],[Protein wt%]]+Table26[[#This Row],[AA wt%]]</f>
        <v>50</v>
      </c>
      <c r="H386" s="6">
        <f>Table26[[#This Row],[Lipids wt%]]+Table26[[#This Row],[FA wt%]]</f>
        <v>0</v>
      </c>
      <c r="I386" s="6">
        <f>Table26[[#This Row],[Lignin wt%]]+Table26[[#This Row],[Ph wt%]]</f>
        <v>50</v>
      </c>
      <c r="J38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86" s="6">
        <v>0</v>
      </c>
      <c r="L386" s="6">
        <v>0</v>
      </c>
      <c r="M386" s="6">
        <v>0</v>
      </c>
      <c r="N386" s="6">
        <v>0</v>
      </c>
      <c r="O386" s="6">
        <v>50</v>
      </c>
      <c r="P386" s="6">
        <v>0</v>
      </c>
      <c r="Q386" s="6">
        <v>50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AD386" s="6">
        <v>0.1</v>
      </c>
      <c r="AG386" s="6">
        <v>6</v>
      </c>
      <c r="AH386" s="6">
        <v>10</v>
      </c>
      <c r="AK386" s="6">
        <v>0.14499999999999999</v>
      </c>
      <c r="AN386" s="6">
        <v>5</v>
      </c>
      <c r="AO386" s="6">
        <f>LN(25/Table26[[#This Row],[Temperature (C)]]/(1-SQRT((Table26[[#This Row],[Temperature (C)]]-5)/Table26[[#This Row],[Temperature (C)]])))/Table26[[#This Row],[b]]</f>
        <v>15.852798303916169</v>
      </c>
      <c r="AP386" s="6">
        <f>IF(Table26[[#This Row],[b]]&lt;&gt;"",Table26[[#This Row],[T-5]], 0)</f>
        <v>15.852798303916169</v>
      </c>
      <c r="AQ386" s="6">
        <f>Table26[[#This Row],[Heating time]]+Table26[[#This Row],[Holding Time (min)]]</f>
        <v>20.852798303916167</v>
      </c>
      <c r="AR386" s="6">
        <v>320</v>
      </c>
      <c r="AT386" t="s">
        <v>389</v>
      </c>
      <c r="AU386" s="6">
        <v>26.9</v>
      </c>
      <c r="AV386" s="6">
        <v>16.8</v>
      </c>
      <c r="AZ386" s="6">
        <v>10</v>
      </c>
      <c r="BL386" s="6">
        <v>13.204930662557782</v>
      </c>
      <c r="CQ386" s="6">
        <v>0</v>
      </c>
    </row>
    <row r="387" spans="1:95" x14ac:dyDescent="0.25">
      <c r="A387" t="s">
        <v>300</v>
      </c>
      <c r="B387" t="s">
        <v>125</v>
      </c>
      <c r="C387">
        <v>2019</v>
      </c>
      <c r="D387" t="s">
        <v>301</v>
      </c>
      <c r="E387">
        <v>1</v>
      </c>
      <c r="F387" s="6">
        <f>Table26[[#This Row],[Other Carbs wt%]]+Table26[[#This Row],[Starch wt%]]+Table26[[#This Row],[Cellulose wt%]]+Table26[[#This Row],[Hemicellulose wt%]]+Table26[[#This Row],[Sa wt%]]</f>
        <v>0</v>
      </c>
      <c r="G387" s="6">
        <f>Table26[[#This Row],[Protein wt%]]+Table26[[#This Row],[AA wt%]]</f>
        <v>50</v>
      </c>
      <c r="H387" s="6">
        <f>Table26[[#This Row],[Lipids wt%]]+Table26[[#This Row],[FA wt%]]</f>
        <v>50</v>
      </c>
      <c r="I387" s="6">
        <f>Table26[[#This Row],[Lignin wt%]]+Table26[[#This Row],[Ph wt%]]</f>
        <v>0</v>
      </c>
      <c r="J38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87" s="6">
        <v>0</v>
      </c>
      <c r="L387" s="6">
        <v>0</v>
      </c>
      <c r="M387" s="6">
        <v>0</v>
      </c>
      <c r="N387" s="6">
        <v>0</v>
      </c>
      <c r="O387" s="6">
        <v>50</v>
      </c>
      <c r="P387" s="6">
        <v>50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AD387" s="6">
        <v>0.1</v>
      </c>
      <c r="AG387" s="6">
        <v>6</v>
      </c>
      <c r="AH387" s="6">
        <v>10</v>
      </c>
      <c r="AK387" s="6">
        <v>0.14499999999999999</v>
      </c>
      <c r="AN387" s="6">
        <v>5</v>
      </c>
      <c r="AO387" s="6">
        <f>LN(25/Table26[[#This Row],[Temperature (C)]]/(1-SQRT((Table26[[#This Row],[Temperature (C)]]-5)/Table26[[#This Row],[Temperature (C)]])))/Table26[[#This Row],[b]]</f>
        <v>15.852798303916169</v>
      </c>
      <c r="AP387" s="6">
        <f>IF(Table26[[#This Row],[b]]&lt;&gt;"",Table26[[#This Row],[T-5]], 0)</f>
        <v>15.852798303916169</v>
      </c>
      <c r="AQ387" s="6">
        <f>Table26[[#This Row],[Heating time]]+Table26[[#This Row],[Holding Time (min)]]</f>
        <v>20.852798303916167</v>
      </c>
      <c r="AR387" s="6">
        <v>320</v>
      </c>
      <c r="AT387" t="s">
        <v>389</v>
      </c>
      <c r="AU387" s="6">
        <v>2.5</v>
      </c>
      <c r="AV387" s="6">
        <v>62.2</v>
      </c>
      <c r="AZ387" s="6">
        <v>12</v>
      </c>
      <c r="BL387" s="6">
        <v>13.437165979538857</v>
      </c>
      <c r="CQ387" s="6">
        <v>0</v>
      </c>
    </row>
    <row r="388" spans="1:95" x14ac:dyDescent="0.25">
      <c r="A388" t="s">
        <v>300</v>
      </c>
      <c r="B388" t="s">
        <v>125</v>
      </c>
      <c r="C388">
        <v>2019</v>
      </c>
      <c r="D388" t="s">
        <v>301</v>
      </c>
      <c r="E388">
        <v>1</v>
      </c>
      <c r="F388" s="6">
        <f>Table26[[#This Row],[Other Carbs wt%]]+Table26[[#This Row],[Starch wt%]]+Table26[[#This Row],[Cellulose wt%]]+Table26[[#This Row],[Hemicellulose wt%]]+Table26[[#This Row],[Sa wt%]]</f>
        <v>50</v>
      </c>
      <c r="G388" s="6">
        <f>Table26[[#This Row],[Protein wt%]]+Table26[[#This Row],[AA wt%]]</f>
        <v>0</v>
      </c>
      <c r="H388" s="6">
        <f>Table26[[#This Row],[Lipids wt%]]+Table26[[#This Row],[FA wt%]]</f>
        <v>0</v>
      </c>
      <c r="I388" s="6">
        <f>Table26[[#This Row],[Lignin wt%]]+Table26[[#This Row],[Ph wt%]]</f>
        <v>50</v>
      </c>
      <c r="J38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</v>
      </c>
      <c r="K388" s="6">
        <v>50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50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AD388" s="6">
        <v>0.1</v>
      </c>
      <c r="AG388" s="6">
        <v>6</v>
      </c>
      <c r="AH388" s="6">
        <v>10</v>
      </c>
      <c r="AK388" s="6">
        <v>0.14499999999999999</v>
      </c>
      <c r="AN388" s="6">
        <v>5</v>
      </c>
      <c r="AO388" s="6">
        <f>LN(25/Table26[[#This Row],[Temperature (C)]]/(1-SQRT((Table26[[#This Row],[Temperature (C)]]-5)/Table26[[#This Row],[Temperature (C)]])))/Table26[[#This Row],[b]]</f>
        <v>15.852798303916169</v>
      </c>
      <c r="AP388" s="6">
        <f>IF(Table26[[#This Row],[b]]&lt;&gt;"",Table26[[#This Row],[T-5]], 0)</f>
        <v>15.852798303916169</v>
      </c>
      <c r="AQ388" s="6">
        <f>Table26[[#This Row],[Heating time]]+Table26[[#This Row],[Holding Time (min)]]</f>
        <v>20.852798303916167</v>
      </c>
      <c r="AR388" s="6">
        <v>320</v>
      </c>
      <c r="AT388" t="s">
        <v>389</v>
      </c>
      <c r="AU388" s="6">
        <v>16</v>
      </c>
      <c r="AV388" s="6">
        <v>14.2</v>
      </c>
      <c r="AZ388" s="6">
        <v>15</v>
      </c>
      <c r="BL388" s="6">
        <v>12.845363807319545</v>
      </c>
      <c r="CQ388" s="6">
        <v>0</v>
      </c>
    </row>
    <row r="389" spans="1:95" x14ac:dyDescent="0.25">
      <c r="A389" t="s">
        <v>300</v>
      </c>
      <c r="B389" t="s">
        <v>125</v>
      </c>
      <c r="C389">
        <v>2019</v>
      </c>
      <c r="D389" t="s">
        <v>301</v>
      </c>
      <c r="E389">
        <v>1</v>
      </c>
      <c r="F389" s="6">
        <f>Table26[[#This Row],[Other Carbs wt%]]+Table26[[#This Row],[Starch wt%]]+Table26[[#This Row],[Cellulose wt%]]+Table26[[#This Row],[Hemicellulose wt%]]+Table26[[#This Row],[Sa wt%]]</f>
        <v>50</v>
      </c>
      <c r="G389" s="6">
        <f>Table26[[#This Row],[Protein wt%]]+Table26[[#This Row],[AA wt%]]</f>
        <v>0</v>
      </c>
      <c r="H389" s="6">
        <f>Table26[[#This Row],[Lipids wt%]]+Table26[[#This Row],[FA wt%]]</f>
        <v>50</v>
      </c>
      <c r="I389" s="6">
        <f>Table26[[#This Row],[Lignin wt%]]+Table26[[#This Row],[Ph wt%]]</f>
        <v>0</v>
      </c>
      <c r="J38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</v>
      </c>
      <c r="K389" s="6">
        <v>50</v>
      </c>
      <c r="L389" s="6">
        <v>0</v>
      </c>
      <c r="M389" s="6">
        <v>0</v>
      </c>
      <c r="N389" s="6">
        <v>0</v>
      </c>
      <c r="O389" s="6">
        <v>0</v>
      </c>
      <c r="P389" s="6">
        <v>50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AD389" s="6">
        <v>0.1</v>
      </c>
      <c r="AG389" s="6">
        <v>6</v>
      </c>
      <c r="AH389" s="6">
        <v>10</v>
      </c>
      <c r="AK389" s="6">
        <v>0.14499999999999999</v>
      </c>
      <c r="AN389" s="6">
        <v>5</v>
      </c>
      <c r="AO389" s="6">
        <f>LN(25/Table26[[#This Row],[Temperature (C)]]/(1-SQRT((Table26[[#This Row],[Temperature (C)]]-5)/Table26[[#This Row],[Temperature (C)]])))/Table26[[#This Row],[b]]</f>
        <v>15.852798303916169</v>
      </c>
      <c r="AP389" s="6">
        <f>IF(Table26[[#This Row],[b]]&lt;&gt;"",Table26[[#This Row],[T-5]], 0)</f>
        <v>15.852798303916169</v>
      </c>
      <c r="AQ389" s="6">
        <f>Table26[[#This Row],[Heating time]]+Table26[[#This Row],[Holding Time (min)]]</f>
        <v>20.852798303916167</v>
      </c>
      <c r="AR389" s="6">
        <v>320</v>
      </c>
      <c r="AT389" t="s">
        <v>389</v>
      </c>
      <c r="AU389" s="6">
        <v>12.2</v>
      </c>
      <c r="AV389" s="6">
        <v>66</v>
      </c>
      <c r="AZ389" s="6">
        <v>18</v>
      </c>
      <c r="BL389" s="6">
        <v>11.112770724421209</v>
      </c>
      <c r="CQ389" s="6">
        <v>0</v>
      </c>
    </row>
    <row r="390" spans="1:95" x14ac:dyDescent="0.25">
      <c r="A390" t="s">
        <v>300</v>
      </c>
      <c r="B390" t="s">
        <v>125</v>
      </c>
      <c r="C390">
        <v>2019</v>
      </c>
      <c r="D390" t="s">
        <v>301</v>
      </c>
      <c r="E390">
        <v>1</v>
      </c>
      <c r="F390" s="6">
        <f>Table26[[#This Row],[Other Carbs wt%]]+Table26[[#This Row],[Starch wt%]]+Table26[[#This Row],[Cellulose wt%]]+Table26[[#This Row],[Hemicellulose wt%]]+Table26[[#This Row],[Sa wt%]]</f>
        <v>33</v>
      </c>
      <c r="G390" s="6">
        <f>Table26[[#This Row],[Protein wt%]]+Table26[[#This Row],[AA wt%]]</f>
        <v>33</v>
      </c>
      <c r="H390" s="6">
        <f>Table26[[#This Row],[Lipids wt%]]+Table26[[#This Row],[FA wt%]]</f>
        <v>0</v>
      </c>
      <c r="I390" s="6">
        <f>Table26[[#This Row],[Lignin wt%]]+Table26[[#This Row],[Ph wt%]]</f>
        <v>33</v>
      </c>
      <c r="J39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390" s="6">
        <v>33</v>
      </c>
      <c r="L390" s="6">
        <v>0</v>
      </c>
      <c r="M390" s="6">
        <v>0</v>
      </c>
      <c r="N390" s="6">
        <v>0</v>
      </c>
      <c r="O390" s="6">
        <v>33</v>
      </c>
      <c r="P390" s="6">
        <v>0</v>
      </c>
      <c r="Q390" s="6">
        <v>33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AD390" s="6">
        <v>0.1</v>
      </c>
      <c r="AG390" s="6">
        <v>6</v>
      </c>
      <c r="AH390" s="6">
        <v>10</v>
      </c>
      <c r="AK390" s="6">
        <v>0.14499999999999999</v>
      </c>
      <c r="AN390" s="6">
        <v>5</v>
      </c>
      <c r="AO390" s="6">
        <f>LN(25/Table26[[#This Row],[Temperature (C)]]/(1-SQRT((Table26[[#This Row],[Temperature (C)]]-5)/Table26[[#This Row],[Temperature (C)]])))/Table26[[#This Row],[b]]</f>
        <v>15.852798303916169</v>
      </c>
      <c r="AP390" s="6">
        <f>IF(Table26[[#This Row],[b]]&lt;&gt;"",Table26[[#This Row],[T-5]], 0)</f>
        <v>15.852798303916169</v>
      </c>
      <c r="AQ390" s="6">
        <f>Table26[[#This Row],[Heating time]]+Table26[[#This Row],[Holding Time (min)]]</f>
        <v>20.852798303916167</v>
      </c>
      <c r="AR390" s="6">
        <v>320</v>
      </c>
      <c r="AT390" t="s">
        <v>389</v>
      </c>
      <c r="AU390" s="6">
        <v>25.5</v>
      </c>
      <c r="AV390" s="6">
        <v>13.2</v>
      </c>
      <c r="AZ390" s="6">
        <v>4.2874044533066904</v>
      </c>
      <c r="BL390" s="6" t="s">
        <v>391</v>
      </c>
      <c r="CQ390" s="6">
        <v>0</v>
      </c>
    </row>
    <row r="391" spans="1:95" x14ac:dyDescent="0.25">
      <c r="A391" t="s">
        <v>300</v>
      </c>
      <c r="B391" t="s">
        <v>125</v>
      </c>
      <c r="C391">
        <v>2019</v>
      </c>
      <c r="D391" t="s">
        <v>301</v>
      </c>
      <c r="E391">
        <v>1</v>
      </c>
      <c r="F391" s="6">
        <f>Table26[[#This Row],[Other Carbs wt%]]+Table26[[#This Row],[Starch wt%]]+Table26[[#This Row],[Cellulose wt%]]+Table26[[#This Row],[Hemicellulose wt%]]+Table26[[#This Row],[Sa wt%]]</f>
        <v>33</v>
      </c>
      <c r="G391" s="6">
        <f>Table26[[#This Row],[Protein wt%]]+Table26[[#This Row],[AA wt%]]</f>
        <v>33</v>
      </c>
      <c r="H391" s="6">
        <f>Table26[[#This Row],[Lipids wt%]]+Table26[[#This Row],[FA wt%]]</f>
        <v>33</v>
      </c>
      <c r="I391" s="6">
        <f>Table26[[#This Row],[Lignin wt%]]+Table26[[#This Row],[Ph wt%]]</f>
        <v>0</v>
      </c>
      <c r="J39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391" s="6">
        <v>33</v>
      </c>
      <c r="L391" s="6">
        <v>0</v>
      </c>
      <c r="M391" s="6">
        <v>0</v>
      </c>
      <c r="N391" s="6">
        <v>0</v>
      </c>
      <c r="O391" s="6">
        <v>33</v>
      </c>
      <c r="P391" s="6">
        <v>33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AD391" s="6">
        <v>0.1</v>
      </c>
      <c r="AG391" s="6">
        <v>6</v>
      </c>
      <c r="AH391" s="6">
        <v>10</v>
      </c>
      <c r="AK391" s="6">
        <v>0.14499999999999999</v>
      </c>
      <c r="AN391" s="6">
        <v>5</v>
      </c>
      <c r="AO391" s="6">
        <f>LN(25/Table26[[#This Row],[Temperature (C)]]/(1-SQRT((Table26[[#This Row],[Temperature (C)]]-5)/Table26[[#This Row],[Temperature (C)]])))/Table26[[#This Row],[b]]</f>
        <v>15.852798303916169</v>
      </c>
      <c r="AP391" s="6">
        <f>IF(Table26[[#This Row],[b]]&lt;&gt;"",Table26[[#This Row],[T-5]], 0)</f>
        <v>15.852798303916169</v>
      </c>
      <c r="AQ391" s="6">
        <f>Table26[[#This Row],[Heating time]]+Table26[[#This Row],[Holding Time (min)]]</f>
        <v>20.852798303916167</v>
      </c>
      <c r="AR391" s="6">
        <v>320</v>
      </c>
      <c r="AT391" t="s">
        <v>389</v>
      </c>
      <c r="AU391" s="6">
        <v>5.0999999999999996</v>
      </c>
      <c r="AV391" s="6">
        <v>58.1</v>
      </c>
      <c r="AZ391" s="6">
        <v>2.10834164174139</v>
      </c>
      <c r="BL391" s="6" t="s">
        <v>391</v>
      </c>
      <c r="CQ391" s="6">
        <v>0</v>
      </c>
    </row>
    <row r="392" spans="1:95" x14ac:dyDescent="0.25">
      <c r="A392" t="s">
        <v>300</v>
      </c>
      <c r="B392" t="s">
        <v>125</v>
      </c>
      <c r="C392">
        <v>2019</v>
      </c>
      <c r="D392" t="s">
        <v>301</v>
      </c>
      <c r="E392">
        <v>1</v>
      </c>
      <c r="F392" s="6">
        <f>Table26[[#This Row],[Other Carbs wt%]]+Table26[[#This Row],[Starch wt%]]+Table26[[#This Row],[Cellulose wt%]]+Table26[[#This Row],[Hemicellulose wt%]]+Table26[[#This Row],[Sa wt%]]</f>
        <v>0</v>
      </c>
      <c r="G392" s="6">
        <f>Table26[[#This Row],[Protein wt%]]+Table26[[#This Row],[AA wt%]]</f>
        <v>33</v>
      </c>
      <c r="H392" s="6">
        <f>Table26[[#This Row],[Lipids wt%]]+Table26[[#This Row],[FA wt%]]</f>
        <v>33</v>
      </c>
      <c r="I392" s="6">
        <f>Table26[[#This Row],[Lignin wt%]]+Table26[[#This Row],[Ph wt%]]</f>
        <v>33</v>
      </c>
      <c r="J39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92" s="6">
        <v>0</v>
      </c>
      <c r="L392" s="6">
        <v>0</v>
      </c>
      <c r="M392" s="6">
        <v>0</v>
      </c>
      <c r="N392" s="6">
        <v>0</v>
      </c>
      <c r="O392" s="6">
        <v>33</v>
      </c>
      <c r="P392" s="6">
        <v>33</v>
      </c>
      <c r="Q392" s="6">
        <v>33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AD392" s="6">
        <v>0.1</v>
      </c>
      <c r="AG392" s="6">
        <v>6</v>
      </c>
      <c r="AH392" s="6">
        <v>10</v>
      </c>
      <c r="AK392" s="6">
        <v>0.14499999999999999</v>
      </c>
      <c r="AN392" s="6">
        <v>5</v>
      </c>
      <c r="AO392" s="6">
        <f>LN(25/Table26[[#This Row],[Temperature (C)]]/(1-SQRT((Table26[[#This Row],[Temperature (C)]]-5)/Table26[[#This Row],[Temperature (C)]])))/Table26[[#This Row],[b]]</f>
        <v>15.852798303916169</v>
      </c>
      <c r="AP392" s="6">
        <f>IF(Table26[[#This Row],[b]]&lt;&gt;"",Table26[[#This Row],[T-5]], 0)</f>
        <v>15.852798303916169</v>
      </c>
      <c r="AQ392" s="6">
        <f>Table26[[#This Row],[Heating time]]+Table26[[#This Row],[Holding Time (min)]]</f>
        <v>20.852798303916167</v>
      </c>
      <c r="AR392" s="6">
        <v>320</v>
      </c>
      <c r="AT392" t="s">
        <v>389</v>
      </c>
      <c r="AU392" s="6">
        <v>17.5</v>
      </c>
      <c r="AV392" s="6">
        <v>34.1</v>
      </c>
      <c r="AZ392" s="6">
        <v>4.7930874044533001</v>
      </c>
      <c r="BL392" s="6" t="s">
        <v>391</v>
      </c>
      <c r="CQ392" s="6">
        <v>0</v>
      </c>
    </row>
    <row r="393" spans="1:95" x14ac:dyDescent="0.25">
      <c r="A393" t="s">
        <v>300</v>
      </c>
      <c r="B393" t="s">
        <v>125</v>
      </c>
      <c r="C393">
        <v>2019</v>
      </c>
      <c r="D393" t="s">
        <v>301</v>
      </c>
      <c r="E393">
        <v>1</v>
      </c>
      <c r="F393" s="6">
        <f>Table26[[#This Row],[Other Carbs wt%]]+Table26[[#This Row],[Starch wt%]]+Table26[[#This Row],[Cellulose wt%]]+Table26[[#This Row],[Hemicellulose wt%]]+Table26[[#This Row],[Sa wt%]]</f>
        <v>33</v>
      </c>
      <c r="G393" s="6">
        <f>Table26[[#This Row],[Protein wt%]]+Table26[[#This Row],[AA wt%]]</f>
        <v>0</v>
      </c>
      <c r="H393" s="6">
        <f>Table26[[#This Row],[Lipids wt%]]+Table26[[#This Row],[FA wt%]]</f>
        <v>33</v>
      </c>
      <c r="I393" s="6">
        <f>Table26[[#This Row],[Lignin wt%]]+Table26[[#This Row],[Ph wt%]]</f>
        <v>33</v>
      </c>
      <c r="J39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393" s="6">
        <v>33</v>
      </c>
      <c r="L393" s="6">
        <v>0</v>
      </c>
      <c r="M393" s="6">
        <v>0</v>
      </c>
      <c r="N393" s="6">
        <v>0</v>
      </c>
      <c r="O393" s="6">
        <v>0</v>
      </c>
      <c r="P393" s="6">
        <v>33</v>
      </c>
      <c r="Q393" s="6">
        <v>33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AD393" s="6">
        <v>0.1</v>
      </c>
      <c r="AG393" s="6">
        <v>6</v>
      </c>
      <c r="AH393" s="6">
        <v>10</v>
      </c>
      <c r="AK393" s="6">
        <v>0.14499999999999999</v>
      </c>
      <c r="AN393" s="6">
        <v>5</v>
      </c>
      <c r="AO393" s="6">
        <f>LN(25/Table26[[#This Row],[Temperature (C)]]/(1-SQRT((Table26[[#This Row],[Temperature (C)]]-5)/Table26[[#This Row],[Temperature (C)]])))/Table26[[#This Row],[b]]</f>
        <v>15.852798303916169</v>
      </c>
      <c r="AP393" s="6">
        <f>IF(Table26[[#This Row],[b]]&lt;&gt;"",Table26[[#This Row],[T-5]], 0)</f>
        <v>15.852798303916169</v>
      </c>
      <c r="AQ393" s="6">
        <f>Table26[[#This Row],[Heating time]]+Table26[[#This Row],[Holding Time (min)]]</f>
        <v>20.852798303916167</v>
      </c>
      <c r="AR393" s="6">
        <v>320</v>
      </c>
      <c r="AT393" t="s">
        <v>389</v>
      </c>
      <c r="AU393" s="6">
        <v>14.3</v>
      </c>
      <c r="AV393" s="6">
        <v>43.6</v>
      </c>
      <c r="AZ393" s="6">
        <v>5.4553672316383697</v>
      </c>
      <c r="BL393" s="6" t="s">
        <v>391</v>
      </c>
      <c r="CQ393" s="6">
        <v>0</v>
      </c>
    </row>
    <row r="394" spans="1:95" x14ac:dyDescent="0.25">
      <c r="A394" t="s">
        <v>300</v>
      </c>
      <c r="B394" t="s">
        <v>125</v>
      </c>
      <c r="C394">
        <v>2019</v>
      </c>
      <c r="D394" t="s">
        <v>301</v>
      </c>
      <c r="E394">
        <v>1</v>
      </c>
      <c r="F394" s="6">
        <f>Table26[[#This Row],[Other Carbs wt%]]+Table26[[#This Row],[Starch wt%]]+Table26[[#This Row],[Cellulose wt%]]+Table26[[#This Row],[Hemicellulose wt%]]+Table26[[#This Row],[Sa wt%]]</f>
        <v>25</v>
      </c>
      <c r="G394" s="6">
        <f>Table26[[#This Row],[Protein wt%]]+Table26[[#This Row],[AA wt%]]</f>
        <v>25</v>
      </c>
      <c r="H394" s="6">
        <f>Table26[[#This Row],[Lipids wt%]]+Table26[[#This Row],[FA wt%]]</f>
        <v>25</v>
      </c>
      <c r="I394" s="6">
        <f>Table26[[#This Row],[Lignin wt%]]+Table26[[#This Row],[Ph wt%]]</f>
        <v>25</v>
      </c>
      <c r="J39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25</v>
      </c>
      <c r="K394" s="6">
        <v>25</v>
      </c>
      <c r="L394" s="6">
        <v>0</v>
      </c>
      <c r="M394" s="6">
        <v>0</v>
      </c>
      <c r="N394" s="6">
        <v>0</v>
      </c>
      <c r="O394" s="6">
        <v>25</v>
      </c>
      <c r="P394" s="6">
        <v>25</v>
      </c>
      <c r="Q394" s="6">
        <v>25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AD394" s="6">
        <v>0.1</v>
      </c>
      <c r="AG394" s="6">
        <v>6</v>
      </c>
      <c r="AH394" s="6">
        <v>10</v>
      </c>
      <c r="AK394" s="6">
        <v>0.14499999999999999</v>
      </c>
      <c r="AN394" s="6">
        <v>5</v>
      </c>
      <c r="AO394" s="6">
        <f>LN(25/Table26[[#This Row],[Temperature (C)]]/(1-SQRT((Table26[[#This Row],[Temperature (C)]]-5)/Table26[[#This Row],[Temperature (C)]])))/Table26[[#This Row],[b]]</f>
        <v>15.852798303916169</v>
      </c>
      <c r="AP394" s="6">
        <f>IF(Table26[[#This Row],[b]]&lt;&gt;"",Table26[[#This Row],[T-5]], 0)</f>
        <v>15.852798303916169</v>
      </c>
      <c r="AQ394" s="6">
        <f>Table26[[#This Row],[Heating time]]+Table26[[#This Row],[Holding Time (min)]]</f>
        <v>20.852798303916167</v>
      </c>
      <c r="AR394" s="6">
        <v>320</v>
      </c>
      <c r="AT394" t="s">
        <v>389</v>
      </c>
      <c r="AU394" s="6">
        <v>15.4</v>
      </c>
      <c r="AV394" s="6">
        <v>33.200000000000003</v>
      </c>
      <c r="AZ394" s="6">
        <v>7.3736124958457401</v>
      </c>
      <c r="BL394" s="6" t="s">
        <v>391</v>
      </c>
      <c r="CQ394" s="6">
        <v>0</v>
      </c>
    </row>
    <row r="395" spans="1:95" x14ac:dyDescent="0.25">
      <c r="A395" t="s">
        <v>300</v>
      </c>
      <c r="B395" t="s">
        <v>125</v>
      </c>
      <c r="C395">
        <v>2019</v>
      </c>
      <c r="D395" t="s">
        <v>301</v>
      </c>
      <c r="E395">
        <v>1</v>
      </c>
      <c r="F395" s="6">
        <f>Table26[[#This Row],[Other Carbs wt%]]+Table26[[#This Row],[Starch wt%]]+Table26[[#This Row],[Cellulose wt%]]+Table26[[#This Row],[Hemicellulose wt%]]+Table26[[#This Row],[Sa wt%]]</f>
        <v>13</v>
      </c>
      <c r="G395" s="6">
        <f>Table26[[#This Row],[Protein wt%]]+Table26[[#This Row],[AA wt%]]</f>
        <v>63</v>
      </c>
      <c r="H395" s="6">
        <f>Table26[[#This Row],[Lipids wt%]]+Table26[[#This Row],[FA wt%]]</f>
        <v>13</v>
      </c>
      <c r="I395" s="6">
        <f>Table26[[#This Row],[Lignin wt%]]+Table26[[#This Row],[Ph wt%]]</f>
        <v>13</v>
      </c>
      <c r="J39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395" s="6">
        <v>13</v>
      </c>
      <c r="L395" s="6">
        <v>0</v>
      </c>
      <c r="M395" s="6">
        <v>0</v>
      </c>
      <c r="N395" s="6">
        <v>0</v>
      </c>
      <c r="O395" s="6">
        <v>63</v>
      </c>
      <c r="P395" s="6">
        <v>13</v>
      </c>
      <c r="Q395" s="6">
        <v>13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AD395" s="6">
        <v>0.1</v>
      </c>
      <c r="AG395" s="6">
        <v>6</v>
      </c>
      <c r="AH395" s="6">
        <v>10</v>
      </c>
      <c r="AK395" s="6">
        <v>0.14499999999999999</v>
      </c>
      <c r="AN395" s="6">
        <v>5</v>
      </c>
      <c r="AO395" s="6">
        <f>LN(25/Table26[[#This Row],[Temperature (C)]]/(1-SQRT((Table26[[#This Row],[Temperature (C)]]-5)/Table26[[#This Row],[Temperature (C)]])))/Table26[[#This Row],[b]]</f>
        <v>15.852798303916169</v>
      </c>
      <c r="AP395" s="6">
        <f>IF(Table26[[#This Row],[b]]&lt;&gt;"",Table26[[#This Row],[T-5]], 0)</f>
        <v>15.852798303916169</v>
      </c>
      <c r="AQ395" s="6">
        <f>Table26[[#This Row],[Heating time]]+Table26[[#This Row],[Holding Time (min)]]</f>
        <v>20.852798303916167</v>
      </c>
      <c r="AR395" s="6">
        <v>320</v>
      </c>
      <c r="AT395" t="s">
        <v>389</v>
      </c>
      <c r="AU395" s="6">
        <v>10.6</v>
      </c>
      <c r="AV395" s="6">
        <v>31.6</v>
      </c>
      <c r="AZ395" s="6">
        <v>68.9145895646394</v>
      </c>
      <c r="BL395" s="6">
        <v>10.80669710806697</v>
      </c>
      <c r="CQ395" s="6">
        <v>0</v>
      </c>
    </row>
    <row r="396" spans="1:95" x14ac:dyDescent="0.25">
      <c r="A396" t="s">
        <v>300</v>
      </c>
      <c r="B396" t="s">
        <v>125</v>
      </c>
      <c r="C396">
        <v>2019</v>
      </c>
      <c r="D396" t="s">
        <v>301</v>
      </c>
      <c r="E396">
        <v>1</v>
      </c>
      <c r="F396" s="6">
        <f>Table26[[#This Row],[Other Carbs wt%]]+Table26[[#This Row],[Starch wt%]]+Table26[[#This Row],[Cellulose wt%]]+Table26[[#This Row],[Hemicellulose wt%]]+Table26[[#This Row],[Sa wt%]]</f>
        <v>63</v>
      </c>
      <c r="G396" s="6">
        <f>Table26[[#This Row],[Protein wt%]]+Table26[[#This Row],[AA wt%]]</f>
        <v>13</v>
      </c>
      <c r="H396" s="6">
        <f>Table26[[#This Row],[Lipids wt%]]+Table26[[#This Row],[FA wt%]]</f>
        <v>13</v>
      </c>
      <c r="I396" s="6">
        <f>Table26[[#This Row],[Lignin wt%]]+Table26[[#This Row],[Ph wt%]]</f>
        <v>13</v>
      </c>
      <c r="J39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63</v>
      </c>
      <c r="K396" s="6">
        <v>63</v>
      </c>
      <c r="L396" s="6">
        <v>0</v>
      </c>
      <c r="M396" s="6">
        <v>0</v>
      </c>
      <c r="N396" s="6">
        <v>0</v>
      </c>
      <c r="O396" s="6">
        <v>13</v>
      </c>
      <c r="P396" s="6">
        <v>13</v>
      </c>
      <c r="Q396" s="6">
        <v>13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AD396" s="6">
        <v>0.1</v>
      </c>
      <c r="AG396" s="6">
        <v>6</v>
      </c>
      <c r="AH396" s="6">
        <v>10</v>
      </c>
      <c r="AK396" s="6">
        <v>0.14499999999999999</v>
      </c>
      <c r="AN396" s="6">
        <v>5</v>
      </c>
      <c r="AO396" s="6">
        <f>LN(25/Table26[[#This Row],[Temperature (C)]]/(1-SQRT((Table26[[#This Row],[Temperature (C)]]-5)/Table26[[#This Row],[Temperature (C)]])))/Table26[[#This Row],[b]]</f>
        <v>15.852798303916169</v>
      </c>
      <c r="AP396" s="6">
        <f>IF(Table26[[#This Row],[b]]&lt;&gt;"",Table26[[#This Row],[T-5]], 0)</f>
        <v>15.852798303916169</v>
      </c>
      <c r="AQ396" s="6">
        <f>Table26[[#This Row],[Heating time]]+Table26[[#This Row],[Holding Time (min)]]</f>
        <v>20.852798303916167</v>
      </c>
      <c r="AR396" s="6">
        <v>320</v>
      </c>
      <c r="AT396" t="s">
        <v>389</v>
      </c>
      <c r="AU396" s="6">
        <v>20.9</v>
      </c>
      <c r="AV396" s="6">
        <v>27.6</v>
      </c>
      <c r="AZ396" s="6">
        <v>56.696576935858999</v>
      </c>
      <c r="BL396" s="6">
        <v>10.603829160530191</v>
      </c>
      <c r="CQ396" s="6">
        <v>0</v>
      </c>
    </row>
    <row r="397" spans="1:95" x14ac:dyDescent="0.25">
      <c r="A397" t="s">
        <v>300</v>
      </c>
      <c r="B397" t="s">
        <v>125</v>
      </c>
      <c r="C397">
        <v>2019</v>
      </c>
      <c r="D397" t="s">
        <v>301</v>
      </c>
      <c r="E397">
        <v>1</v>
      </c>
      <c r="F397" s="6">
        <f>Table26[[#This Row],[Other Carbs wt%]]+Table26[[#This Row],[Starch wt%]]+Table26[[#This Row],[Cellulose wt%]]+Table26[[#This Row],[Hemicellulose wt%]]+Table26[[#This Row],[Sa wt%]]</f>
        <v>13</v>
      </c>
      <c r="G397" s="6">
        <f>Table26[[#This Row],[Protein wt%]]+Table26[[#This Row],[AA wt%]]</f>
        <v>13</v>
      </c>
      <c r="H397" s="6">
        <f>Table26[[#This Row],[Lipids wt%]]+Table26[[#This Row],[FA wt%]]</f>
        <v>13</v>
      </c>
      <c r="I397" s="6">
        <f>Table26[[#This Row],[Lignin wt%]]+Table26[[#This Row],[Ph wt%]]</f>
        <v>63</v>
      </c>
      <c r="J39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397" s="6">
        <v>13</v>
      </c>
      <c r="L397" s="6">
        <v>0</v>
      </c>
      <c r="M397" s="6">
        <v>0</v>
      </c>
      <c r="N397" s="6">
        <v>0</v>
      </c>
      <c r="O397" s="6">
        <v>13</v>
      </c>
      <c r="P397" s="6">
        <v>13</v>
      </c>
      <c r="Q397" s="6">
        <v>63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AD397" s="6">
        <v>0.1</v>
      </c>
      <c r="AG397" s="6">
        <v>6</v>
      </c>
      <c r="AH397" s="6">
        <v>10</v>
      </c>
      <c r="AK397" s="6">
        <v>0.14499999999999999</v>
      </c>
      <c r="AN397" s="6">
        <v>5</v>
      </c>
      <c r="AO397" s="6">
        <f>LN(25/Table26[[#This Row],[Temperature (C)]]/(1-SQRT((Table26[[#This Row],[Temperature (C)]]-5)/Table26[[#This Row],[Temperature (C)]])))/Table26[[#This Row],[b]]</f>
        <v>15.852798303916169</v>
      </c>
      <c r="AP397" s="6">
        <f>IF(Table26[[#This Row],[b]]&lt;&gt;"",Table26[[#This Row],[T-5]], 0)</f>
        <v>15.852798303916169</v>
      </c>
      <c r="AQ397" s="6">
        <f>Table26[[#This Row],[Heating time]]+Table26[[#This Row],[Holding Time (min)]]</f>
        <v>20.852798303916167</v>
      </c>
      <c r="AR397" s="6">
        <v>320</v>
      </c>
      <c r="AT397" t="s">
        <v>389</v>
      </c>
      <c r="AU397" s="6">
        <v>33.6</v>
      </c>
      <c r="AV397" s="6">
        <v>12.2</v>
      </c>
      <c r="AZ397" s="6">
        <v>60.949684280491802</v>
      </c>
      <c r="BL397" s="6">
        <v>10.570236439499304</v>
      </c>
      <c r="CQ397" s="6">
        <v>0</v>
      </c>
    </row>
    <row r="398" spans="1:95" x14ac:dyDescent="0.25">
      <c r="A398" t="s">
        <v>300</v>
      </c>
      <c r="B398" t="s">
        <v>125</v>
      </c>
      <c r="C398">
        <v>2019</v>
      </c>
      <c r="D398" t="s">
        <v>301</v>
      </c>
      <c r="E398">
        <v>1</v>
      </c>
      <c r="F398" s="6">
        <f>Table26[[#This Row],[Other Carbs wt%]]+Table26[[#This Row],[Starch wt%]]+Table26[[#This Row],[Cellulose wt%]]+Table26[[#This Row],[Hemicellulose wt%]]+Table26[[#This Row],[Sa wt%]]</f>
        <v>13</v>
      </c>
      <c r="G398" s="6">
        <f>Table26[[#This Row],[Protein wt%]]+Table26[[#This Row],[AA wt%]]</f>
        <v>13</v>
      </c>
      <c r="H398" s="6">
        <f>Table26[[#This Row],[Lipids wt%]]+Table26[[#This Row],[FA wt%]]</f>
        <v>63</v>
      </c>
      <c r="I398" s="6">
        <f>Table26[[#This Row],[Lignin wt%]]+Table26[[#This Row],[Ph wt%]]</f>
        <v>13</v>
      </c>
      <c r="J39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398" s="6">
        <v>13</v>
      </c>
      <c r="L398" s="6">
        <v>0</v>
      </c>
      <c r="M398" s="6">
        <v>0</v>
      </c>
      <c r="N398" s="6">
        <v>0</v>
      </c>
      <c r="O398" s="6">
        <v>13</v>
      </c>
      <c r="P398" s="6">
        <v>63</v>
      </c>
      <c r="Q398" s="6">
        <v>13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AD398" s="6">
        <v>0.1</v>
      </c>
      <c r="AG398" s="6">
        <v>6</v>
      </c>
      <c r="AH398" s="6">
        <v>10</v>
      </c>
      <c r="AK398" s="6">
        <v>0.14499999999999999</v>
      </c>
      <c r="AN398" s="6">
        <v>5</v>
      </c>
      <c r="AO398" s="6">
        <f>LN(25/Table26[[#This Row],[Temperature (C)]]/(1-SQRT((Table26[[#This Row],[Temperature (C)]]-5)/Table26[[#This Row],[Temperature (C)]])))/Table26[[#This Row],[b]]</f>
        <v>15.852798303916169</v>
      </c>
      <c r="AP398" s="6">
        <f>IF(Table26[[#This Row],[b]]&lt;&gt;"",Table26[[#This Row],[T-5]], 0)</f>
        <v>15.852798303916169</v>
      </c>
      <c r="AQ398" s="6">
        <f>Table26[[#This Row],[Heating time]]+Table26[[#This Row],[Holding Time (min)]]</f>
        <v>20.852798303916167</v>
      </c>
      <c r="AR398" s="6">
        <v>320</v>
      </c>
      <c r="AT398" t="s">
        <v>389</v>
      </c>
      <c r="AU398" s="6">
        <v>8.3000000000000007</v>
      </c>
      <c r="AV398" s="6">
        <v>70.8</v>
      </c>
      <c r="AZ398" s="6">
        <v>64.749750747756707</v>
      </c>
      <c r="BL398" s="6">
        <v>11.140939597315437</v>
      </c>
      <c r="CQ398" s="6">
        <v>0</v>
      </c>
    </row>
    <row r="399" spans="1:95" x14ac:dyDescent="0.25">
      <c r="A399" t="s">
        <v>300</v>
      </c>
      <c r="B399" t="s">
        <v>125</v>
      </c>
      <c r="C399">
        <v>2019</v>
      </c>
      <c r="D399" t="s">
        <v>301</v>
      </c>
      <c r="E399">
        <v>1</v>
      </c>
      <c r="F399" s="6">
        <f>Table26[[#This Row],[Other Carbs wt%]]+Table26[[#This Row],[Starch wt%]]+Table26[[#This Row],[Cellulose wt%]]+Table26[[#This Row],[Hemicellulose wt%]]+Table26[[#This Row],[Sa wt%]]</f>
        <v>0</v>
      </c>
      <c r="G399" s="6">
        <f>Table26[[#This Row],[Protein wt%]]+Table26[[#This Row],[AA wt%]]</f>
        <v>100</v>
      </c>
      <c r="H399" s="6">
        <f>Table26[[#This Row],[Lipids wt%]]+Table26[[#This Row],[FA wt%]]</f>
        <v>0</v>
      </c>
      <c r="I399" s="6">
        <f>Table26[[#This Row],[Lignin wt%]]+Table26[[#This Row],[Ph wt%]]</f>
        <v>0</v>
      </c>
      <c r="J39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399" s="6">
        <v>0</v>
      </c>
      <c r="L399" s="6">
        <v>0</v>
      </c>
      <c r="M399" s="6">
        <v>0</v>
      </c>
      <c r="N399" s="6">
        <v>0</v>
      </c>
      <c r="O399" s="6">
        <v>100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AD399" s="6">
        <v>0.1</v>
      </c>
      <c r="AG399" s="6">
        <v>6</v>
      </c>
      <c r="AH399" s="6">
        <v>10</v>
      </c>
      <c r="AK399" s="6">
        <v>0.14499999999999999</v>
      </c>
      <c r="AN399" s="6">
        <v>20</v>
      </c>
      <c r="AO399" s="6">
        <f>LN(25/Table26[[#This Row],[Temperature (C)]]/(1-SQRT((Table26[[#This Row],[Temperature (C)]]-5)/Table26[[#This Row],[Temperature (C)]])))/Table26[[#This Row],[b]]</f>
        <v>15.847744678076944</v>
      </c>
      <c r="AP399" s="6">
        <f>IF(Table26[[#This Row],[b]]&lt;&gt;"",Table26[[#This Row],[T-5]], 0)</f>
        <v>15.847744678076944</v>
      </c>
      <c r="AQ399" s="6">
        <f>Table26[[#This Row],[Heating time]]+Table26[[#This Row],[Holding Time (min)]]</f>
        <v>35.847744678076943</v>
      </c>
      <c r="AR399" s="6">
        <v>270</v>
      </c>
      <c r="AT399" t="s">
        <v>389</v>
      </c>
      <c r="AU399" s="6">
        <v>5</v>
      </c>
      <c r="AV399" s="6">
        <v>18</v>
      </c>
      <c r="AZ399" s="6">
        <v>17.271385842472501</v>
      </c>
      <c r="BL399" s="6" t="s">
        <v>391</v>
      </c>
      <c r="CQ399" s="6">
        <v>0</v>
      </c>
    </row>
    <row r="400" spans="1:95" x14ac:dyDescent="0.25">
      <c r="A400" t="s">
        <v>300</v>
      </c>
      <c r="B400" t="s">
        <v>125</v>
      </c>
      <c r="C400">
        <v>2019</v>
      </c>
      <c r="D400" t="s">
        <v>301</v>
      </c>
      <c r="E400">
        <v>1</v>
      </c>
      <c r="F400" s="6">
        <f>Table26[[#This Row],[Other Carbs wt%]]+Table26[[#This Row],[Starch wt%]]+Table26[[#This Row],[Cellulose wt%]]+Table26[[#This Row],[Hemicellulose wt%]]+Table26[[#This Row],[Sa wt%]]</f>
        <v>100</v>
      </c>
      <c r="G400" s="6">
        <f>Table26[[#This Row],[Protein wt%]]+Table26[[#This Row],[AA wt%]]</f>
        <v>0</v>
      </c>
      <c r="H400" s="6">
        <f>Table26[[#This Row],[Lipids wt%]]+Table26[[#This Row],[FA wt%]]</f>
        <v>0</v>
      </c>
      <c r="I400" s="6">
        <f>Table26[[#This Row],[Lignin wt%]]+Table26[[#This Row],[Ph wt%]]</f>
        <v>0</v>
      </c>
      <c r="J40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400" s="6">
        <v>100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AD400" s="6">
        <v>0.1</v>
      </c>
      <c r="AG400" s="6">
        <v>6</v>
      </c>
      <c r="AH400" s="6">
        <v>10</v>
      </c>
      <c r="AK400" s="6">
        <v>0.14499999999999999</v>
      </c>
      <c r="AN400" s="6">
        <v>20</v>
      </c>
      <c r="AO400" s="6">
        <f>LN(25/Table26[[#This Row],[Temperature (C)]]/(1-SQRT((Table26[[#This Row],[Temperature (C)]]-5)/Table26[[#This Row],[Temperature (C)]])))/Table26[[#This Row],[b]]</f>
        <v>15.847744678076944</v>
      </c>
      <c r="AP400" s="6">
        <f>IF(Table26[[#This Row],[b]]&lt;&gt;"",Table26[[#This Row],[T-5]], 0)</f>
        <v>15.847744678076944</v>
      </c>
      <c r="AQ400" s="6">
        <f>Table26[[#This Row],[Heating time]]+Table26[[#This Row],[Holding Time (min)]]</f>
        <v>35.847744678076943</v>
      </c>
      <c r="AR400" s="6">
        <v>270</v>
      </c>
      <c r="AT400" t="s">
        <v>389</v>
      </c>
      <c r="AU400" s="6">
        <v>36.9</v>
      </c>
      <c r="AV400" s="6">
        <v>10.8</v>
      </c>
      <c r="AZ400" s="6">
        <v>53.8560319042871</v>
      </c>
      <c r="BL400" s="6" t="s">
        <v>391</v>
      </c>
      <c r="CQ400" s="6">
        <v>0</v>
      </c>
    </row>
    <row r="401" spans="1:95" x14ac:dyDescent="0.25">
      <c r="A401" t="s">
        <v>300</v>
      </c>
      <c r="B401" t="s">
        <v>125</v>
      </c>
      <c r="C401">
        <v>2019</v>
      </c>
      <c r="D401" t="s">
        <v>301</v>
      </c>
      <c r="E401">
        <v>1</v>
      </c>
      <c r="F401" s="6">
        <f>Table26[[#This Row],[Other Carbs wt%]]+Table26[[#This Row],[Starch wt%]]+Table26[[#This Row],[Cellulose wt%]]+Table26[[#This Row],[Hemicellulose wt%]]+Table26[[#This Row],[Sa wt%]]</f>
        <v>0</v>
      </c>
      <c r="G401" s="6">
        <f>Table26[[#This Row],[Protein wt%]]+Table26[[#This Row],[AA wt%]]</f>
        <v>0</v>
      </c>
      <c r="H401" s="6">
        <f>Table26[[#This Row],[Lipids wt%]]+Table26[[#This Row],[FA wt%]]</f>
        <v>0</v>
      </c>
      <c r="I401" s="6">
        <f>Table26[[#This Row],[Lignin wt%]]+Table26[[#This Row],[Ph wt%]]</f>
        <v>100</v>
      </c>
      <c r="J40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100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AD401" s="6">
        <v>0.1</v>
      </c>
      <c r="AG401" s="6">
        <v>6</v>
      </c>
      <c r="AH401" s="6">
        <v>10</v>
      </c>
      <c r="AK401" s="6">
        <v>0.14499999999999999</v>
      </c>
      <c r="AN401" s="6">
        <v>20</v>
      </c>
      <c r="AO401" s="6">
        <f>LN(25/Table26[[#This Row],[Temperature (C)]]/(1-SQRT((Table26[[#This Row],[Temperature (C)]]-5)/Table26[[#This Row],[Temperature (C)]])))/Table26[[#This Row],[b]]</f>
        <v>15.847744678076944</v>
      </c>
      <c r="AP401" s="6">
        <f>IF(Table26[[#This Row],[b]]&lt;&gt;"",Table26[[#This Row],[T-5]], 0)</f>
        <v>15.847744678076944</v>
      </c>
      <c r="AQ401" s="6">
        <f>Table26[[#This Row],[Heating time]]+Table26[[#This Row],[Holding Time (min)]]</f>
        <v>35.847744678076943</v>
      </c>
      <c r="AR401" s="6">
        <v>270</v>
      </c>
      <c r="AT401" t="s">
        <v>389</v>
      </c>
      <c r="AU401" s="6">
        <v>26</v>
      </c>
      <c r="AV401" s="6">
        <v>1</v>
      </c>
      <c r="AZ401" s="6">
        <v>61.716716517115302</v>
      </c>
      <c r="BL401" s="6" t="s">
        <v>391</v>
      </c>
      <c r="CQ401" s="6">
        <v>0</v>
      </c>
    </row>
    <row r="402" spans="1:95" x14ac:dyDescent="0.25">
      <c r="A402" t="s">
        <v>300</v>
      </c>
      <c r="B402" t="s">
        <v>125</v>
      </c>
      <c r="C402">
        <v>2019</v>
      </c>
      <c r="D402" t="s">
        <v>301</v>
      </c>
      <c r="E402">
        <v>1</v>
      </c>
      <c r="F402" s="6">
        <f>Table26[[#This Row],[Other Carbs wt%]]+Table26[[#This Row],[Starch wt%]]+Table26[[#This Row],[Cellulose wt%]]+Table26[[#This Row],[Hemicellulose wt%]]+Table26[[#This Row],[Sa wt%]]</f>
        <v>50</v>
      </c>
      <c r="G402" s="6">
        <f>Table26[[#This Row],[Protein wt%]]+Table26[[#This Row],[AA wt%]]</f>
        <v>50</v>
      </c>
      <c r="H402" s="6">
        <f>Table26[[#This Row],[Lipids wt%]]+Table26[[#This Row],[FA wt%]]</f>
        <v>0</v>
      </c>
      <c r="I402" s="6">
        <f>Table26[[#This Row],[Lignin wt%]]+Table26[[#This Row],[Ph wt%]]</f>
        <v>0</v>
      </c>
      <c r="J40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</v>
      </c>
      <c r="K402" s="6">
        <v>50</v>
      </c>
      <c r="L402" s="6">
        <v>0</v>
      </c>
      <c r="M402" s="6">
        <v>0</v>
      </c>
      <c r="N402" s="6">
        <v>0</v>
      </c>
      <c r="O402" s="6">
        <v>50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AD402" s="6">
        <v>0.1</v>
      </c>
      <c r="AG402" s="6">
        <v>6</v>
      </c>
      <c r="AH402" s="6">
        <v>10</v>
      </c>
      <c r="AK402" s="6">
        <v>0.14499999999999999</v>
      </c>
      <c r="AN402" s="6">
        <v>20</v>
      </c>
      <c r="AO402" s="6">
        <f>LN(25/Table26[[#This Row],[Temperature (C)]]/(1-SQRT((Table26[[#This Row],[Temperature (C)]]-5)/Table26[[#This Row],[Temperature (C)]])))/Table26[[#This Row],[b]]</f>
        <v>15.847744678076944</v>
      </c>
      <c r="AP402" s="6">
        <f>IF(Table26[[#This Row],[b]]&lt;&gt;"",Table26[[#This Row],[T-5]], 0)</f>
        <v>15.847744678076944</v>
      </c>
      <c r="AQ402" s="6">
        <f>Table26[[#This Row],[Heating time]]+Table26[[#This Row],[Holding Time (min)]]</f>
        <v>35.847744678076943</v>
      </c>
      <c r="AR402" s="6">
        <v>270</v>
      </c>
      <c r="AT402" t="s">
        <v>389</v>
      </c>
      <c r="AU402" s="6">
        <v>15.3</v>
      </c>
      <c r="AV402" s="6">
        <v>14.6</v>
      </c>
      <c r="AZ402" s="6">
        <v>65.655832502492501</v>
      </c>
      <c r="BL402" s="6" t="s">
        <v>391</v>
      </c>
      <c r="CQ402" s="6">
        <v>0</v>
      </c>
    </row>
    <row r="403" spans="1:95" x14ac:dyDescent="0.25">
      <c r="A403" t="s">
        <v>300</v>
      </c>
      <c r="B403" t="s">
        <v>125</v>
      </c>
      <c r="C403">
        <v>2019</v>
      </c>
      <c r="D403" t="s">
        <v>301</v>
      </c>
      <c r="E403">
        <v>1</v>
      </c>
      <c r="F403" s="6">
        <f>Table26[[#This Row],[Other Carbs wt%]]+Table26[[#This Row],[Starch wt%]]+Table26[[#This Row],[Cellulose wt%]]+Table26[[#This Row],[Hemicellulose wt%]]+Table26[[#This Row],[Sa wt%]]</f>
        <v>0</v>
      </c>
      <c r="G403" s="6">
        <f>Table26[[#This Row],[Protein wt%]]+Table26[[#This Row],[AA wt%]]</f>
        <v>50</v>
      </c>
      <c r="H403" s="6">
        <f>Table26[[#This Row],[Lipids wt%]]+Table26[[#This Row],[FA wt%]]</f>
        <v>0</v>
      </c>
      <c r="I403" s="6">
        <f>Table26[[#This Row],[Lignin wt%]]+Table26[[#This Row],[Ph wt%]]</f>
        <v>50</v>
      </c>
      <c r="J40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03" s="6">
        <v>0</v>
      </c>
      <c r="L403" s="6">
        <v>0</v>
      </c>
      <c r="M403" s="6">
        <v>0</v>
      </c>
      <c r="N403" s="6">
        <v>0</v>
      </c>
      <c r="O403" s="6">
        <v>50</v>
      </c>
      <c r="P403" s="6">
        <v>0</v>
      </c>
      <c r="Q403" s="6">
        <v>50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AD403" s="6">
        <v>0.1</v>
      </c>
      <c r="AG403" s="6">
        <v>6</v>
      </c>
      <c r="AH403" s="6">
        <v>10</v>
      </c>
      <c r="AK403" s="6">
        <v>0.14499999999999999</v>
      </c>
      <c r="AN403" s="6">
        <v>20</v>
      </c>
      <c r="AO403" s="6">
        <f>LN(25/Table26[[#This Row],[Temperature (C)]]/(1-SQRT((Table26[[#This Row],[Temperature (C)]]-5)/Table26[[#This Row],[Temperature (C)]])))/Table26[[#This Row],[b]]</f>
        <v>15.847744678076944</v>
      </c>
      <c r="AP403" s="6">
        <f>IF(Table26[[#This Row],[b]]&lt;&gt;"",Table26[[#This Row],[T-5]], 0)</f>
        <v>15.847744678076944</v>
      </c>
      <c r="AQ403" s="6">
        <f>Table26[[#This Row],[Heating time]]+Table26[[#This Row],[Holding Time (min)]]</f>
        <v>35.847744678076943</v>
      </c>
      <c r="AR403" s="6">
        <v>270</v>
      </c>
      <c r="AT403" t="s">
        <v>389</v>
      </c>
      <c r="AU403" s="6">
        <v>33.9</v>
      </c>
      <c r="AV403" s="6">
        <v>8.8000000000000007</v>
      </c>
      <c r="AZ403" s="6">
        <v>61.506945829179102</v>
      </c>
      <c r="BL403" s="6" t="s">
        <v>391</v>
      </c>
      <c r="CQ403" s="6">
        <v>0</v>
      </c>
    </row>
    <row r="404" spans="1:95" x14ac:dyDescent="0.25">
      <c r="A404" t="s">
        <v>300</v>
      </c>
      <c r="B404" t="s">
        <v>125</v>
      </c>
      <c r="C404">
        <v>2019</v>
      </c>
      <c r="D404" t="s">
        <v>301</v>
      </c>
      <c r="E404">
        <v>1</v>
      </c>
      <c r="F404" s="6">
        <f>Table26[[#This Row],[Other Carbs wt%]]+Table26[[#This Row],[Starch wt%]]+Table26[[#This Row],[Cellulose wt%]]+Table26[[#This Row],[Hemicellulose wt%]]+Table26[[#This Row],[Sa wt%]]</f>
        <v>0</v>
      </c>
      <c r="G404" s="6">
        <f>Table26[[#This Row],[Protein wt%]]+Table26[[#This Row],[AA wt%]]</f>
        <v>50</v>
      </c>
      <c r="H404" s="6">
        <f>Table26[[#This Row],[Lipids wt%]]+Table26[[#This Row],[FA wt%]]</f>
        <v>50</v>
      </c>
      <c r="I404" s="6">
        <f>Table26[[#This Row],[Lignin wt%]]+Table26[[#This Row],[Ph wt%]]</f>
        <v>0</v>
      </c>
      <c r="J40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04" s="6">
        <v>0</v>
      </c>
      <c r="L404" s="6">
        <v>0</v>
      </c>
      <c r="M404" s="6">
        <v>0</v>
      </c>
      <c r="N404" s="6">
        <v>0</v>
      </c>
      <c r="O404" s="6">
        <v>50</v>
      </c>
      <c r="P404" s="6">
        <v>50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AD404" s="6">
        <v>0.1</v>
      </c>
      <c r="AG404" s="6">
        <v>6</v>
      </c>
      <c r="AH404" s="6">
        <v>10</v>
      </c>
      <c r="AK404" s="6">
        <v>0.14499999999999999</v>
      </c>
      <c r="AN404" s="6">
        <v>20</v>
      </c>
      <c r="AO404" s="6">
        <f>LN(25/Table26[[#This Row],[Temperature (C)]]/(1-SQRT((Table26[[#This Row],[Temperature (C)]]-5)/Table26[[#This Row],[Temperature (C)]])))/Table26[[#This Row],[b]]</f>
        <v>15.847744678076944</v>
      </c>
      <c r="AP404" s="6">
        <f>IF(Table26[[#This Row],[b]]&lt;&gt;"",Table26[[#This Row],[T-5]], 0)</f>
        <v>15.847744678076944</v>
      </c>
      <c r="AQ404" s="6">
        <f>Table26[[#This Row],[Heating time]]+Table26[[#This Row],[Holding Time (min)]]</f>
        <v>35.847744678076943</v>
      </c>
      <c r="AR404" s="6">
        <v>270</v>
      </c>
      <c r="AT404" t="s">
        <v>389</v>
      </c>
      <c r="AU404" s="6">
        <v>4.0999999999999996</v>
      </c>
      <c r="AV404" s="6">
        <v>45.8</v>
      </c>
      <c r="AZ404" s="6">
        <v>56.522964440013197</v>
      </c>
      <c r="BL404" s="6" t="s">
        <v>391</v>
      </c>
      <c r="CQ404" s="6">
        <v>0</v>
      </c>
    </row>
    <row r="405" spans="1:95" x14ac:dyDescent="0.25">
      <c r="A405" t="s">
        <v>300</v>
      </c>
      <c r="B405" t="s">
        <v>125</v>
      </c>
      <c r="C405">
        <v>2019</v>
      </c>
      <c r="D405" t="s">
        <v>301</v>
      </c>
      <c r="E405">
        <v>1</v>
      </c>
      <c r="F405" s="6">
        <f>Table26[[#This Row],[Other Carbs wt%]]+Table26[[#This Row],[Starch wt%]]+Table26[[#This Row],[Cellulose wt%]]+Table26[[#This Row],[Hemicellulose wt%]]+Table26[[#This Row],[Sa wt%]]</f>
        <v>50</v>
      </c>
      <c r="G405" s="6">
        <f>Table26[[#This Row],[Protein wt%]]+Table26[[#This Row],[AA wt%]]</f>
        <v>0</v>
      </c>
      <c r="H405" s="6">
        <f>Table26[[#This Row],[Lipids wt%]]+Table26[[#This Row],[FA wt%]]</f>
        <v>0</v>
      </c>
      <c r="I405" s="6">
        <f>Table26[[#This Row],[Lignin wt%]]+Table26[[#This Row],[Ph wt%]]</f>
        <v>50</v>
      </c>
      <c r="J40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</v>
      </c>
      <c r="K405" s="6">
        <v>50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50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AD405" s="6">
        <v>0.1</v>
      </c>
      <c r="AG405" s="6">
        <v>6</v>
      </c>
      <c r="AH405" s="6">
        <v>10</v>
      </c>
      <c r="AK405" s="6">
        <v>0.14499999999999999</v>
      </c>
      <c r="AN405" s="6">
        <v>20</v>
      </c>
      <c r="AO405" s="6">
        <f>LN(25/Table26[[#This Row],[Temperature (C)]]/(1-SQRT((Table26[[#This Row],[Temperature (C)]]-5)/Table26[[#This Row],[Temperature (C)]])))/Table26[[#This Row],[b]]</f>
        <v>15.847744678076944</v>
      </c>
      <c r="AP405" s="6">
        <f>IF(Table26[[#This Row],[b]]&lt;&gt;"",Table26[[#This Row],[T-5]], 0)</f>
        <v>15.847744678076944</v>
      </c>
      <c r="AQ405" s="6">
        <f>Table26[[#This Row],[Heating time]]+Table26[[#This Row],[Holding Time (min)]]</f>
        <v>35.847744678076943</v>
      </c>
      <c r="AR405" s="6">
        <v>270</v>
      </c>
      <c r="AT405" t="s">
        <v>389</v>
      </c>
      <c r="AU405" s="6">
        <v>36.5</v>
      </c>
      <c r="AV405" s="6">
        <v>4.9000000000000004</v>
      </c>
      <c r="AZ405" s="6">
        <v>67.520372216683199</v>
      </c>
      <c r="BL405" s="6" t="s">
        <v>391</v>
      </c>
      <c r="CQ405" s="6">
        <v>0</v>
      </c>
    </row>
    <row r="406" spans="1:95" x14ac:dyDescent="0.25">
      <c r="A406" t="s">
        <v>300</v>
      </c>
      <c r="B406" t="s">
        <v>125</v>
      </c>
      <c r="C406">
        <v>2019</v>
      </c>
      <c r="D406" t="s">
        <v>301</v>
      </c>
      <c r="E406">
        <v>1</v>
      </c>
      <c r="F406" s="6">
        <f>Table26[[#This Row],[Other Carbs wt%]]+Table26[[#This Row],[Starch wt%]]+Table26[[#This Row],[Cellulose wt%]]+Table26[[#This Row],[Hemicellulose wt%]]+Table26[[#This Row],[Sa wt%]]</f>
        <v>50</v>
      </c>
      <c r="G406" s="6">
        <f>Table26[[#This Row],[Protein wt%]]+Table26[[#This Row],[AA wt%]]</f>
        <v>0</v>
      </c>
      <c r="H406" s="6">
        <f>Table26[[#This Row],[Lipids wt%]]+Table26[[#This Row],[FA wt%]]</f>
        <v>50</v>
      </c>
      <c r="I406" s="6">
        <f>Table26[[#This Row],[Lignin wt%]]+Table26[[#This Row],[Ph wt%]]</f>
        <v>0</v>
      </c>
      <c r="J40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</v>
      </c>
      <c r="K406" s="6">
        <v>50</v>
      </c>
      <c r="L406" s="6">
        <v>0</v>
      </c>
      <c r="M406" s="6">
        <v>0</v>
      </c>
      <c r="N406" s="6">
        <v>0</v>
      </c>
      <c r="O406" s="6">
        <v>0</v>
      </c>
      <c r="P406" s="6">
        <v>50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AD406" s="6">
        <v>0.1</v>
      </c>
      <c r="AG406" s="6">
        <v>6</v>
      </c>
      <c r="AH406" s="6">
        <v>10</v>
      </c>
      <c r="AK406" s="6">
        <v>0.14499999999999999</v>
      </c>
      <c r="AN406" s="6">
        <v>20</v>
      </c>
      <c r="AO406" s="6">
        <f>LN(25/Table26[[#This Row],[Temperature (C)]]/(1-SQRT((Table26[[#This Row],[Temperature (C)]]-5)/Table26[[#This Row],[Temperature (C)]])))/Table26[[#This Row],[b]]</f>
        <v>15.847744678076944</v>
      </c>
      <c r="AP406" s="6">
        <f>IF(Table26[[#This Row],[b]]&lt;&gt;"",Table26[[#This Row],[T-5]], 0)</f>
        <v>15.847744678076944</v>
      </c>
      <c r="AQ406" s="6">
        <f>Table26[[#This Row],[Heating time]]+Table26[[#This Row],[Holding Time (min)]]</f>
        <v>35.847744678076943</v>
      </c>
      <c r="AR406" s="6">
        <v>270</v>
      </c>
      <c r="AT406" t="s">
        <v>389</v>
      </c>
      <c r="AU406" s="6">
        <v>13.1</v>
      </c>
      <c r="AV406" s="6">
        <v>65.2</v>
      </c>
      <c r="AZ406" s="6">
        <v>73.334662678630707</v>
      </c>
      <c r="BL406" s="6" t="s">
        <v>391</v>
      </c>
      <c r="CQ406" s="6">
        <v>0</v>
      </c>
    </row>
    <row r="407" spans="1:95" x14ac:dyDescent="0.25">
      <c r="A407" t="s">
        <v>300</v>
      </c>
      <c r="B407" t="s">
        <v>125</v>
      </c>
      <c r="C407">
        <v>2019</v>
      </c>
      <c r="D407" t="s">
        <v>301</v>
      </c>
      <c r="E407">
        <v>1</v>
      </c>
      <c r="F407" s="6">
        <f>Table26[[#This Row],[Other Carbs wt%]]+Table26[[#This Row],[Starch wt%]]+Table26[[#This Row],[Cellulose wt%]]+Table26[[#This Row],[Hemicellulose wt%]]+Table26[[#This Row],[Sa wt%]]</f>
        <v>0</v>
      </c>
      <c r="G407" s="6">
        <f>Table26[[#This Row],[Protein wt%]]+Table26[[#This Row],[AA wt%]]</f>
        <v>0</v>
      </c>
      <c r="H407" s="6">
        <f>Table26[[#This Row],[Lipids wt%]]+Table26[[#This Row],[FA wt%]]</f>
        <v>50</v>
      </c>
      <c r="I407" s="6">
        <f>Table26[[#This Row],[Lignin wt%]]+Table26[[#This Row],[Ph wt%]]</f>
        <v>50</v>
      </c>
      <c r="J40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50</v>
      </c>
      <c r="Q407" s="6">
        <v>50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AD407" s="6">
        <v>0.1</v>
      </c>
      <c r="AG407" s="6">
        <v>6</v>
      </c>
      <c r="AH407" s="6">
        <v>10</v>
      </c>
      <c r="AK407" s="6">
        <v>0.14499999999999999</v>
      </c>
      <c r="AN407" s="6">
        <v>20</v>
      </c>
      <c r="AO407" s="6">
        <f>LN(25/Table26[[#This Row],[Temperature (C)]]/(1-SQRT((Table26[[#This Row],[Temperature (C)]]-5)/Table26[[#This Row],[Temperature (C)]])))/Table26[[#This Row],[b]]</f>
        <v>15.847744678076944</v>
      </c>
      <c r="AP407" s="6">
        <f>IF(Table26[[#This Row],[b]]&lt;&gt;"",Table26[[#This Row],[T-5]], 0)</f>
        <v>15.847744678076944</v>
      </c>
      <c r="AQ407" s="6">
        <f>Table26[[#This Row],[Heating time]]+Table26[[#This Row],[Holding Time (min)]]</f>
        <v>35.847744678076943</v>
      </c>
      <c r="AR407" s="6">
        <v>270</v>
      </c>
      <c r="AT407" t="s">
        <v>389</v>
      </c>
      <c r="AU407" s="6">
        <v>18.600000000000001</v>
      </c>
      <c r="AV407" s="6">
        <v>38.4</v>
      </c>
      <c r="AZ407" s="6">
        <v>76.949950149551299</v>
      </c>
      <c r="BL407" s="6" t="s">
        <v>391</v>
      </c>
      <c r="CQ407" s="6">
        <v>0</v>
      </c>
    </row>
    <row r="408" spans="1:95" x14ac:dyDescent="0.25">
      <c r="A408" t="s">
        <v>300</v>
      </c>
      <c r="B408" t="s">
        <v>125</v>
      </c>
      <c r="C408">
        <v>2019</v>
      </c>
      <c r="D408" t="s">
        <v>301</v>
      </c>
      <c r="E408">
        <v>1</v>
      </c>
      <c r="F408" s="6">
        <f>Table26[[#This Row],[Other Carbs wt%]]+Table26[[#This Row],[Starch wt%]]+Table26[[#This Row],[Cellulose wt%]]+Table26[[#This Row],[Hemicellulose wt%]]+Table26[[#This Row],[Sa wt%]]</f>
        <v>33</v>
      </c>
      <c r="G408" s="6">
        <f>Table26[[#This Row],[Protein wt%]]+Table26[[#This Row],[AA wt%]]</f>
        <v>33</v>
      </c>
      <c r="H408" s="6">
        <f>Table26[[#This Row],[Lipids wt%]]+Table26[[#This Row],[FA wt%]]</f>
        <v>0</v>
      </c>
      <c r="I408" s="6">
        <f>Table26[[#This Row],[Lignin wt%]]+Table26[[#This Row],[Ph wt%]]</f>
        <v>33</v>
      </c>
      <c r="J40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408" s="6">
        <v>33</v>
      </c>
      <c r="L408" s="6">
        <v>0</v>
      </c>
      <c r="M408" s="6">
        <v>0</v>
      </c>
      <c r="N408" s="6">
        <v>0</v>
      </c>
      <c r="O408" s="6">
        <v>33</v>
      </c>
      <c r="P408" s="6">
        <v>0</v>
      </c>
      <c r="Q408" s="6">
        <v>33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AD408" s="6">
        <v>0.1</v>
      </c>
      <c r="AG408" s="6">
        <v>6</v>
      </c>
      <c r="AH408" s="6">
        <v>10</v>
      </c>
      <c r="AK408" s="6">
        <v>0.14499999999999999</v>
      </c>
      <c r="AN408" s="6">
        <v>20</v>
      </c>
      <c r="AO408" s="6">
        <f>LN(25/Table26[[#This Row],[Temperature (C)]]/(1-SQRT((Table26[[#This Row],[Temperature (C)]]-5)/Table26[[#This Row],[Temperature (C)]])))/Table26[[#This Row],[b]]</f>
        <v>15.847744678076944</v>
      </c>
      <c r="AP408" s="6">
        <f>IF(Table26[[#This Row],[b]]&lt;&gt;"",Table26[[#This Row],[T-5]], 0)</f>
        <v>15.847744678076944</v>
      </c>
      <c r="AQ408" s="6">
        <f>Table26[[#This Row],[Heating time]]+Table26[[#This Row],[Holding Time (min)]]</f>
        <v>35.847744678076943</v>
      </c>
      <c r="AR408" s="6">
        <v>270</v>
      </c>
      <c r="AT408" t="s">
        <v>389</v>
      </c>
      <c r="AU408" s="6">
        <v>24.4</v>
      </c>
      <c r="AV408" s="6">
        <v>9.1999999999999993</v>
      </c>
      <c r="AZ408" s="6">
        <v>49.114523097374502</v>
      </c>
      <c r="BL408" s="6">
        <v>11.424731182795698</v>
      </c>
      <c r="CQ408" s="6">
        <v>0</v>
      </c>
    </row>
    <row r="409" spans="1:95" x14ac:dyDescent="0.25">
      <c r="A409" t="s">
        <v>300</v>
      </c>
      <c r="B409" t="s">
        <v>125</v>
      </c>
      <c r="C409">
        <v>2019</v>
      </c>
      <c r="D409" t="s">
        <v>301</v>
      </c>
      <c r="E409">
        <v>1</v>
      </c>
      <c r="F409" s="6">
        <f>Table26[[#This Row],[Other Carbs wt%]]+Table26[[#This Row],[Starch wt%]]+Table26[[#This Row],[Cellulose wt%]]+Table26[[#This Row],[Hemicellulose wt%]]+Table26[[#This Row],[Sa wt%]]</f>
        <v>33</v>
      </c>
      <c r="G409" s="6">
        <f>Table26[[#This Row],[Protein wt%]]+Table26[[#This Row],[AA wt%]]</f>
        <v>33</v>
      </c>
      <c r="H409" s="6">
        <f>Table26[[#This Row],[Lipids wt%]]+Table26[[#This Row],[FA wt%]]</f>
        <v>33</v>
      </c>
      <c r="I409" s="6">
        <f>Table26[[#This Row],[Lignin wt%]]+Table26[[#This Row],[Ph wt%]]</f>
        <v>0</v>
      </c>
      <c r="J40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409" s="6">
        <v>33</v>
      </c>
      <c r="L409" s="6">
        <v>0</v>
      </c>
      <c r="M409" s="6">
        <v>0</v>
      </c>
      <c r="N409" s="6">
        <v>0</v>
      </c>
      <c r="O409" s="6">
        <v>33</v>
      </c>
      <c r="P409" s="6">
        <v>33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AD409" s="6">
        <v>0.1</v>
      </c>
      <c r="AG409" s="6">
        <v>6</v>
      </c>
      <c r="AH409" s="6">
        <v>10</v>
      </c>
      <c r="AK409" s="6">
        <v>0.14499999999999999</v>
      </c>
      <c r="AN409" s="6">
        <v>20</v>
      </c>
      <c r="AO409" s="6">
        <f>LN(25/Table26[[#This Row],[Temperature (C)]]/(1-SQRT((Table26[[#This Row],[Temperature (C)]]-5)/Table26[[#This Row],[Temperature (C)]])))/Table26[[#This Row],[b]]</f>
        <v>15.847744678076944</v>
      </c>
      <c r="AP409" s="6">
        <f>IF(Table26[[#This Row],[b]]&lt;&gt;"",Table26[[#This Row],[T-5]], 0)</f>
        <v>15.847744678076944</v>
      </c>
      <c r="AQ409" s="6">
        <f>Table26[[#This Row],[Heating time]]+Table26[[#This Row],[Holding Time (min)]]</f>
        <v>35.847744678076943</v>
      </c>
      <c r="AR409" s="6">
        <v>270</v>
      </c>
      <c r="AT409" t="s">
        <v>389</v>
      </c>
      <c r="AU409" s="6">
        <v>7.9</v>
      </c>
      <c r="AV409" s="6">
        <v>46.7</v>
      </c>
      <c r="AZ409" s="6">
        <v>70.640611498836805</v>
      </c>
      <c r="BL409" s="6">
        <v>12.038303693570453</v>
      </c>
      <c r="CQ409" s="6">
        <v>0</v>
      </c>
    </row>
    <row r="410" spans="1:95" x14ac:dyDescent="0.25">
      <c r="A410" t="s">
        <v>300</v>
      </c>
      <c r="B410" t="s">
        <v>125</v>
      </c>
      <c r="C410">
        <v>2019</v>
      </c>
      <c r="D410" t="s">
        <v>301</v>
      </c>
      <c r="E410">
        <v>1</v>
      </c>
      <c r="F410" s="6">
        <f>Table26[[#This Row],[Other Carbs wt%]]+Table26[[#This Row],[Starch wt%]]+Table26[[#This Row],[Cellulose wt%]]+Table26[[#This Row],[Hemicellulose wt%]]+Table26[[#This Row],[Sa wt%]]</f>
        <v>0</v>
      </c>
      <c r="G410" s="6">
        <f>Table26[[#This Row],[Protein wt%]]+Table26[[#This Row],[AA wt%]]</f>
        <v>33</v>
      </c>
      <c r="H410" s="6">
        <f>Table26[[#This Row],[Lipids wt%]]+Table26[[#This Row],[FA wt%]]</f>
        <v>33</v>
      </c>
      <c r="I410" s="6">
        <f>Table26[[#This Row],[Lignin wt%]]+Table26[[#This Row],[Ph wt%]]</f>
        <v>33</v>
      </c>
      <c r="J41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10" s="6">
        <v>0</v>
      </c>
      <c r="L410" s="6">
        <v>0</v>
      </c>
      <c r="M410" s="6">
        <v>0</v>
      </c>
      <c r="N410" s="6">
        <v>0</v>
      </c>
      <c r="O410" s="6">
        <v>33</v>
      </c>
      <c r="P410" s="6">
        <v>33</v>
      </c>
      <c r="Q410" s="6">
        <v>33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AD410" s="6">
        <v>0.1</v>
      </c>
      <c r="AG410" s="6">
        <v>6</v>
      </c>
      <c r="AH410" s="6">
        <v>10</v>
      </c>
      <c r="AK410" s="6">
        <v>0.14499999999999999</v>
      </c>
      <c r="AN410" s="6">
        <v>20</v>
      </c>
      <c r="AO410" s="6">
        <f>LN(25/Table26[[#This Row],[Temperature (C)]]/(1-SQRT((Table26[[#This Row],[Temperature (C)]]-5)/Table26[[#This Row],[Temperature (C)]])))/Table26[[#This Row],[b]]</f>
        <v>15.847744678076944</v>
      </c>
      <c r="AP410" s="6">
        <f>IF(Table26[[#This Row],[b]]&lt;&gt;"",Table26[[#This Row],[T-5]], 0)</f>
        <v>15.847744678076944</v>
      </c>
      <c r="AQ410" s="6">
        <f>Table26[[#This Row],[Heating time]]+Table26[[#This Row],[Holding Time (min)]]</f>
        <v>35.847744678076943</v>
      </c>
      <c r="AR410" s="6">
        <v>270</v>
      </c>
      <c r="AT410" t="s">
        <v>389</v>
      </c>
      <c r="AU410" s="6">
        <v>17.8</v>
      </c>
      <c r="AV410" s="6">
        <v>40.1</v>
      </c>
      <c r="AZ410" s="6">
        <v>76.618411432369498</v>
      </c>
      <c r="BL410" s="6">
        <v>12.208504801097392</v>
      </c>
      <c r="CQ410" s="6">
        <v>0</v>
      </c>
    </row>
    <row r="411" spans="1:95" x14ac:dyDescent="0.25">
      <c r="A411" t="s">
        <v>300</v>
      </c>
      <c r="B411" t="s">
        <v>125</v>
      </c>
      <c r="C411">
        <v>2019</v>
      </c>
      <c r="D411" t="s">
        <v>301</v>
      </c>
      <c r="E411">
        <v>1</v>
      </c>
      <c r="F411" s="6">
        <f>Table26[[#This Row],[Other Carbs wt%]]+Table26[[#This Row],[Starch wt%]]+Table26[[#This Row],[Cellulose wt%]]+Table26[[#This Row],[Hemicellulose wt%]]+Table26[[#This Row],[Sa wt%]]</f>
        <v>33</v>
      </c>
      <c r="G411" s="6">
        <f>Table26[[#This Row],[Protein wt%]]+Table26[[#This Row],[AA wt%]]</f>
        <v>0</v>
      </c>
      <c r="H411" s="6">
        <f>Table26[[#This Row],[Lipids wt%]]+Table26[[#This Row],[FA wt%]]</f>
        <v>33</v>
      </c>
      <c r="I411" s="6">
        <f>Table26[[#This Row],[Lignin wt%]]+Table26[[#This Row],[Ph wt%]]</f>
        <v>33</v>
      </c>
      <c r="J41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411" s="6">
        <v>33</v>
      </c>
      <c r="L411" s="6">
        <v>0</v>
      </c>
      <c r="M411" s="6">
        <v>0</v>
      </c>
      <c r="N411" s="6">
        <v>0</v>
      </c>
      <c r="O411" s="6">
        <v>0</v>
      </c>
      <c r="P411" s="6">
        <v>33</v>
      </c>
      <c r="Q411" s="6">
        <v>33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AD411" s="6">
        <v>0.1</v>
      </c>
      <c r="AG411" s="6">
        <v>6</v>
      </c>
      <c r="AH411" s="6">
        <v>10</v>
      </c>
      <c r="AK411" s="6">
        <v>0.14499999999999999</v>
      </c>
      <c r="AN411" s="6">
        <v>20</v>
      </c>
      <c r="AO411" s="6">
        <f>LN(25/Table26[[#This Row],[Temperature (C)]]/(1-SQRT((Table26[[#This Row],[Temperature (C)]]-5)/Table26[[#This Row],[Temperature (C)]])))/Table26[[#This Row],[b]]</f>
        <v>15.847744678076944</v>
      </c>
      <c r="AP411" s="6">
        <f>IF(Table26[[#This Row],[b]]&lt;&gt;"",Table26[[#This Row],[T-5]], 0)</f>
        <v>15.847744678076944</v>
      </c>
      <c r="AQ411" s="6">
        <f>Table26[[#This Row],[Heating time]]+Table26[[#This Row],[Holding Time (min)]]</f>
        <v>35.847744678076943</v>
      </c>
      <c r="AR411" s="6">
        <v>270</v>
      </c>
      <c r="AT411" t="s">
        <v>389</v>
      </c>
      <c r="AU411" s="6">
        <v>19.8</v>
      </c>
      <c r="AV411" s="6">
        <v>40.6</v>
      </c>
      <c r="AZ411" s="6">
        <v>77.413359920239202</v>
      </c>
      <c r="BL411" s="6">
        <v>12.569060773480661</v>
      </c>
      <c r="CQ411" s="6">
        <v>0</v>
      </c>
    </row>
    <row r="412" spans="1:95" x14ac:dyDescent="0.25">
      <c r="A412" t="s">
        <v>300</v>
      </c>
      <c r="B412" t="s">
        <v>125</v>
      </c>
      <c r="C412">
        <v>2019</v>
      </c>
      <c r="D412" t="s">
        <v>301</v>
      </c>
      <c r="E412">
        <v>1</v>
      </c>
      <c r="F412" s="6">
        <f>Table26[[#This Row],[Other Carbs wt%]]+Table26[[#This Row],[Starch wt%]]+Table26[[#This Row],[Cellulose wt%]]+Table26[[#This Row],[Hemicellulose wt%]]+Table26[[#This Row],[Sa wt%]]</f>
        <v>25</v>
      </c>
      <c r="G412" s="6">
        <f>Table26[[#This Row],[Protein wt%]]+Table26[[#This Row],[AA wt%]]</f>
        <v>25</v>
      </c>
      <c r="H412" s="6">
        <f>Table26[[#This Row],[Lipids wt%]]+Table26[[#This Row],[FA wt%]]</f>
        <v>25</v>
      </c>
      <c r="I412" s="6">
        <f>Table26[[#This Row],[Lignin wt%]]+Table26[[#This Row],[Ph wt%]]</f>
        <v>25</v>
      </c>
      <c r="J41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25</v>
      </c>
      <c r="K412" s="6">
        <v>25</v>
      </c>
      <c r="L412" s="6">
        <v>0</v>
      </c>
      <c r="M412" s="6">
        <v>0</v>
      </c>
      <c r="N412" s="6">
        <v>0</v>
      </c>
      <c r="O412" s="6">
        <v>25</v>
      </c>
      <c r="P412" s="6">
        <v>25</v>
      </c>
      <c r="Q412" s="6">
        <v>25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AD412" s="6">
        <v>0.1</v>
      </c>
      <c r="AG412" s="6">
        <v>6</v>
      </c>
      <c r="AH412" s="6">
        <v>10</v>
      </c>
      <c r="AK412" s="6">
        <v>0.14499999999999999</v>
      </c>
      <c r="AN412" s="6">
        <v>20</v>
      </c>
      <c r="AO412" s="6">
        <f>LN(25/Table26[[#This Row],[Temperature (C)]]/(1-SQRT((Table26[[#This Row],[Temperature (C)]]-5)/Table26[[#This Row],[Temperature (C)]])))/Table26[[#This Row],[b]]</f>
        <v>15.847744678076944</v>
      </c>
      <c r="AP412" s="6">
        <f>IF(Table26[[#This Row],[b]]&lt;&gt;"",Table26[[#This Row],[T-5]], 0)</f>
        <v>15.847744678076944</v>
      </c>
      <c r="AQ412" s="6">
        <f>Table26[[#This Row],[Heating time]]+Table26[[#This Row],[Holding Time (min)]]</f>
        <v>35.847744678076943</v>
      </c>
      <c r="AR412" s="6">
        <v>270</v>
      </c>
      <c r="AT412" t="s">
        <v>389</v>
      </c>
      <c r="AU412" s="6">
        <v>22.8</v>
      </c>
      <c r="AV412" s="6">
        <v>39.5</v>
      </c>
      <c r="AZ412" s="6">
        <v>80.714390162844794</v>
      </c>
      <c r="BL412" s="6">
        <v>12.98882681564246</v>
      </c>
      <c r="CQ412" s="6">
        <v>0</v>
      </c>
    </row>
    <row r="413" spans="1:95" x14ac:dyDescent="0.25">
      <c r="A413" t="s">
        <v>300</v>
      </c>
      <c r="B413" t="s">
        <v>125</v>
      </c>
      <c r="C413">
        <v>2019</v>
      </c>
      <c r="D413" t="s">
        <v>301</v>
      </c>
      <c r="E413">
        <v>1</v>
      </c>
      <c r="F413" s="6">
        <f>Table26[[#This Row],[Other Carbs wt%]]+Table26[[#This Row],[Starch wt%]]+Table26[[#This Row],[Cellulose wt%]]+Table26[[#This Row],[Hemicellulose wt%]]+Table26[[#This Row],[Sa wt%]]</f>
        <v>13</v>
      </c>
      <c r="G413" s="6">
        <f>Table26[[#This Row],[Protein wt%]]+Table26[[#This Row],[AA wt%]]</f>
        <v>63</v>
      </c>
      <c r="H413" s="6">
        <f>Table26[[#This Row],[Lipids wt%]]+Table26[[#This Row],[FA wt%]]</f>
        <v>13</v>
      </c>
      <c r="I413" s="6">
        <f>Table26[[#This Row],[Lignin wt%]]+Table26[[#This Row],[Ph wt%]]</f>
        <v>13</v>
      </c>
      <c r="J41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413" s="6">
        <v>13</v>
      </c>
      <c r="L413" s="6">
        <v>0</v>
      </c>
      <c r="M413" s="6">
        <v>0</v>
      </c>
      <c r="N413" s="6">
        <v>0</v>
      </c>
      <c r="O413" s="6">
        <v>63</v>
      </c>
      <c r="P413" s="6">
        <v>13</v>
      </c>
      <c r="Q413" s="6">
        <v>13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AD413" s="6">
        <v>0.1</v>
      </c>
      <c r="AG413" s="6">
        <v>6</v>
      </c>
      <c r="AH413" s="6">
        <v>10</v>
      </c>
      <c r="AK413" s="6">
        <v>0.14499999999999999</v>
      </c>
      <c r="AN413" s="6">
        <v>20</v>
      </c>
      <c r="AO413" s="6">
        <f>LN(25/Table26[[#This Row],[Temperature (C)]]/(1-SQRT((Table26[[#This Row],[Temperature (C)]]-5)/Table26[[#This Row],[Temperature (C)]])))/Table26[[#This Row],[b]]</f>
        <v>15.847744678076944</v>
      </c>
      <c r="AP413" s="6">
        <f>IF(Table26[[#This Row],[b]]&lt;&gt;"",Table26[[#This Row],[T-5]], 0)</f>
        <v>15.847744678076944</v>
      </c>
      <c r="AQ413" s="6">
        <f>Table26[[#This Row],[Heating time]]+Table26[[#This Row],[Holding Time (min)]]</f>
        <v>35.847744678076943</v>
      </c>
      <c r="AR413" s="6">
        <v>270</v>
      </c>
      <c r="AT413" t="s">
        <v>389</v>
      </c>
      <c r="AU413" s="6">
        <v>12.2</v>
      </c>
      <c r="AV413" s="6">
        <v>22.6</v>
      </c>
      <c r="AZ413" s="6" t="s">
        <v>391</v>
      </c>
      <c r="BL413" s="6" t="s">
        <v>391</v>
      </c>
      <c r="CQ413" s="6">
        <v>0</v>
      </c>
    </row>
    <row r="414" spans="1:95" x14ac:dyDescent="0.25">
      <c r="A414" t="s">
        <v>300</v>
      </c>
      <c r="B414" t="s">
        <v>125</v>
      </c>
      <c r="C414">
        <v>2019</v>
      </c>
      <c r="D414" t="s">
        <v>301</v>
      </c>
      <c r="E414">
        <v>1</v>
      </c>
      <c r="F414" s="6">
        <f>Table26[[#This Row],[Other Carbs wt%]]+Table26[[#This Row],[Starch wt%]]+Table26[[#This Row],[Cellulose wt%]]+Table26[[#This Row],[Hemicellulose wt%]]+Table26[[#This Row],[Sa wt%]]</f>
        <v>63</v>
      </c>
      <c r="G414" s="6">
        <f>Table26[[#This Row],[Protein wt%]]+Table26[[#This Row],[AA wt%]]</f>
        <v>13</v>
      </c>
      <c r="H414" s="6">
        <f>Table26[[#This Row],[Lipids wt%]]+Table26[[#This Row],[FA wt%]]</f>
        <v>13</v>
      </c>
      <c r="I414" s="6">
        <f>Table26[[#This Row],[Lignin wt%]]+Table26[[#This Row],[Ph wt%]]</f>
        <v>13</v>
      </c>
      <c r="J41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63</v>
      </c>
      <c r="K414" s="6">
        <v>63</v>
      </c>
      <c r="L414" s="6">
        <v>0</v>
      </c>
      <c r="M414" s="6">
        <v>0</v>
      </c>
      <c r="N414" s="6">
        <v>0</v>
      </c>
      <c r="O414" s="6">
        <v>13</v>
      </c>
      <c r="P414" s="6">
        <v>13</v>
      </c>
      <c r="Q414" s="6">
        <v>13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AD414" s="6">
        <v>0.1</v>
      </c>
      <c r="AG414" s="6">
        <v>6</v>
      </c>
      <c r="AH414" s="6">
        <v>10</v>
      </c>
      <c r="AK414" s="6">
        <v>0.14499999999999999</v>
      </c>
      <c r="AN414" s="6">
        <v>20</v>
      </c>
      <c r="AO414" s="6">
        <f>LN(25/Table26[[#This Row],[Temperature (C)]]/(1-SQRT((Table26[[#This Row],[Temperature (C)]]-5)/Table26[[#This Row],[Temperature (C)]])))/Table26[[#This Row],[b]]</f>
        <v>15.847744678076944</v>
      </c>
      <c r="AP414" s="6">
        <f>IF(Table26[[#This Row],[b]]&lt;&gt;"",Table26[[#This Row],[T-5]], 0)</f>
        <v>15.847744678076944</v>
      </c>
      <c r="AQ414" s="6">
        <f>Table26[[#This Row],[Heating time]]+Table26[[#This Row],[Holding Time (min)]]</f>
        <v>35.847744678076943</v>
      </c>
      <c r="AR414" s="6">
        <v>270</v>
      </c>
      <c r="AT414" t="s">
        <v>389</v>
      </c>
      <c r="AU414" s="6">
        <v>25.6</v>
      </c>
      <c r="AV414" s="6">
        <v>26.8</v>
      </c>
      <c r="AZ414" s="6" t="s">
        <v>391</v>
      </c>
      <c r="BL414" s="6" t="s">
        <v>391</v>
      </c>
      <c r="CQ414" s="6">
        <v>0</v>
      </c>
    </row>
    <row r="415" spans="1:95" x14ac:dyDescent="0.25">
      <c r="A415" t="s">
        <v>300</v>
      </c>
      <c r="B415" t="s">
        <v>125</v>
      </c>
      <c r="C415">
        <v>2019</v>
      </c>
      <c r="D415" t="s">
        <v>301</v>
      </c>
      <c r="E415">
        <v>1</v>
      </c>
      <c r="F415" s="6">
        <f>Table26[[#This Row],[Other Carbs wt%]]+Table26[[#This Row],[Starch wt%]]+Table26[[#This Row],[Cellulose wt%]]+Table26[[#This Row],[Hemicellulose wt%]]+Table26[[#This Row],[Sa wt%]]</f>
        <v>13</v>
      </c>
      <c r="G415" s="6">
        <f>Table26[[#This Row],[Protein wt%]]+Table26[[#This Row],[AA wt%]]</f>
        <v>13</v>
      </c>
      <c r="H415" s="6">
        <f>Table26[[#This Row],[Lipids wt%]]+Table26[[#This Row],[FA wt%]]</f>
        <v>13</v>
      </c>
      <c r="I415" s="6">
        <f>Table26[[#This Row],[Lignin wt%]]+Table26[[#This Row],[Ph wt%]]</f>
        <v>63</v>
      </c>
      <c r="J41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415" s="6">
        <v>13</v>
      </c>
      <c r="L415" s="6">
        <v>0</v>
      </c>
      <c r="M415" s="6">
        <v>0</v>
      </c>
      <c r="N415" s="6">
        <v>0</v>
      </c>
      <c r="O415" s="6">
        <v>13</v>
      </c>
      <c r="P415" s="6">
        <v>13</v>
      </c>
      <c r="Q415" s="6">
        <v>63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AD415" s="6">
        <v>0.1</v>
      </c>
      <c r="AG415" s="6">
        <v>6</v>
      </c>
      <c r="AH415" s="6">
        <v>10</v>
      </c>
      <c r="AK415" s="6">
        <v>0.14499999999999999</v>
      </c>
      <c r="AN415" s="6">
        <v>20</v>
      </c>
      <c r="AO415" s="6">
        <f>LN(25/Table26[[#This Row],[Temperature (C)]]/(1-SQRT((Table26[[#This Row],[Temperature (C)]]-5)/Table26[[#This Row],[Temperature (C)]])))/Table26[[#This Row],[b]]</f>
        <v>15.847744678076944</v>
      </c>
      <c r="AP415" s="6">
        <f>IF(Table26[[#This Row],[b]]&lt;&gt;"",Table26[[#This Row],[T-5]], 0)</f>
        <v>15.847744678076944</v>
      </c>
      <c r="AQ415" s="6">
        <f>Table26[[#This Row],[Heating time]]+Table26[[#This Row],[Holding Time (min)]]</f>
        <v>35.847744678076943</v>
      </c>
      <c r="AR415" s="6">
        <v>270</v>
      </c>
      <c r="AT415" t="s">
        <v>389</v>
      </c>
      <c r="AU415" s="6">
        <v>29.8</v>
      </c>
      <c r="AV415" s="6">
        <v>14</v>
      </c>
      <c r="AZ415" s="6" t="s">
        <v>391</v>
      </c>
      <c r="BL415" s="6" t="s">
        <v>391</v>
      </c>
      <c r="CQ415" s="6">
        <v>0</v>
      </c>
    </row>
    <row r="416" spans="1:95" x14ac:dyDescent="0.25">
      <c r="A416" t="s">
        <v>300</v>
      </c>
      <c r="B416" t="s">
        <v>125</v>
      </c>
      <c r="C416">
        <v>2019</v>
      </c>
      <c r="D416" t="s">
        <v>301</v>
      </c>
      <c r="E416">
        <v>1</v>
      </c>
      <c r="F416" s="6">
        <f>Table26[[#This Row],[Other Carbs wt%]]+Table26[[#This Row],[Starch wt%]]+Table26[[#This Row],[Cellulose wt%]]+Table26[[#This Row],[Hemicellulose wt%]]+Table26[[#This Row],[Sa wt%]]</f>
        <v>13</v>
      </c>
      <c r="G416" s="6">
        <f>Table26[[#This Row],[Protein wt%]]+Table26[[#This Row],[AA wt%]]</f>
        <v>13</v>
      </c>
      <c r="H416" s="6">
        <f>Table26[[#This Row],[Lipids wt%]]+Table26[[#This Row],[FA wt%]]</f>
        <v>63</v>
      </c>
      <c r="I416" s="6">
        <f>Table26[[#This Row],[Lignin wt%]]+Table26[[#This Row],[Ph wt%]]</f>
        <v>13</v>
      </c>
      <c r="J41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416" s="6">
        <v>13</v>
      </c>
      <c r="L416" s="6">
        <v>0</v>
      </c>
      <c r="M416" s="6">
        <v>0</v>
      </c>
      <c r="N416" s="6">
        <v>0</v>
      </c>
      <c r="O416" s="6">
        <v>13</v>
      </c>
      <c r="P416" s="6">
        <v>63</v>
      </c>
      <c r="Q416" s="6">
        <v>13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AD416" s="6">
        <v>0.1</v>
      </c>
      <c r="AG416" s="6">
        <v>6</v>
      </c>
      <c r="AH416" s="6">
        <v>10</v>
      </c>
      <c r="AK416" s="6">
        <v>0.14499999999999999</v>
      </c>
      <c r="AN416" s="6">
        <v>20</v>
      </c>
      <c r="AO416" s="6">
        <f>LN(25/Table26[[#This Row],[Temperature (C)]]/(1-SQRT((Table26[[#This Row],[Temperature (C)]]-5)/Table26[[#This Row],[Temperature (C)]])))/Table26[[#This Row],[b]]</f>
        <v>15.847744678076944</v>
      </c>
      <c r="AP416" s="6">
        <f>IF(Table26[[#This Row],[b]]&lt;&gt;"",Table26[[#This Row],[T-5]], 0)</f>
        <v>15.847744678076944</v>
      </c>
      <c r="AQ416" s="6">
        <f>Table26[[#This Row],[Heating time]]+Table26[[#This Row],[Holding Time (min)]]</f>
        <v>35.847744678076943</v>
      </c>
      <c r="AR416" s="6">
        <v>270</v>
      </c>
      <c r="AT416" t="s">
        <v>389</v>
      </c>
      <c r="AU416" s="6">
        <v>7.8</v>
      </c>
      <c r="AV416" s="6">
        <v>69</v>
      </c>
      <c r="AZ416" s="6" t="s">
        <v>391</v>
      </c>
      <c r="BL416" s="6" t="s">
        <v>391</v>
      </c>
      <c r="CQ416" s="6">
        <v>0</v>
      </c>
    </row>
    <row r="417" spans="1:95" x14ac:dyDescent="0.25">
      <c r="A417" t="s">
        <v>300</v>
      </c>
      <c r="B417" t="s">
        <v>125</v>
      </c>
      <c r="C417">
        <v>2019</v>
      </c>
      <c r="D417" t="s">
        <v>301</v>
      </c>
      <c r="E417">
        <v>1</v>
      </c>
      <c r="F417" s="6">
        <f>Table26[[#This Row],[Other Carbs wt%]]+Table26[[#This Row],[Starch wt%]]+Table26[[#This Row],[Cellulose wt%]]+Table26[[#This Row],[Hemicellulose wt%]]+Table26[[#This Row],[Sa wt%]]</f>
        <v>25</v>
      </c>
      <c r="G417" s="6">
        <f>Table26[[#This Row],[Protein wt%]]+Table26[[#This Row],[AA wt%]]</f>
        <v>25</v>
      </c>
      <c r="H417" s="6">
        <f>Table26[[#This Row],[Lipids wt%]]+Table26[[#This Row],[FA wt%]]</f>
        <v>25</v>
      </c>
      <c r="I417" s="6">
        <f>Table26[[#This Row],[Lignin wt%]]+Table26[[#This Row],[Ph wt%]]</f>
        <v>25</v>
      </c>
      <c r="J41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25</v>
      </c>
      <c r="K417" s="6">
        <v>25</v>
      </c>
      <c r="L417" s="6">
        <v>0</v>
      </c>
      <c r="M417" s="6">
        <v>0</v>
      </c>
      <c r="N417" s="6">
        <v>0</v>
      </c>
      <c r="O417" s="6">
        <v>25</v>
      </c>
      <c r="P417" s="6">
        <v>25</v>
      </c>
      <c r="Q417" s="6">
        <v>25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AD417" s="6">
        <v>0.1</v>
      </c>
      <c r="AG417" s="6">
        <v>6</v>
      </c>
      <c r="AH417" s="6">
        <v>10</v>
      </c>
      <c r="AK417" s="6">
        <v>0.14499999999999999</v>
      </c>
      <c r="AN417" s="6">
        <v>20</v>
      </c>
      <c r="AO417" s="6">
        <f>LN(25/Table26[[#This Row],[Temperature (C)]]/(1-SQRT((Table26[[#This Row],[Temperature (C)]]-5)/Table26[[#This Row],[Temperature (C)]])))/Table26[[#This Row],[b]]</f>
        <v>15.847744678076944</v>
      </c>
      <c r="AP417" s="6">
        <f>IF(Table26[[#This Row],[b]]&lt;&gt;"",Table26[[#This Row],[T-5]], 0)</f>
        <v>15.847744678076944</v>
      </c>
      <c r="AQ417" s="6">
        <f>Table26[[#This Row],[Heating time]]+Table26[[#This Row],[Holding Time (min)]]</f>
        <v>35.847744678076943</v>
      </c>
      <c r="AR417" s="6">
        <v>270</v>
      </c>
      <c r="AT417" t="s">
        <v>389</v>
      </c>
      <c r="AU417" s="6">
        <v>16.899999999999999</v>
      </c>
      <c r="AV417" s="6">
        <v>38.6</v>
      </c>
      <c r="AZ417" s="6" t="s">
        <v>391</v>
      </c>
      <c r="BL417" s="6" t="s">
        <v>391</v>
      </c>
      <c r="CQ417" s="6">
        <v>0</v>
      </c>
    </row>
    <row r="418" spans="1:95" x14ac:dyDescent="0.25">
      <c r="A418" t="s">
        <v>300</v>
      </c>
      <c r="B418" t="s">
        <v>125</v>
      </c>
      <c r="C418">
        <v>2019</v>
      </c>
      <c r="D418" t="s">
        <v>301</v>
      </c>
      <c r="E418">
        <v>1</v>
      </c>
      <c r="F418" s="6">
        <f>Table26[[#This Row],[Other Carbs wt%]]+Table26[[#This Row],[Starch wt%]]+Table26[[#This Row],[Cellulose wt%]]+Table26[[#This Row],[Hemicellulose wt%]]+Table26[[#This Row],[Sa wt%]]</f>
        <v>0</v>
      </c>
      <c r="G418" s="6">
        <f>Table26[[#This Row],[Protein wt%]]+Table26[[#This Row],[AA wt%]]</f>
        <v>100</v>
      </c>
      <c r="H418" s="6">
        <f>Table26[[#This Row],[Lipids wt%]]+Table26[[#This Row],[FA wt%]]</f>
        <v>0</v>
      </c>
      <c r="I418" s="6">
        <f>Table26[[#This Row],[Lignin wt%]]+Table26[[#This Row],[Ph wt%]]</f>
        <v>0</v>
      </c>
      <c r="J41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18" s="6">
        <v>0</v>
      </c>
      <c r="L418" s="6">
        <v>0</v>
      </c>
      <c r="M418" s="6">
        <v>0</v>
      </c>
      <c r="N418" s="6">
        <v>0</v>
      </c>
      <c r="O418" s="6">
        <v>100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AD418" s="6">
        <v>0.1</v>
      </c>
      <c r="AG418" s="6">
        <v>12</v>
      </c>
      <c r="AH418" s="6">
        <v>10</v>
      </c>
      <c r="AK418" s="6">
        <v>0.14499999999999999</v>
      </c>
      <c r="AN418" s="6">
        <v>20</v>
      </c>
      <c r="AO418" s="6">
        <f>LN(25/Table26[[#This Row],[Temperature (C)]]/(1-SQRT((Table26[[#This Row],[Temperature (C)]]-5)/Table26[[#This Row],[Temperature (C)]])))/Table26[[#This Row],[b]]</f>
        <v>15.852798303916169</v>
      </c>
      <c r="AP418" s="6">
        <f>IF(Table26[[#This Row],[b]]&lt;&gt;"",Table26[[#This Row],[T-5]], 0)</f>
        <v>15.852798303916169</v>
      </c>
      <c r="AQ418" s="6">
        <f>Table26[[#This Row],[Heating time]]+Table26[[#This Row],[Holding Time (min)]]</f>
        <v>35.852798303916167</v>
      </c>
      <c r="AR418" s="6">
        <v>320</v>
      </c>
      <c r="AT418" t="s">
        <v>389</v>
      </c>
      <c r="AU418" s="6">
        <v>3.7</v>
      </c>
      <c r="AV418" s="6">
        <v>19.3</v>
      </c>
      <c r="AZ418" s="6" t="s">
        <v>391</v>
      </c>
      <c r="BL418" s="6" t="s">
        <v>391</v>
      </c>
      <c r="CQ418" s="6">
        <v>0</v>
      </c>
    </row>
    <row r="419" spans="1:95" x14ac:dyDescent="0.25">
      <c r="A419" t="s">
        <v>300</v>
      </c>
      <c r="B419" t="s">
        <v>125</v>
      </c>
      <c r="C419">
        <v>2019</v>
      </c>
      <c r="D419" t="s">
        <v>301</v>
      </c>
      <c r="E419">
        <v>1</v>
      </c>
      <c r="F419" s="6">
        <f>Table26[[#This Row],[Other Carbs wt%]]+Table26[[#This Row],[Starch wt%]]+Table26[[#This Row],[Cellulose wt%]]+Table26[[#This Row],[Hemicellulose wt%]]+Table26[[#This Row],[Sa wt%]]</f>
        <v>100</v>
      </c>
      <c r="G419" s="6">
        <f>Table26[[#This Row],[Protein wt%]]+Table26[[#This Row],[AA wt%]]</f>
        <v>0</v>
      </c>
      <c r="H419" s="6">
        <f>Table26[[#This Row],[Lipids wt%]]+Table26[[#This Row],[FA wt%]]</f>
        <v>0</v>
      </c>
      <c r="I419" s="6">
        <f>Table26[[#This Row],[Lignin wt%]]+Table26[[#This Row],[Ph wt%]]</f>
        <v>0</v>
      </c>
      <c r="J41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419" s="6">
        <v>100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AD419" s="6">
        <v>0.1</v>
      </c>
      <c r="AG419" s="6">
        <v>12</v>
      </c>
      <c r="AH419" s="6">
        <v>10</v>
      </c>
      <c r="AK419" s="6">
        <v>0.14499999999999999</v>
      </c>
      <c r="AN419" s="6">
        <v>20</v>
      </c>
      <c r="AO419" s="6">
        <f>LN(25/Table26[[#This Row],[Temperature (C)]]/(1-SQRT((Table26[[#This Row],[Temperature (C)]]-5)/Table26[[#This Row],[Temperature (C)]])))/Table26[[#This Row],[b]]</f>
        <v>15.852798303916169</v>
      </c>
      <c r="AP419" s="6">
        <f>IF(Table26[[#This Row],[b]]&lt;&gt;"",Table26[[#This Row],[T-5]], 0)</f>
        <v>15.852798303916169</v>
      </c>
      <c r="AQ419" s="6">
        <f>Table26[[#This Row],[Heating time]]+Table26[[#This Row],[Holding Time (min)]]</f>
        <v>35.852798303916167</v>
      </c>
      <c r="AR419" s="6">
        <v>320</v>
      </c>
      <c r="AT419" t="s">
        <v>389</v>
      </c>
      <c r="AU419" s="6">
        <v>29.2</v>
      </c>
      <c r="AV419" s="6">
        <v>9.1</v>
      </c>
      <c r="AZ419" s="6" t="s">
        <v>391</v>
      </c>
      <c r="BL419" s="6" t="s">
        <v>391</v>
      </c>
      <c r="CQ419" s="6">
        <v>0</v>
      </c>
    </row>
    <row r="420" spans="1:95" x14ac:dyDescent="0.25">
      <c r="A420" t="s">
        <v>300</v>
      </c>
      <c r="B420" t="s">
        <v>125</v>
      </c>
      <c r="C420">
        <v>2019</v>
      </c>
      <c r="D420" t="s">
        <v>301</v>
      </c>
      <c r="E420">
        <v>1</v>
      </c>
      <c r="F420" s="6">
        <f>Table26[[#This Row],[Other Carbs wt%]]+Table26[[#This Row],[Starch wt%]]+Table26[[#This Row],[Cellulose wt%]]+Table26[[#This Row],[Hemicellulose wt%]]+Table26[[#This Row],[Sa wt%]]</f>
        <v>0</v>
      </c>
      <c r="G420" s="6">
        <f>Table26[[#This Row],[Protein wt%]]+Table26[[#This Row],[AA wt%]]</f>
        <v>0</v>
      </c>
      <c r="H420" s="6">
        <f>Table26[[#This Row],[Lipids wt%]]+Table26[[#This Row],[FA wt%]]</f>
        <v>0</v>
      </c>
      <c r="I420" s="6">
        <f>Table26[[#This Row],[Lignin wt%]]+Table26[[#This Row],[Ph wt%]]</f>
        <v>100</v>
      </c>
      <c r="J42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100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AD420" s="6">
        <v>0.1</v>
      </c>
      <c r="AG420" s="6">
        <v>12</v>
      </c>
      <c r="AH420" s="6">
        <v>10</v>
      </c>
      <c r="AK420" s="6">
        <v>0.14499999999999999</v>
      </c>
      <c r="AN420" s="6">
        <v>20</v>
      </c>
      <c r="AO420" s="6">
        <f>LN(25/Table26[[#This Row],[Temperature (C)]]/(1-SQRT((Table26[[#This Row],[Temperature (C)]]-5)/Table26[[#This Row],[Temperature (C)]])))/Table26[[#This Row],[b]]</f>
        <v>15.852798303916169</v>
      </c>
      <c r="AP420" s="6">
        <f>IF(Table26[[#This Row],[b]]&lt;&gt;"",Table26[[#This Row],[T-5]], 0)</f>
        <v>15.852798303916169</v>
      </c>
      <c r="AQ420" s="6">
        <f>Table26[[#This Row],[Heating time]]+Table26[[#This Row],[Holding Time (min)]]</f>
        <v>35.852798303916167</v>
      </c>
      <c r="AR420" s="6">
        <v>320</v>
      </c>
      <c r="AT420" t="s">
        <v>389</v>
      </c>
      <c r="AU420" s="6">
        <v>29.9</v>
      </c>
      <c r="AV420" s="6">
        <v>2.4</v>
      </c>
      <c r="AZ420" s="6" t="s">
        <v>391</v>
      </c>
      <c r="BL420" s="6" t="s">
        <v>391</v>
      </c>
      <c r="CQ420" s="6">
        <v>0</v>
      </c>
    </row>
    <row r="421" spans="1:95" x14ac:dyDescent="0.25">
      <c r="A421" t="s">
        <v>300</v>
      </c>
      <c r="B421" t="s">
        <v>125</v>
      </c>
      <c r="C421">
        <v>2019</v>
      </c>
      <c r="D421" t="s">
        <v>301</v>
      </c>
      <c r="E421">
        <v>1</v>
      </c>
      <c r="F421" s="6">
        <f>Table26[[#This Row],[Other Carbs wt%]]+Table26[[#This Row],[Starch wt%]]+Table26[[#This Row],[Cellulose wt%]]+Table26[[#This Row],[Hemicellulose wt%]]+Table26[[#This Row],[Sa wt%]]</f>
        <v>0</v>
      </c>
      <c r="G421" s="6">
        <f>Table26[[#This Row],[Protein wt%]]+Table26[[#This Row],[AA wt%]]</f>
        <v>0</v>
      </c>
      <c r="H421" s="6">
        <f>Table26[[#This Row],[Lipids wt%]]+Table26[[#This Row],[FA wt%]]</f>
        <v>100</v>
      </c>
      <c r="I421" s="6">
        <f>Table26[[#This Row],[Lignin wt%]]+Table26[[#This Row],[Ph wt%]]</f>
        <v>0</v>
      </c>
      <c r="J42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100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AD421" s="6">
        <v>0.1</v>
      </c>
      <c r="AG421" s="6">
        <v>12</v>
      </c>
      <c r="AH421" s="6">
        <v>10</v>
      </c>
      <c r="AK421" s="6">
        <v>0.14499999999999999</v>
      </c>
      <c r="AN421" s="6">
        <v>20</v>
      </c>
      <c r="AO421" s="6">
        <f>LN(25/Table26[[#This Row],[Temperature (C)]]/(1-SQRT((Table26[[#This Row],[Temperature (C)]]-5)/Table26[[#This Row],[Temperature (C)]])))/Table26[[#This Row],[b]]</f>
        <v>15.852798303916169</v>
      </c>
      <c r="AP421" s="6">
        <f>IF(Table26[[#This Row],[b]]&lt;&gt;"",Table26[[#This Row],[T-5]], 0)</f>
        <v>15.852798303916169</v>
      </c>
      <c r="AQ421" s="6">
        <f>Table26[[#This Row],[Heating time]]+Table26[[#This Row],[Holding Time (min)]]</f>
        <v>35.852798303916167</v>
      </c>
      <c r="AR421" s="6">
        <v>320</v>
      </c>
      <c r="AT421" t="s">
        <v>389</v>
      </c>
      <c r="AU421" s="6">
        <v>0.3</v>
      </c>
      <c r="AV421" s="6">
        <v>93.1</v>
      </c>
      <c r="AZ421" s="6" t="s">
        <v>391</v>
      </c>
      <c r="BL421" s="6" t="s">
        <v>391</v>
      </c>
      <c r="CQ421" s="6">
        <v>0</v>
      </c>
    </row>
    <row r="422" spans="1:95" x14ac:dyDescent="0.25">
      <c r="A422" t="s">
        <v>300</v>
      </c>
      <c r="B422" t="s">
        <v>125</v>
      </c>
      <c r="C422">
        <v>2019</v>
      </c>
      <c r="D422" t="s">
        <v>301</v>
      </c>
      <c r="E422">
        <v>1</v>
      </c>
      <c r="F422" s="6">
        <f>Table26[[#This Row],[Other Carbs wt%]]+Table26[[#This Row],[Starch wt%]]+Table26[[#This Row],[Cellulose wt%]]+Table26[[#This Row],[Hemicellulose wt%]]+Table26[[#This Row],[Sa wt%]]</f>
        <v>50</v>
      </c>
      <c r="G422" s="6">
        <f>Table26[[#This Row],[Protein wt%]]+Table26[[#This Row],[AA wt%]]</f>
        <v>50</v>
      </c>
      <c r="H422" s="6">
        <f>Table26[[#This Row],[Lipids wt%]]+Table26[[#This Row],[FA wt%]]</f>
        <v>0</v>
      </c>
      <c r="I422" s="6">
        <f>Table26[[#This Row],[Lignin wt%]]+Table26[[#This Row],[Ph wt%]]</f>
        <v>0</v>
      </c>
      <c r="J42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</v>
      </c>
      <c r="K422" s="6">
        <v>50</v>
      </c>
      <c r="L422" s="6">
        <v>0</v>
      </c>
      <c r="M422" s="6">
        <v>0</v>
      </c>
      <c r="N422" s="6">
        <v>0</v>
      </c>
      <c r="O422" s="6">
        <v>50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AD422" s="6">
        <v>0.1</v>
      </c>
      <c r="AG422" s="6">
        <v>12</v>
      </c>
      <c r="AH422" s="6">
        <v>10</v>
      </c>
      <c r="AK422" s="6">
        <v>0.14499999999999999</v>
      </c>
      <c r="AN422" s="6">
        <v>20</v>
      </c>
      <c r="AO422" s="6">
        <f>LN(25/Table26[[#This Row],[Temperature (C)]]/(1-SQRT((Table26[[#This Row],[Temperature (C)]]-5)/Table26[[#This Row],[Temperature (C)]])))/Table26[[#This Row],[b]]</f>
        <v>15.852798303916169</v>
      </c>
      <c r="AP422" s="6">
        <f>IF(Table26[[#This Row],[b]]&lt;&gt;"",Table26[[#This Row],[T-5]], 0)</f>
        <v>15.852798303916169</v>
      </c>
      <c r="AQ422" s="6">
        <f>Table26[[#This Row],[Heating time]]+Table26[[#This Row],[Holding Time (min)]]</f>
        <v>35.852798303916167</v>
      </c>
      <c r="AR422" s="6">
        <v>320</v>
      </c>
      <c r="AT422" t="s">
        <v>389</v>
      </c>
      <c r="AU422" s="6">
        <v>6.5</v>
      </c>
      <c r="AV422" s="6">
        <v>22.5</v>
      </c>
      <c r="AZ422" s="6" t="s">
        <v>391</v>
      </c>
      <c r="BL422" s="6" t="s">
        <v>391</v>
      </c>
      <c r="CQ422" s="6">
        <v>0</v>
      </c>
    </row>
    <row r="423" spans="1:95" x14ac:dyDescent="0.25">
      <c r="A423" t="s">
        <v>300</v>
      </c>
      <c r="B423" t="s">
        <v>125</v>
      </c>
      <c r="C423">
        <v>2019</v>
      </c>
      <c r="D423" t="s">
        <v>301</v>
      </c>
      <c r="E423">
        <v>1</v>
      </c>
      <c r="F423" s="6">
        <f>Table26[[#This Row],[Other Carbs wt%]]+Table26[[#This Row],[Starch wt%]]+Table26[[#This Row],[Cellulose wt%]]+Table26[[#This Row],[Hemicellulose wt%]]+Table26[[#This Row],[Sa wt%]]</f>
        <v>0</v>
      </c>
      <c r="G423" s="6">
        <f>Table26[[#This Row],[Protein wt%]]+Table26[[#This Row],[AA wt%]]</f>
        <v>50</v>
      </c>
      <c r="H423" s="6">
        <f>Table26[[#This Row],[Lipids wt%]]+Table26[[#This Row],[FA wt%]]</f>
        <v>0</v>
      </c>
      <c r="I423" s="6">
        <f>Table26[[#This Row],[Lignin wt%]]+Table26[[#This Row],[Ph wt%]]</f>
        <v>50</v>
      </c>
      <c r="J42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23" s="6">
        <v>0</v>
      </c>
      <c r="L423" s="6">
        <v>0</v>
      </c>
      <c r="M423" s="6">
        <v>0</v>
      </c>
      <c r="N423" s="6">
        <v>0</v>
      </c>
      <c r="O423" s="6">
        <v>50</v>
      </c>
      <c r="P423" s="6">
        <v>0</v>
      </c>
      <c r="Q423" s="6">
        <v>50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AD423" s="6">
        <v>0.1</v>
      </c>
      <c r="AG423" s="6">
        <v>12</v>
      </c>
      <c r="AH423" s="6">
        <v>10</v>
      </c>
      <c r="AK423" s="6">
        <v>0.14499999999999999</v>
      </c>
      <c r="AN423" s="6">
        <v>20</v>
      </c>
      <c r="AO423" s="6">
        <f>LN(25/Table26[[#This Row],[Temperature (C)]]/(1-SQRT((Table26[[#This Row],[Temperature (C)]]-5)/Table26[[#This Row],[Temperature (C)]])))/Table26[[#This Row],[b]]</f>
        <v>15.852798303916169</v>
      </c>
      <c r="AP423" s="6">
        <f>IF(Table26[[#This Row],[b]]&lt;&gt;"",Table26[[#This Row],[T-5]], 0)</f>
        <v>15.852798303916169</v>
      </c>
      <c r="AQ423" s="6">
        <f>Table26[[#This Row],[Heating time]]+Table26[[#This Row],[Holding Time (min)]]</f>
        <v>35.852798303916167</v>
      </c>
      <c r="AR423" s="6">
        <v>320</v>
      </c>
      <c r="AT423" t="s">
        <v>389</v>
      </c>
      <c r="AU423" s="6">
        <v>23.1</v>
      </c>
      <c r="AV423" s="6">
        <v>18.8</v>
      </c>
      <c r="AZ423" s="6" t="s">
        <v>391</v>
      </c>
      <c r="BL423" s="6" t="s">
        <v>391</v>
      </c>
      <c r="CQ423" s="6">
        <v>0</v>
      </c>
    </row>
    <row r="424" spans="1:95" x14ac:dyDescent="0.25">
      <c r="A424" t="s">
        <v>300</v>
      </c>
      <c r="B424" t="s">
        <v>125</v>
      </c>
      <c r="C424">
        <v>2019</v>
      </c>
      <c r="D424" t="s">
        <v>301</v>
      </c>
      <c r="E424">
        <v>1</v>
      </c>
      <c r="F424" s="6">
        <f>Table26[[#This Row],[Other Carbs wt%]]+Table26[[#This Row],[Starch wt%]]+Table26[[#This Row],[Cellulose wt%]]+Table26[[#This Row],[Hemicellulose wt%]]+Table26[[#This Row],[Sa wt%]]</f>
        <v>0</v>
      </c>
      <c r="G424" s="6">
        <f>Table26[[#This Row],[Protein wt%]]+Table26[[#This Row],[AA wt%]]</f>
        <v>50</v>
      </c>
      <c r="H424" s="6">
        <f>Table26[[#This Row],[Lipids wt%]]+Table26[[#This Row],[FA wt%]]</f>
        <v>50</v>
      </c>
      <c r="I424" s="6">
        <f>Table26[[#This Row],[Lignin wt%]]+Table26[[#This Row],[Ph wt%]]</f>
        <v>0</v>
      </c>
      <c r="J42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24" s="6">
        <v>0</v>
      </c>
      <c r="L424" s="6">
        <v>0</v>
      </c>
      <c r="M424" s="6">
        <v>0</v>
      </c>
      <c r="N424" s="6">
        <v>0</v>
      </c>
      <c r="O424" s="6">
        <v>50</v>
      </c>
      <c r="P424" s="6">
        <v>50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AD424" s="6">
        <v>0.1</v>
      </c>
      <c r="AG424" s="6">
        <v>12</v>
      </c>
      <c r="AH424" s="6">
        <v>10</v>
      </c>
      <c r="AK424" s="6">
        <v>0.14499999999999999</v>
      </c>
      <c r="AN424" s="6">
        <v>20</v>
      </c>
      <c r="AO424" s="6">
        <f>LN(25/Table26[[#This Row],[Temperature (C)]]/(1-SQRT((Table26[[#This Row],[Temperature (C)]]-5)/Table26[[#This Row],[Temperature (C)]])))/Table26[[#This Row],[b]]</f>
        <v>15.852798303916169</v>
      </c>
      <c r="AP424" s="6">
        <f>IF(Table26[[#This Row],[b]]&lt;&gt;"",Table26[[#This Row],[T-5]], 0)</f>
        <v>15.852798303916169</v>
      </c>
      <c r="AQ424" s="6">
        <f>Table26[[#This Row],[Heating time]]+Table26[[#This Row],[Holding Time (min)]]</f>
        <v>35.852798303916167</v>
      </c>
      <c r="AR424" s="6">
        <v>320</v>
      </c>
      <c r="AT424" t="s">
        <v>389</v>
      </c>
      <c r="AU424" s="6">
        <v>5</v>
      </c>
      <c r="AV424" s="6">
        <v>33</v>
      </c>
      <c r="AZ424" s="6" t="s">
        <v>391</v>
      </c>
      <c r="BL424" s="6" t="s">
        <v>391</v>
      </c>
      <c r="CQ424" s="6">
        <v>0</v>
      </c>
    </row>
    <row r="425" spans="1:95" x14ac:dyDescent="0.25">
      <c r="A425" t="s">
        <v>300</v>
      </c>
      <c r="B425" t="s">
        <v>125</v>
      </c>
      <c r="C425">
        <v>2019</v>
      </c>
      <c r="D425" t="s">
        <v>301</v>
      </c>
      <c r="E425">
        <v>1</v>
      </c>
      <c r="F425" s="6">
        <f>Table26[[#This Row],[Other Carbs wt%]]+Table26[[#This Row],[Starch wt%]]+Table26[[#This Row],[Cellulose wt%]]+Table26[[#This Row],[Hemicellulose wt%]]+Table26[[#This Row],[Sa wt%]]</f>
        <v>50</v>
      </c>
      <c r="G425" s="6">
        <f>Table26[[#This Row],[Protein wt%]]+Table26[[#This Row],[AA wt%]]</f>
        <v>0</v>
      </c>
      <c r="H425" s="6">
        <f>Table26[[#This Row],[Lipids wt%]]+Table26[[#This Row],[FA wt%]]</f>
        <v>0</v>
      </c>
      <c r="I425" s="6">
        <f>Table26[[#This Row],[Lignin wt%]]+Table26[[#This Row],[Ph wt%]]</f>
        <v>50</v>
      </c>
      <c r="J42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</v>
      </c>
      <c r="K425" s="6">
        <v>50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50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AD425" s="6">
        <v>0.1</v>
      </c>
      <c r="AG425" s="6">
        <v>12</v>
      </c>
      <c r="AH425" s="6">
        <v>10</v>
      </c>
      <c r="AK425" s="6">
        <v>0.14499999999999999</v>
      </c>
      <c r="AN425" s="6">
        <v>20</v>
      </c>
      <c r="AO425" s="6">
        <f>LN(25/Table26[[#This Row],[Temperature (C)]]/(1-SQRT((Table26[[#This Row],[Temperature (C)]]-5)/Table26[[#This Row],[Temperature (C)]])))/Table26[[#This Row],[b]]</f>
        <v>15.852798303916169</v>
      </c>
      <c r="AP425" s="6">
        <f>IF(Table26[[#This Row],[b]]&lt;&gt;"",Table26[[#This Row],[T-5]], 0)</f>
        <v>15.852798303916169</v>
      </c>
      <c r="AQ425" s="6">
        <f>Table26[[#This Row],[Heating time]]+Table26[[#This Row],[Holding Time (min)]]</f>
        <v>35.852798303916167</v>
      </c>
      <c r="AR425" s="6">
        <v>320</v>
      </c>
      <c r="AT425" t="s">
        <v>389</v>
      </c>
      <c r="AU425" s="6">
        <v>18.2</v>
      </c>
      <c r="AV425" s="6">
        <v>14.1</v>
      </c>
      <c r="AZ425" s="6" t="s">
        <v>391</v>
      </c>
      <c r="BL425" s="6" t="s">
        <v>391</v>
      </c>
      <c r="CQ425" s="6">
        <v>0</v>
      </c>
    </row>
    <row r="426" spans="1:95" x14ac:dyDescent="0.25">
      <c r="A426" t="s">
        <v>300</v>
      </c>
      <c r="B426" t="s">
        <v>125</v>
      </c>
      <c r="C426">
        <v>2019</v>
      </c>
      <c r="D426" t="s">
        <v>301</v>
      </c>
      <c r="E426">
        <v>1</v>
      </c>
      <c r="F426" s="6">
        <f>Table26[[#This Row],[Other Carbs wt%]]+Table26[[#This Row],[Starch wt%]]+Table26[[#This Row],[Cellulose wt%]]+Table26[[#This Row],[Hemicellulose wt%]]+Table26[[#This Row],[Sa wt%]]</f>
        <v>50</v>
      </c>
      <c r="G426" s="6">
        <f>Table26[[#This Row],[Protein wt%]]+Table26[[#This Row],[AA wt%]]</f>
        <v>0</v>
      </c>
      <c r="H426" s="6">
        <f>Table26[[#This Row],[Lipids wt%]]+Table26[[#This Row],[FA wt%]]</f>
        <v>50</v>
      </c>
      <c r="I426" s="6">
        <f>Table26[[#This Row],[Lignin wt%]]+Table26[[#This Row],[Ph wt%]]</f>
        <v>0</v>
      </c>
      <c r="J42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</v>
      </c>
      <c r="K426" s="6">
        <v>50</v>
      </c>
      <c r="L426" s="6">
        <v>0</v>
      </c>
      <c r="M426" s="6">
        <v>0</v>
      </c>
      <c r="N426" s="6">
        <v>0</v>
      </c>
      <c r="O426" s="6">
        <v>0</v>
      </c>
      <c r="P426" s="6">
        <v>50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AD426" s="6">
        <v>0.1</v>
      </c>
      <c r="AG426" s="6">
        <v>12</v>
      </c>
      <c r="AH426" s="6">
        <v>10</v>
      </c>
      <c r="AK426" s="6">
        <v>0.14499999999999999</v>
      </c>
      <c r="AN426" s="6">
        <v>20</v>
      </c>
      <c r="AO426" s="6">
        <f>LN(25/Table26[[#This Row],[Temperature (C)]]/(1-SQRT((Table26[[#This Row],[Temperature (C)]]-5)/Table26[[#This Row],[Temperature (C)]])))/Table26[[#This Row],[b]]</f>
        <v>15.852798303916169</v>
      </c>
      <c r="AP426" s="6">
        <f>IF(Table26[[#This Row],[b]]&lt;&gt;"",Table26[[#This Row],[T-5]], 0)</f>
        <v>15.852798303916169</v>
      </c>
      <c r="AQ426" s="6">
        <f>Table26[[#This Row],[Heating time]]+Table26[[#This Row],[Holding Time (min)]]</f>
        <v>35.852798303916167</v>
      </c>
      <c r="AR426" s="6">
        <v>320</v>
      </c>
      <c r="AT426" t="s">
        <v>389</v>
      </c>
      <c r="AU426" s="6">
        <v>8.1</v>
      </c>
      <c r="AV426" s="6">
        <v>62.2</v>
      </c>
      <c r="AZ426" s="6" t="s">
        <v>391</v>
      </c>
      <c r="BL426" s="6" t="s">
        <v>391</v>
      </c>
      <c r="CQ426" s="6">
        <v>0</v>
      </c>
    </row>
    <row r="427" spans="1:95" x14ac:dyDescent="0.25">
      <c r="A427" t="s">
        <v>300</v>
      </c>
      <c r="B427" t="s">
        <v>125</v>
      </c>
      <c r="C427">
        <v>2019</v>
      </c>
      <c r="D427" t="s">
        <v>301</v>
      </c>
      <c r="E427">
        <v>1</v>
      </c>
      <c r="F427" s="6">
        <f>Table26[[#This Row],[Other Carbs wt%]]+Table26[[#This Row],[Starch wt%]]+Table26[[#This Row],[Cellulose wt%]]+Table26[[#This Row],[Hemicellulose wt%]]+Table26[[#This Row],[Sa wt%]]</f>
        <v>0</v>
      </c>
      <c r="G427" s="6">
        <f>Table26[[#This Row],[Protein wt%]]+Table26[[#This Row],[AA wt%]]</f>
        <v>0</v>
      </c>
      <c r="H427" s="6">
        <f>Table26[[#This Row],[Lipids wt%]]+Table26[[#This Row],[FA wt%]]</f>
        <v>50</v>
      </c>
      <c r="I427" s="6">
        <f>Table26[[#This Row],[Lignin wt%]]+Table26[[#This Row],[Ph wt%]]</f>
        <v>50</v>
      </c>
      <c r="J42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50</v>
      </c>
      <c r="Q427" s="6">
        <v>50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AD427" s="6">
        <v>0.1</v>
      </c>
      <c r="AG427" s="6">
        <v>12</v>
      </c>
      <c r="AH427" s="6">
        <v>10</v>
      </c>
      <c r="AK427" s="6">
        <v>0.14499999999999999</v>
      </c>
      <c r="AN427" s="6">
        <v>20</v>
      </c>
      <c r="AO427" s="6">
        <f>LN(25/Table26[[#This Row],[Temperature (C)]]/(1-SQRT((Table26[[#This Row],[Temperature (C)]]-5)/Table26[[#This Row],[Temperature (C)]])))/Table26[[#This Row],[b]]</f>
        <v>15.852798303916169</v>
      </c>
      <c r="AP427" s="6">
        <f>IF(Table26[[#This Row],[b]]&lt;&gt;"",Table26[[#This Row],[T-5]], 0)</f>
        <v>15.852798303916169</v>
      </c>
      <c r="AQ427" s="6">
        <f>Table26[[#This Row],[Heating time]]+Table26[[#This Row],[Holding Time (min)]]</f>
        <v>35.852798303916167</v>
      </c>
      <c r="AR427" s="6">
        <v>320</v>
      </c>
      <c r="AT427" t="s">
        <v>389</v>
      </c>
      <c r="AU427" s="6">
        <v>19.399999999999999</v>
      </c>
      <c r="AV427" s="6">
        <v>18.100000000000001</v>
      </c>
      <c r="AZ427" s="6" t="s">
        <v>391</v>
      </c>
      <c r="BL427" s="6" t="s">
        <v>391</v>
      </c>
      <c r="CQ427" s="6">
        <v>0</v>
      </c>
    </row>
    <row r="428" spans="1:95" x14ac:dyDescent="0.25">
      <c r="A428" t="s">
        <v>300</v>
      </c>
      <c r="B428" t="s">
        <v>125</v>
      </c>
      <c r="C428">
        <v>2019</v>
      </c>
      <c r="D428" t="s">
        <v>301</v>
      </c>
      <c r="E428">
        <v>1</v>
      </c>
      <c r="F428" s="6">
        <f>Table26[[#This Row],[Other Carbs wt%]]+Table26[[#This Row],[Starch wt%]]+Table26[[#This Row],[Cellulose wt%]]+Table26[[#This Row],[Hemicellulose wt%]]+Table26[[#This Row],[Sa wt%]]</f>
        <v>33</v>
      </c>
      <c r="G428" s="6">
        <f>Table26[[#This Row],[Protein wt%]]+Table26[[#This Row],[AA wt%]]</f>
        <v>33</v>
      </c>
      <c r="H428" s="6">
        <f>Table26[[#This Row],[Lipids wt%]]+Table26[[#This Row],[FA wt%]]</f>
        <v>0</v>
      </c>
      <c r="I428" s="6">
        <f>Table26[[#This Row],[Lignin wt%]]+Table26[[#This Row],[Ph wt%]]</f>
        <v>33</v>
      </c>
      <c r="J42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428" s="6">
        <v>33</v>
      </c>
      <c r="L428" s="6">
        <v>0</v>
      </c>
      <c r="M428" s="6">
        <v>0</v>
      </c>
      <c r="N428" s="6">
        <v>0</v>
      </c>
      <c r="O428" s="6">
        <v>33</v>
      </c>
      <c r="P428" s="6">
        <v>0</v>
      </c>
      <c r="Q428" s="6">
        <v>33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AD428" s="6">
        <v>0.1</v>
      </c>
      <c r="AG428" s="6">
        <v>12</v>
      </c>
      <c r="AH428" s="6">
        <v>10</v>
      </c>
      <c r="AK428" s="6">
        <v>0.14499999999999999</v>
      </c>
      <c r="AN428" s="6">
        <v>20</v>
      </c>
      <c r="AO428" s="6">
        <f>LN(25/Table26[[#This Row],[Temperature (C)]]/(1-SQRT((Table26[[#This Row],[Temperature (C)]]-5)/Table26[[#This Row],[Temperature (C)]])))/Table26[[#This Row],[b]]</f>
        <v>15.852798303916169</v>
      </c>
      <c r="AP428" s="6">
        <f>IF(Table26[[#This Row],[b]]&lt;&gt;"",Table26[[#This Row],[T-5]], 0)</f>
        <v>15.852798303916169</v>
      </c>
      <c r="AQ428" s="6">
        <f>Table26[[#This Row],[Heating time]]+Table26[[#This Row],[Holding Time (min)]]</f>
        <v>35.852798303916167</v>
      </c>
      <c r="AR428" s="6">
        <v>320</v>
      </c>
      <c r="AT428" t="s">
        <v>389</v>
      </c>
      <c r="AU428" s="6">
        <v>16.3</v>
      </c>
      <c r="AV428" s="6">
        <v>21</v>
      </c>
      <c r="AZ428" s="6" t="s">
        <v>391</v>
      </c>
      <c r="BL428" s="6" t="s">
        <v>391</v>
      </c>
      <c r="CQ428" s="6">
        <v>0</v>
      </c>
    </row>
    <row r="429" spans="1:95" x14ac:dyDescent="0.25">
      <c r="A429" t="s">
        <v>300</v>
      </c>
      <c r="B429" t="s">
        <v>125</v>
      </c>
      <c r="C429">
        <v>2019</v>
      </c>
      <c r="D429" t="s">
        <v>301</v>
      </c>
      <c r="E429">
        <v>1</v>
      </c>
      <c r="F429" s="6">
        <f>Table26[[#This Row],[Other Carbs wt%]]+Table26[[#This Row],[Starch wt%]]+Table26[[#This Row],[Cellulose wt%]]+Table26[[#This Row],[Hemicellulose wt%]]+Table26[[#This Row],[Sa wt%]]</f>
        <v>33</v>
      </c>
      <c r="G429" s="6">
        <f>Table26[[#This Row],[Protein wt%]]+Table26[[#This Row],[AA wt%]]</f>
        <v>33</v>
      </c>
      <c r="H429" s="6">
        <f>Table26[[#This Row],[Lipids wt%]]+Table26[[#This Row],[FA wt%]]</f>
        <v>33</v>
      </c>
      <c r="I429" s="6">
        <f>Table26[[#This Row],[Lignin wt%]]+Table26[[#This Row],[Ph wt%]]</f>
        <v>0</v>
      </c>
      <c r="J42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429" s="6">
        <v>33</v>
      </c>
      <c r="L429" s="6">
        <v>0</v>
      </c>
      <c r="M429" s="6">
        <v>0</v>
      </c>
      <c r="N429" s="6">
        <v>0</v>
      </c>
      <c r="O429" s="6">
        <v>33</v>
      </c>
      <c r="P429" s="6">
        <v>33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AD429" s="6">
        <v>0.1</v>
      </c>
      <c r="AG429" s="6">
        <v>12</v>
      </c>
      <c r="AH429" s="6">
        <v>10</v>
      </c>
      <c r="AK429" s="6">
        <v>0.14499999999999999</v>
      </c>
      <c r="AN429" s="6">
        <v>20</v>
      </c>
      <c r="AO429" s="6">
        <f>LN(25/Table26[[#This Row],[Temperature (C)]]/(1-SQRT((Table26[[#This Row],[Temperature (C)]]-5)/Table26[[#This Row],[Temperature (C)]])))/Table26[[#This Row],[b]]</f>
        <v>15.852798303916169</v>
      </c>
      <c r="AP429" s="6">
        <f>IF(Table26[[#This Row],[b]]&lt;&gt;"",Table26[[#This Row],[T-5]], 0)</f>
        <v>15.852798303916169</v>
      </c>
      <c r="AQ429" s="6">
        <f>Table26[[#This Row],[Heating time]]+Table26[[#This Row],[Holding Time (min)]]</f>
        <v>35.852798303916167</v>
      </c>
      <c r="AR429" s="6">
        <v>320</v>
      </c>
      <c r="AT429" t="s">
        <v>389</v>
      </c>
      <c r="AU429" s="6">
        <v>3.2</v>
      </c>
      <c r="AV429" s="6">
        <v>31.7</v>
      </c>
      <c r="AZ429" s="6" t="s">
        <v>391</v>
      </c>
      <c r="BL429" s="6" t="s">
        <v>391</v>
      </c>
      <c r="CQ429" s="6">
        <v>0</v>
      </c>
    </row>
    <row r="430" spans="1:95" x14ac:dyDescent="0.25">
      <c r="A430" t="s">
        <v>300</v>
      </c>
      <c r="B430" t="s">
        <v>125</v>
      </c>
      <c r="C430">
        <v>2019</v>
      </c>
      <c r="D430" t="s">
        <v>301</v>
      </c>
      <c r="E430">
        <v>1</v>
      </c>
      <c r="F430" s="6">
        <f>Table26[[#This Row],[Other Carbs wt%]]+Table26[[#This Row],[Starch wt%]]+Table26[[#This Row],[Cellulose wt%]]+Table26[[#This Row],[Hemicellulose wt%]]+Table26[[#This Row],[Sa wt%]]</f>
        <v>0</v>
      </c>
      <c r="G430" s="6">
        <f>Table26[[#This Row],[Protein wt%]]+Table26[[#This Row],[AA wt%]]</f>
        <v>33</v>
      </c>
      <c r="H430" s="6">
        <f>Table26[[#This Row],[Lipids wt%]]+Table26[[#This Row],[FA wt%]]</f>
        <v>33</v>
      </c>
      <c r="I430" s="6">
        <f>Table26[[#This Row],[Lignin wt%]]+Table26[[#This Row],[Ph wt%]]</f>
        <v>33</v>
      </c>
      <c r="J43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30" s="6">
        <v>0</v>
      </c>
      <c r="L430" s="6">
        <v>0</v>
      </c>
      <c r="M430" s="6">
        <v>0</v>
      </c>
      <c r="N430" s="6">
        <v>0</v>
      </c>
      <c r="O430" s="6">
        <v>33</v>
      </c>
      <c r="P430" s="6">
        <v>33</v>
      </c>
      <c r="Q430" s="6">
        <v>33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AD430" s="6">
        <v>0.1</v>
      </c>
      <c r="AG430" s="6">
        <v>12</v>
      </c>
      <c r="AH430" s="6">
        <v>10</v>
      </c>
      <c r="AK430" s="6">
        <v>0.14499999999999999</v>
      </c>
      <c r="AN430" s="6">
        <v>20</v>
      </c>
      <c r="AO430" s="6">
        <f>LN(25/Table26[[#This Row],[Temperature (C)]]/(1-SQRT((Table26[[#This Row],[Temperature (C)]]-5)/Table26[[#This Row],[Temperature (C)]])))/Table26[[#This Row],[b]]</f>
        <v>15.852798303916169</v>
      </c>
      <c r="AP430" s="6">
        <f>IF(Table26[[#This Row],[b]]&lt;&gt;"",Table26[[#This Row],[T-5]], 0)</f>
        <v>15.852798303916169</v>
      </c>
      <c r="AQ430" s="6">
        <f>Table26[[#This Row],[Heating time]]+Table26[[#This Row],[Holding Time (min)]]</f>
        <v>35.852798303916167</v>
      </c>
      <c r="AR430" s="6">
        <v>320</v>
      </c>
      <c r="AT430" t="s">
        <v>389</v>
      </c>
      <c r="AU430" s="6">
        <v>13.7</v>
      </c>
      <c r="AV430" s="6">
        <v>24.1</v>
      </c>
      <c r="AZ430" s="6" t="s">
        <v>391</v>
      </c>
      <c r="BL430" s="6" t="s">
        <v>391</v>
      </c>
      <c r="CQ430" s="6">
        <v>0</v>
      </c>
    </row>
    <row r="431" spans="1:95" x14ac:dyDescent="0.25">
      <c r="A431" t="s">
        <v>300</v>
      </c>
      <c r="B431" t="s">
        <v>125</v>
      </c>
      <c r="C431">
        <v>2019</v>
      </c>
      <c r="D431" t="s">
        <v>301</v>
      </c>
      <c r="E431">
        <v>1</v>
      </c>
      <c r="F431" s="6">
        <f>Table26[[#This Row],[Other Carbs wt%]]+Table26[[#This Row],[Starch wt%]]+Table26[[#This Row],[Cellulose wt%]]+Table26[[#This Row],[Hemicellulose wt%]]+Table26[[#This Row],[Sa wt%]]</f>
        <v>33</v>
      </c>
      <c r="G431" s="6">
        <f>Table26[[#This Row],[Protein wt%]]+Table26[[#This Row],[AA wt%]]</f>
        <v>0</v>
      </c>
      <c r="H431" s="6">
        <f>Table26[[#This Row],[Lipids wt%]]+Table26[[#This Row],[FA wt%]]</f>
        <v>33</v>
      </c>
      <c r="I431" s="6">
        <f>Table26[[#This Row],[Lignin wt%]]+Table26[[#This Row],[Ph wt%]]</f>
        <v>33</v>
      </c>
      <c r="J43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</v>
      </c>
      <c r="K431" s="6">
        <v>33</v>
      </c>
      <c r="L431" s="6">
        <v>0</v>
      </c>
      <c r="M431" s="6">
        <v>0</v>
      </c>
      <c r="N431" s="6">
        <v>0</v>
      </c>
      <c r="O431" s="6">
        <v>0</v>
      </c>
      <c r="P431" s="6">
        <v>33</v>
      </c>
      <c r="Q431" s="6">
        <v>33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AD431" s="6">
        <v>0.1</v>
      </c>
      <c r="AG431" s="6">
        <v>12</v>
      </c>
      <c r="AH431" s="6">
        <v>10</v>
      </c>
      <c r="AK431" s="6">
        <v>0.14499999999999999</v>
      </c>
      <c r="AN431" s="6">
        <v>20</v>
      </c>
      <c r="AO431" s="6">
        <f>LN(25/Table26[[#This Row],[Temperature (C)]]/(1-SQRT((Table26[[#This Row],[Temperature (C)]]-5)/Table26[[#This Row],[Temperature (C)]])))/Table26[[#This Row],[b]]</f>
        <v>15.852798303916169</v>
      </c>
      <c r="AP431" s="6">
        <f>IF(Table26[[#This Row],[b]]&lt;&gt;"",Table26[[#This Row],[T-5]], 0)</f>
        <v>15.852798303916169</v>
      </c>
      <c r="AQ431" s="6">
        <f>Table26[[#This Row],[Heating time]]+Table26[[#This Row],[Holding Time (min)]]</f>
        <v>35.852798303916167</v>
      </c>
      <c r="AR431" s="6">
        <v>320</v>
      </c>
      <c r="AT431" t="s">
        <v>389</v>
      </c>
      <c r="AU431" s="6">
        <v>14</v>
      </c>
      <c r="AV431" s="6">
        <v>41.8</v>
      </c>
      <c r="AZ431" s="6" t="s">
        <v>391</v>
      </c>
      <c r="BL431" s="6" t="s">
        <v>391</v>
      </c>
      <c r="CQ431" s="6">
        <v>0</v>
      </c>
    </row>
    <row r="432" spans="1:95" x14ac:dyDescent="0.25">
      <c r="A432" t="s">
        <v>300</v>
      </c>
      <c r="B432" t="s">
        <v>125</v>
      </c>
      <c r="C432">
        <v>2019</v>
      </c>
      <c r="D432" t="s">
        <v>301</v>
      </c>
      <c r="E432">
        <v>1</v>
      </c>
      <c r="F432" s="6">
        <f>Table26[[#This Row],[Other Carbs wt%]]+Table26[[#This Row],[Starch wt%]]+Table26[[#This Row],[Cellulose wt%]]+Table26[[#This Row],[Hemicellulose wt%]]+Table26[[#This Row],[Sa wt%]]</f>
        <v>25</v>
      </c>
      <c r="G432" s="6">
        <f>Table26[[#This Row],[Protein wt%]]+Table26[[#This Row],[AA wt%]]</f>
        <v>25</v>
      </c>
      <c r="H432" s="6">
        <f>Table26[[#This Row],[Lipids wt%]]+Table26[[#This Row],[FA wt%]]</f>
        <v>25</v>
      </c>
      <c r="I432" s="6">
        <f>Table26[[#This Row],[Lignin wt%]]+Table26[[#This Row],[Ph wt%]]</f>
        <v>25</v>
      </c>
      <c r="J43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25</v>
      </c>
      <c r="K432" s="6">
        <v>25</v>
      </c>
      <c r="L432" s="6">
        <v>0</v>
      </c>
      <c r="M432" s="6">
        <v>0</v>
      </c>
      <c r="N432" s="6">
        <v>0</v>
      </c>
      <c r="O432" s="6">
        <v>25</v>
      </c>
      <c r="P432" s="6">
        <v>25</v>
      </c>
      <c r="Q432" s="6">
        <v>25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AD432" s="6">
        <v>0.1</v>
      </c>
      <c r="AG432" s="6">
        <v>12</v>
      </c>
      <c r="AH432" s="6">
        <v>10</v>
      </c>
      <c r="AK432" s="6">
        <v>0.14499999999999999</v>
      </c>
      <c r="AN432" s="6">
        <v>20</v>
      </c>
      <c r="AO432" s="6">
        <f>LN(25/Table26[[#This Row],[Temperature (C)]]/(1-SQRT((Table26[[#This Row],[Temperature (C)]]-5)/Table26[[#This Row],[Temperature (C)]])))/Table26[[#This Row],[b]]</f>
        <v>15.852798303916169</v>
      </c>
      <c r="AP432" s="6">
        <f>IF(Table26[[#This Row],[b]]&lt;&gt;"",Table26[[#This Row],[T-5]], 0)</f>
        <v>15.852798303916169</v>
      </c>
      <c r="AQ432" s="6">
        <f>Table26[[#This Row],[Heating time]]+Table26[[#This Row],[Holding Time (min)]]</f>
        <v>35.852798303916167</v>
      </c>
      <c r="AR432" s="6">
        <v>320</v>
      </c>
      <c r="AT432" t="s">
        <v>389</v>
      </c>
      <c r="AU432" s="6">
        <v>12.7</v>
      </c>
      <c r="AV432" s="6">
        <v>36.5</v>
      </c>
      <c r="AZ432" s="6" t="s">
        <v>391</v>
      </c>
      <c r="BL432" s="6" t="s">
        <v>391</v>
      </c>
      <c r="CQ432" s="6">
        <v>0</v>
      </c>
    </row>
    <row r="433" spans="1:95" x14ac:dyDescent="0.25">
      <c r="A433" t="s">
        <v>300</v>
      </c>
      <c r="B433" t="s">
        <v>125</v>
      </c>
      <c r="C433">
        <v>2019</v>
      </c>
      <c r="D433" t="s">
        <v>301</v>
      </c>
      <c r="E433">
        <v>1</v>
      </c>
      <c r="F433" s="6">
        <f>Table26[[#This Row],[Other Carbs wt%]]+Table26[[#This Row],[Starch wt%]]+Table26[[#This Row],[Cellulose wt%]]+Table26[[#This Row],[Hemicellulose wt%]]+Table26[[#This Row],[Sa wt%]]</f>
        <v>13</v>
      </c>
      <c r="G433" s="6">
        <f>Table26[[#This Row],[Protein wt%]]+Table26[[#This Row],[AA wt%]]</f>
        <v>63</v>
      </c>
      <c r="H433" s="6">
        <f>Table26[[#This Row],[Lipids wt%]]+Table26[[#This Row],[FA wt%]]</f>
        <v>13</v>
      </c>
      <c r="I433" s="6">
        <f>Table26[[#This Row],[Lignin wt%]]+Table26[[#This Row],[Ph wt%]]</f>
        <v>13</v>
      </c>
      <c r="J43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433" s="6">
        <v>13</v>
      </c>
      <c r="L433" s="6">
        <v>0</v>
      </c>
      <c r="M433" s="6">
        <v>0</v>
      </c>
      <c r="N433" s="6">
        <v>0</v>
      </c>
      <c r="O433" s="6">
        <v>63</v>
      </c>
      <c r="P433" s="6">
        <v>13</v>
      </c>
      <c r="Q433" s="6">
        <v>13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AD433" s="6">
        <v>0.1</v>
      </c>
      <c r="AG433" s="6">
        <v>12</v>
      </c>
      <c r="AH433" s="6">
        <v>10</v>
      </c>
      <c r="AK433" s="6">
        <v>0.14499999999999999</v>
      </c>
      <c r="AN433" s="6">
        <v>20</v>
      </c>
      <c r="AO433" s="6">
        <f>LN(25/Table26[[#This Row],[Temperature (C)]]/(1-SQRT((Table26[[#This Row],[Temperature (C)]]-5)/Table26[[#This Row],[Temperature (C)]])))/Table26[[#This Row],[b]]</f>
        <v>15.852798303916169</v>
      </c>
      <c r="AP433" s="6">
        <f>IF(Table26[[#This Row],[b]]&lt;&gt;"",Table26[[#This Row],[T-5]], 0)</f>
        <v>15.852798303916169</v>
      </c>
      <c r="AQ433" s="6">
        <f>Table26[[#This Row],[Heating time]]+Table26[[#This Row],[Holding Time (min)]]</f>
        <v>35.852798303916167</v>
      </c>
      <c r="AR433" s="6">
        <v>320</v>
      </c>
      <c r="AT433" t="s">
        <v>389</v>
      </c>
      <c r="AU433" s="6">
        <v>7.4</v>
      </c>
      <c r="AV433" s="6">
        <v>23.3</v>
      </c>
      <c r="AZ433" s="6" t="s">
        <v>391</v>
      </c>
      <c r="BL433" s="6" t="s">
        <v>391</v>
      </c>
      <c r="CQ433" s="6">
        <v>0</v>
      </c>
    </row>
    <row r="434" spans="1:95" x14ac:dyDescent="0.25">
      <c r="A434" t="s">
        <v>300</v>
      </c>
      <c r="B434" t="s">
        <v>125</v>
      </c>
      <c r="C434">
        <v>2019</v>
      </c>
      <c r="D434" t="s">
        <v>301</v>
      </c>
      <c r="E434">
        <v>1</v>
      </c>
      <c r="F434" s="6">
        <f>Table26[[#This Row],[Other Carbs wt%]]+Table26[[#This Row],[Starch wt%]]+Table26[[#This Row],[Cellulose wt%]]+Table26[[#This Row],[Hemicellulose wt%]]+Table26[[#This Row],[Sa wt%]]</f>
        <v>63</v>
      </c>
      <c r="G434" s="6">
        <f>Table26[[#This Row],[Protein wt%]]+Table26[[#This Row],[AA wt%]]</f>
        <v>13</v>
      </c>
      <c r="H434" s="6">
        <f>Table26[[#This Row],[Lipids wt%]]+Table26[[#This Row],[FA wt%]]</f>
        <v>13</v>
      </c>
      <c r="I434" s="6">
        <f>Table26[[#This Row],[Lignin wt%]]+Table26[[#This Row],[Ph wt%]]</f>
        <v>13</v>
      </c>
      <c r="J43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63</v>
      </c>
      <c r="K434" s="6">
        <v>63</v>
      </c>
      <c r="L434" s="6">
        <v>0</v>
      </c>
      <c r="M434" s="6">
        <v>0</v>
      </c>
      <c r="N434" s="6">
        <v>0</v>
      </c>
      <c r="O434" s="6">
        <v>13</v>
      </c>
      <c r="P434" s="6">
        <v>13</v>
      </c>
      <c r="Q434" s="6">
        <v>13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AD434" s="6">
        <v>0.1</v>
      </c>
      <c r="AG434" s="6">
        <v>12</v>
      </c>
      <c r="AH434" s="6">
        <v>10</v>
      </c>
      <c r="AK434" s="6">
        <v>0.14499999999999999</v>
      </c>
      <c r="AN434" s="6">
        <v>20</v>
      </c>
      <c r="AO434" s="6">
        <f>LN(25/Table26[[#This Row],[Temperature (C)]]/(1-SQRT((Table26[[#This Row],[Temperature (C)]]-5)/Table26[[#This Row],[Temperature (C)]])))/Table26[[#This Row],[b]]</f>
        <v>15.852798303916169</v>
      </c>
      <c r="AP434" s="6">
        <f>IF(Table26[[#This Row],[b]]&lt;&gt;"",Table26[[#This Row],[T-5]], 0)</f>
        <v>15.852798303916169</v>
      </c>
      <c r="AQ434" s="6">
        <f>Table26[[#This Row],[Heating time]]+Table26[[#This Row],[Holding Time (min)]]</f>
        <v>35.852798303916167</v>
      </c>
      <c r="AR434" s="6">
        <v>320</v>
      </c>
      <c r="AT434" t="s">
        <v>389</v>
      </c>
      <c r="AU434" s="6">
        <v>14.5</v>
      </c>
      <c r="AV434" s="6">
        <v>28.2</v>
      </c>
      <c r="AZ434" s="6" t="s">
        <v>391</v>
      </c>
      <c r="BL434" s="6" t="s">
        <v>391</v>
      </c>
      <c r="CQ434" s="6">
        <v>0</v>
      </c>
    </row>
    <row r="435" spans="1:95" x14ac:dyDescent="0.25">
      <c r="A435" t="s">
        <v>300</v>
      </c>
      <c r="B435" t="s">
        <v>125</v>
      </c>
      <c r="C435">
        <v>2019</v>
      </c>
      <c r="D435" t="s">
        <v>301</v>
      </c>
      <c r="E435">
        <v>1</v>
      </c>
      <c r="F435" s="6">
        <f>Table26[[#This Row],[Other Carbs wt%]]+Table26[[#This Row],[Starch wt%]]+Table26[[#This Row],[Cellulose wt%]]+Table26[[#This Row],[Hemicellulose wt%]]+Table26[[#This Row],[Sa wt%]]</f>
        <v>13</v>
      </c>
      <c r="G435" s="6">
        <f>Table26[[#This Row],[Protein wt%]]+Table26[[#This Row],[AA wt%]]</f>
        <v>13</v>
      </c>
      <c r="H435" s="6">
        <f>Table26[[#This Row],[Lipids wt%]]+Table26[[#This Row],[FA wt%]]</f>
        <v>13</v>
      </c>
      <c r="I435" s="6">
        <f>Table26[[#This Row],[Lignin wt%]]+Table26[[#This Row],[Ph wt%]]</f>
        <v>63</v>
      </c>
      <c r="J43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435" s="6">
        <v>13</v>
      </c>
      <c r="L435" s="6">
        <v>0</v>
      </c>
      <c r="M435" s="6">
        <v>0</v>
      </c>
      <c r="N435" s="6">
        <v>0</v>
      </c>
      <c r="O435" s="6">
        <v>13</v>
      </c>
      <c r="P435" s="6">
        <v>13</v>
      </c>
      <c r="Q435" s="6">
        <v>63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AD435" s="6">
        <v>0.1</v>
      </c>
      <c r="AG435" s="6">
        <v>12</v>
      </c>
      <c r="AH435" s="6">
        <v>10</v>
      </c>
      <c r="AK435" s="6">
        <v>0.14499999999999999</v>
      </c>
      <c r="AN435" s="6">
        <v>20</v>
      </c>
      <c r="AO435" s="6">
        <f>LN(25/Table26[[#This Row],[Temperature (C)]]/(1-SQRT((Table26[[#This Row],[Temperature (C)]]-5)/Table26[[#This Row],[Temperature (C)]])))/Table26[[#This Row],[b]]</f>
        <v>15.852798303916169</v>
      </c>
      <c r="AP435" s="6">
        <f>IF(Table26[[#This Row],[b]]&lt;&gt;"",Table26[[#This Row],[T-5]], 0)</f>
        <v>15.852798303916169</v>
      </c>
      <c r="AQ435" s="6">
        <f>Table26[[#This Row],[Heating time]]+Table26[[#This Row],[Holding Time (min)]]</f>
        <v>35.852798303916167</v>
      </c>
      <c r="AR435" s="6">
        <v>320</v>
      </c>
      <c r="AT435" t="s">
        <v>389</v>
      </c>
      <c r="AU435" s="6">
        <v>27.7</v>
      </c>
      <c r="AV435" s="6">
        <v>10.5</v>
      </c>
      <c r="AZ435" s="6" t="s">
        <v>391</v>
      </c>
      <c r="BL435" s="6" t="s">
        <v>391</v>
      </c>
      <c r="CQ435" s="6">
        <v>0</v>
      </c>
    </row>
    <row r="436" spans="1:95" x14ac:dyDescent="0.25">
      <c r="A436" t="s">
        <v>300</v>
      </c>
      <c r="B436" t="s">
        <v>125</v>
      </c>
      <c r="C436">
        <v>2019</v>
      </c>
      <c r="D436" t="s">
        <v>301</v>
      </c>
      <c r="E436">
        <v>1</v>
      </c>
      <c r="F436" s="6">
        <f>Table26[[#This Row],[Other Carbs wt%]]+Table26[[#This Row],[Starch wt%]]+Table26[[#This Row],[Cellulose wt%]]+Table26[[#This Row],[Hemicellulose wt%]]+Table26[[#This Row],[Sa wt%]]</f>
        <v>13</v>
      </c>
      <c r="G436" s="6">
        <f>Table26[[#This Row],[Protein wt%]]+Table26[[#This Row],[AA wt%]]</f>
        <v>13</v>
      </c>
      <c r="H436" s="6">
        <f>Table26[[#This Row],[Lipids wt%]]+Table26[[#This Row],[FA wt%]]</f>
        <v>63</v>
      </c>
      <c r="I436" s="6">
        <f>Table26[[#This Row],[Lignin wt%]]+Table26[[#This Row],[Ph wt%]]</f>
        <v>13</v>
      </c>
      <c r="J43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</v>
      </c>
      <c r="K436" s="6">
        <v>13</v>
      </c>
      <c r="L436" s="6">
        <v>0</v>
      </c>
      <c r="M436" s="6">
        <v>0</v>
      </c>
      <c r="N436" s="6">
        <v>0</v>
      </c>
      <c r="O436" s="6">
        <v>13</v>
      </c>
      <c r="P436" s="6">
        <v>63</v>
      </c>
      <c r="Q436" s="6">
        <v>13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AD436" s="6">
        <v>0.1</v>
      </c>
      <c r="AG436" s="6">
        <v>12</v>
      </c>
      <c r="AH436" s="6">
        <v>10</v>
      </c>
      <c r="AK436" s="6">
        <v>0.14499999999999999</v>
      </c>
      <c r="AN436" s="6">
        <v>20</v>
      </c>
      <c r="AO436" s="6">
        <f>LN(25/Table26[[#This Row],[Temperature (C)]]/(1-SQRT((Table26[[#This Row],[Temperature (C)]]-5)/Table26[[#This Row],[Temperature (C)]])))/Table26[[#This Row],[b]]</f>
        <v>15.852798303916169</v>
      </c>
      <c r="AP436" s="6">
        <f>IF(Table26[[#This Row],[b]]&lt;&gt;"",Table26[[#This Row],[T-5]], 0)</f>
        <v>15.852798303916169</v>
      </c>
      <c r="AQ436" s="6">
        <f>Table26[[#This Row],[Heating time]]+Table26[[#This Row],[Holding Time (min)]]</f>
        <v>35.852798303916167</v>
      </c>
      <c r="AR436" s="6">
        <v>320</v>
      </c>
      <c r="AT436" t="s">
        <v>389</v>
      </c>
      <c r="AU436" s="6">
        <v>5.6</v>
      </c>
      <c r="AV436" s="6">
        <v>64.3</v>
      </c>
      <c r="AZ436" s="6" t="s">
        <v>391</v>
      </c>
      <c r="BL436" s="6" t="s">
        <v>391</v>
      </c>
      <c r="CQ436" s="6">
        <v>0</v>
      </c>
    </row>
    <row r="437" spans="1:95" x14ac:dyDescent="0.25">
      <c r="A437" t="s">
        <v>300</v>
      </c>
      <c r="B437" t="s">
        <v>125</v>
      </c>
      <c r="C437">
        <v>2019</v>
      </c>
      <c r="D437" t="s">
        <v>301</v>
      </c>
      <c r="E437">
        <v>1</v>
      </c>
      <c r="F437" s="6">
        <f>Table26[[#This Row],[Other Carbs wt%]]+Table26[[#This Row],[Starch wt%]]+Table26[[#This Row],[Cellulose wt%]]+Table26[[#This Row],[Hemicellulose wt%]]+Table26[[#This Row],[Sa wt%]]</f>
        <v>25</v>
      </c>
      <c r="G437" s="6">
        <f>Table26[[#This Row],[Protein wt%]]+Table26[[#This Row],[AA wt%]]</f>
        <v>25</v>
      </c>
      <c r="H437" s="6">
        <f>Table26[[#This Row],[Lipids wt%]]+Table26[[#This Row],[FA wt%]]</f>
        <v>25</v>
      </c>
      <c r="I437" s="6">
        <f>Table26[[#This Row],[Lignin wt%]]+Table26[[#This Row],[Ph wt%]]</f>
        <v>25</v>
      </c>
      <c r="J43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25</v>
      </c>
      <c r="K437" s="6">
        <v>25</v>
      </c>
      <c r="L437" s="6">
        <v>0</v>
      </c>
      <c r="M437" s="6">
        <v>0</v>
      </c>
      <c r="N437" s="6">
        <v>0</v>
      </c>
      <c r="O437" s="6">
        <v>25</v>
      </c>
      <c r="P437" s="6">
        <v>25</v>
      </c>
      <c r="Q437" s="6">
        <v>25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AD437" s="6">
        <v>0.1</v>
      </c>
      <c r="AG437" s="6">
        <v>12</v>
      </c>
      <c r="AH437" s="6">
        <v>10</v>
      </c>
      <c r="AK437" s="6">
        <v>0.14499999999999999</v>
      </c>
      <c r="AN437" s="6">
        <v>20</v>
      </c>
      <c r="AO437" s="6">
        <f>LN(25/Table26[[#This Row],[Temperature (C)]]/(1-SQRT((Table26[[#This Row],[Temperature (C)]]-5)/Table26[[#This Row],[Temperature (C)]])))/Table26[[#This Row],[b]]</f>
        <v>15.852798303916169</v>
      </c>
      <c r="AP437" s="6">
        <f>IF(Table26[[#This Row],[b]]&lt;&gt;"",Table26[[#This Row],[T-5]], 0)</f>
        <v>15.852798303916169</v>
      </c>
      <c r="AQ437" s="6">
        <f>Table26[[#This Row],[Heating time]]+Table26[[#This Row],[Holding Time (min)]]</f>
        <v>35.852798303916167</v>
      </c>
      <c r="AR437" s="6">
        <v>320</v>
      </c>
      <c r="AT437" t="s">
        <v>389</v>
      </c>
      <c r="AU437" s="6">
        <v>11.5</v>
      </c>
      <c r="AV437" s="6">
        <v>35.1</v>
      </c>
      <c r="AZ437" s="6" t="s">
        <v>391</v>
      </c>
      <c r="BL437" s="6" t="s">
        <v>391</v>
      </c>
      <c r="CQ437" s="6">
        <v>0</v>
      </c>
    </row>
    <row r="438" spans="1:95" x14ac:dyDescent="0.25">
      <c r="A438" t="s">
        <v>302</v>
      </c>
      <c r="B438" t="s">
        <v>303</v>
      </c>
      <c r="C438">
        <v>2019</v>
      </c>
      <c r="D438" t="s">
        <v>304</v>
      </c>
      <c r="E438">
        <v>1</v>
      </c>
      <c r="F438" s="6">
        <f>Table26[[#This Row],[Other Carbs wt%]]+Table26[[#This Row],[Starch wt%]]+Table26[[#This Row],[Cellulose wt%]]+Table26[[#This Row],[Hemicellulose wt%]]+Table26[[#This Row],[Sa wt%]]</f>
        <v>39.817906618335599</v>
      </c>
      <c r="G438" s="6">
        <f>Table26[[#This Row],[Protein wt%]]+Table26[[#This Row],[AA wt%]]</f>
        <v>24.2421090407138</v>
      </c>
      <c r="H438" s="6">
        <f>Table26[[#This Row],[Lipids wt%]]+Table26[[#This Row],[FA wt%]]</f>
        <v>35.939984340950502</v>
      </c>
      <c r="I438" s="6">
        <f>Table26[[#This Row],[Lignin wt%]]+Table26[[#This Row],[Ph wt%]]</f>
        <v>0</v>
      </c>
      <c r="J43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39.817906618335599</v>
      </c>
      <c r="K438" s="6">
        <v>39.817906618335599</v>
      </c>
      <c r="L438" s="6">
        <v>0</v>
      </c>
      <c r="M438" s="6">
        <v>0</v>
      </c>
      <c r="N438" s="6">
        <v>0</v>
      </c>
      <c r="O438" s="6">
        <v>24.2421090407138</v>
      </c>
      <c r="P438" s="6">
        <v>35.939984340950502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4.68</v>
      </c>
      <c r="W438" s="6">
        <v>56.16</v>
      </c>
      <c r="X438" s="6">
        <v>8.0500000000000007</v>
      </c>
      <c r="Y438" s="6">
        <v>33.19</v>
      </c>
      <c r="Z438" s="6">
        <v>2.61</v>
      </c>
      <c r="AC438" s="6">
        <v>24.51</v>
      </c>
      <c r="AD438" s="6">
        <v>0.03</v>
      </c>
      <c r="AG438" s="6">
        <v>20</v>
      </c>
      <c r="AJ438" s="6">
        <v>3.5</v>
      </c>
      <c r="AK438" s="6">
        <v>1.1100000000000001</v>
      </c>
      <c r="AN438" s="6">
        <v>40</v>
      </c>
      <c r="AO438" s="6">
        <f>LN(25/Table26[[#This Row],[Temperature (C)]]/(1-SQRT((Table26[[#This Row],[Temperature (C)]]-5)/Table26[[#This Row],[Temperature (C)]])))/Table26[[#This Row],[b]]</f>
        <v>2.0706235503286319</v>
      </c>
      <c r="AP438" s="6">
        <f>IF(Table26[[#This Row],[b]]&lt;&gt;"",Table26[[#This Row],[T-5]], 0)</f>
        <v>2.0706235503286319</v>
      </c>
      <c r="AQ438" s="6">
        <f>Table26[[#This Row],[Heating time]]+Table26[[#This Row],[Holding Time (min)]]</f>
        <v>42.070623550328634</v>
      </c>
      <c r="AR438" s="6">
        <v>300</v>
      </c>
      <c r="AT438" t="s">
        <v>389</v>
      </c>
      <c r="AV438" s="6">
        <v>39.187358916478502</v>
      </c>
      <c r="AZ438" s="6" t="s">
        <v>391</v>
      </c>
      <c r="BL438" s="6" t="s">
        <v>391</v>
      </c>
      <c r="CQ438" s="6">
        <v>0</v>
      </c>
    </row>
    <row r="439" spans="1:95" x14ac:dyDescent="0.25">
      <c r="A439" t="s">
        <v>302</v>
      </c>
      <c r="B439" t="s">
        <v>303</v>
      </c>
      <c r="C439">
        <v>2019</v>
      </c>
      <c r="D439" t="s">
        <v>304</v>
      </c>
      <c r="E439">
        <v>1</v>
      </c>
      <c r="F439" s="6">
        <f>Table26[[#This Row],[Other Carbs wt%]]+Table26[[#This Row],[Starch wt%]]+Table26[[#This Row],[Cellulose wt%]]+Table26[[#This Row],[Hemicellulose wt%]]+Table26[[#This Row],[Sa wt%]]</f>
        <v>39.817906618335599</v>
      </c>
      <c r="G439" s="6">
        <f>Table26[[#This Row],[Protein wt%]]+Table26[[#This Row],[AA wt%]]</f>
        <v>24.2421090407138</v>
      </c>
      <c r="H439" s="6">
        <f>Table26[[#This Row],[Lipids wt%]]+Table26[[#This Row],[FA wt%]]</f>
        <v>35.939984340950502</v>
      </c>
      <c r="I439" s="6">
        <f>Table26[[#This Row],[Lignin wt%]]+Table26[[#This Row],[Ph wt%]]</f>
        <v>0</v>
      </c>
      <c r="J43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39.817906618335599</v>
      </c>
      <c r="K439" s="6">
        <v>39.817906618335599</v>
      </c>
      <c r="L439" s="6">
        <v>0</v>
      </c>
      <c r="M439" s="6">
        <v>0</v>
      </c>
      <c r="N439" s="6">
        <v>0</v>
      </c>
      <c r="O439" s="6">
        <v>24.2421090407138</v>
      </c>
      <c r="P439" s="6">
        <v>35.939984340950502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4.68</v>
      </c>
      <c r="W439" s="6">
        <v>56.16</v>
      </c>
      <c r="X439" s="6">
        <v>8.0500000000000007</v>
      </c>
      <c r="Y439" s="6">
        <v>33.19</v>
      </c>
      <c r="Z439" s="6">
        <v>2.61</v>
      </c>
      <c r="AC439" s="6">
        <v>24.51</v>
      </c>
      <c r="AD439" s="6">
        <v>0.03</v>
      </c>
      <c r="AG439" s="6">
        <v>20</v>
      </c>
      <c r="AJ439" s="6">
        <v>3.5</v>
      </c>
      <c r="AK439" s="6">
        <v>1.1100000000000001</v>
      </c>
      <c r="AN439" s="6">
        <v>40</v>
      </c>
      <c r="AO439" s="6">
        <f>LN(25/Table26[[#This Row],[Temperature (C)]]/(1-SQRT((Table26[[#This Row],[Temperature (C)]]-5)/Table26[[#This Row],[Temperature (C)]])))/Table26[[#This Row],[b]]</f>
        <v>2.0708610397007603</v>
      </c>
      <c r="AP439" s="6">
        <f>IF(Table26[[#This Row],[b]]&lt;&gt;"",Table26[[#This Row],[T-5]], 0)</f>
        <v>2.0708610397007603</v>
      </c>
      <c r="AQ439" s="6">
        <f>Table26[[#This Row],[Heating time]]+Table26[[#This Row],[Holding Time (min)]]</f>
        <v>42.070861039700759</v>
      </c>
      <c r="AR439" s="6">
        <v>320</v>
      </c>
      <c r="AT439" t="s">
        <v>389</v>
      </c>
      <c r="AV439" s="6">
        <v>44.0632054176072</v>
      </c>
      <c r="AZ439" s="6" t="s">
        <v>391</v>
      </c>
      <c r="BL439" s="6" t="s">
        <v>391</v>
      </c>
      <c r="CQ439" s="6">
        <v>0</v>
      </c>
    </row>
    <row r="440" spans="1:95" x14ac:dyDescent="0.25">
      <c r="A440" t="s">
        <v>302</v>
      </c>
      <c r="B440" t="s">
        <v>303</v>
      </c>
      <c r="C440">
        <v>2019</v>
      </c>
      <c r="D440" t="s">
        <v>304</v>
      </c>
      <c r="E440">
        <v>1</v>
      </c>
      <c r="F440" s="6">
        <f>Table26[[#This Row],[Other Carbs wt%]]+Table26[[#This Row],[Starch wt%]]+Table26[[#This Row],[Cellulose wt%]]+Table26[[#This Row],[Hemicellulose wt%]]+Table26[[#This Row],[Sa wt%]]</f>
        <v>39.817906618335599</v>
      </c>
      <c r="G440" s="6">
        <f>Table26[[#This Row],[Protein wt%]]+Table26[[#This Row],[AA wt%]]</f>
        <v>24.2421090407138</v>
      </c>
      <c r="H440" s="6">
        <f>Table26[[#This Row],[Lipids wt%]]+Table26[[#This Row],[FA wt%]]</f>
        <v>35.939984340950502</v>
      </c>
      <c r="I440" s="6">
        <f>Table26[[#This Row],[Lignin wt%]]+Table26[[#This Row],[Ph wt%]]</f>
        <v>0</v>
      </c>
      <c r="J44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39.817906618335599</v>
      </c>
      <c r="K440" s="6">
        <v>39.817906618335599</v>
      </c>
      <c r="L440" s="6">
        <v>0</v>
      </c>
      <c r="M440" s="6">
        <v>0</v>
      </c>
      <c r="N440" s="6">
        <v>0</v>
      </c>
      <c r="O440" s="6">
        <v>24.2421090407138</v>
      </c>
      <c r="P440" s="6">
        <v>35.939984340950502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4.68</v>
      </c>
      <c r="W440" s="6">
        <v>56.16</v>
      </c>
      <c r="X440" s="6">
        <v>8.0500000000000007</v>
      </c>
      <c r="Y440" s="6">
        <v>33.19</v>
      </c>
      <c r="Z440" s="6">
        <v>2.61</v>
      </c>
      <c r="AC440" s="6">
        <v>24.51</v>
      </c>
      <c r="AD440" s="6">
        <v>0.03</v>
      </c>
      <c r="AG440" s="6">
        <v>20</v>
      </c>
      <c r="AJ440" s="6">
        <v>3.5</v>
      </c>
      <c r="AK440" s="6">
        <v>1.1100000000000001</v>
      </c>
      <c r="AN440" s="6">
        <v>40</v>
      </c>
      <c r="AO440" s="6">
        <f>LN(25/Table26[[#This Row],[Temperature (C)]]/(1-SQRT((Table26[[#This Row],[Temperature (C)]]-5)/Table26[[#This Row],[Temperature (C)]])))/Table26[[#This Row],[b]]</f>
        <v>2.0712564373473494</v>
      </c>
      <c r="AP440" s="6">
        <f>IF(Table26[[#This Row],[b]]&lt;&gt;"",Table26[[#This Row],[T-5]], 0)</f>
        <v>2.0712564373473494</v>
      </c>
      <c r="AQ440" s="6">
        <f>Table26[[#This Row],[Heating time]]+Table26[[#This Row],[Holding Time (min)]]</f>
        <v>42.071256437347351</v>
      </c>
      <c r="AR440" s="6">
        <v>360</v>
      </c>
      <c r="AT440" t="s">
        <v>389</v>
      </c>
      <c r="AV440" s="6">
        <v>48.577878103837399</v>
      </c>
      <c r="AZ440" s="6" t="s">
        <v>391</v>
      </c>
      <c r="BD440" s="6">
        <v>74.37</v>
      </c>
      <c r="BE440" s="6">
        <v>10.54</v>
      </c>
      <c r="BF440" s="6">
        <v>11.57</v>
      </c>
      <c r="BG440" s="6">
        <v>3.52</v>
      </c>
      <c r="BI440" s="6">
        <v>38.15</v>
      </c>
      <c r="BK440" s="6">
        <v>72.2</v>
      </c>
      <c r="BL440" s="6" t="s">
        <v>391</v>
      </c>
      <c r="CQ440" s="6">
        <v>0</v>
      </c>
    </row>
    <row r="441" spans="1:95" x14ac:dyDescent="0.25">
      <c r="A441" t="s">
        <v>302</v>
      </c>
      <c r="B441" t="s">
        <v>303</v>
      </c>
      <c r="C441">
        <v>2019</v>
      </c>
      <c r="D441" t="s">
        <v>304</v>
      </c>
      <c r="E441">
        <v>1</v>
      </c>
      <c r="F441" s="6">
        <f>Table26[[#This Row],[Other Carbs wt%]]+Table26[[#This Row],[Starch wt%]]+Table26[[#This Row],[Cellulose wt%]]+Table26[[#This Row],[Hemicellulose wt%]]+Table26[[#This Row],[Sa wt%]]</f>
        <v>39.817906618335599</v>
      </c>
      <c r="G441" s="6">
        <f>Table26[[#This Row],[Protein wt%]]+Table26[[#This Row],[AA wt%]]</f>
        <v>24.2421090407138</v>
      </c>
      <c r="H441" s="6">
        <f>Table26[[#This Row],[Lipids wt%]]+Table26[[#This Row],[FA wt%]]</f>
        <v>35.939984340950502</v>
      </c>
      <c r="I441" s="6">
        <f>Table26[[#This Row],[Lignin wt%]]+Table26[[#This Row],[Ph wt%]]</f>
        <v>0</v>
      </c>
      <c r="J44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39.817906618335599</v>
      </c>
      <c r="K441" s="6">
        <v>39.817906618335599</v>
      </c>
      <c r="L441" s="6">
        <v>0</v>
      </c>
      <c r="M441" s="6">
        <v>0</v>
      </c>
      <c r="N441" s="6">
        <v>0</v>
      </c>
      <c r="O441" s="6">
        <v>24.2421090407138</v>
      </c>
      <c r="P441" s="6">
        <v>35.939984340950502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4.68</v>
      </c>
      <c r="W441" s="6">
        <v>56.16</v>
      </c>
      <c r="X441" s="6">
        <v>8.0500000000000007</v>
      </c>
      <c r="Y441" s="6">
        <v>33.19</v>
      </c>
      <c r="Z441" s="6">
        <v>2.61</v>
      </c>
      <c r="AC441" s="6">
        <v>24.51</v>
      </c>
      <c r="AD441" s="6">
        <v>0.03</v>
      </c>
      <c r="AG441" s="6">
        <v>20</v>
      </c>
      <c r="AJ441" s="6">
        <v>3.5</v>
      </c>
      <c r="AK441" s="6">
        <v>1.1100000000000001</v>
      </c>
      <c r="AN441" s="6">
        <v>40</v>
      </c>
      <c r="AO441" s="6">
        <f>LN(25/Table26[[#This Row],[Temperature (C)]]/(1-SQRT((Table26[[#This Row],[Temperature (C)]]-5)/Table26[[#This Row],[Temperature (C)]])))/Table26[[#This Row],[b]]</f>
        <v>2.0714227645698284</v>
      </c>
      <c r="AP441" s="6">
        <f>IF(Table26[[#This Row],[b]]&lt;&gt;"",Table26[[#This Row],[T-5]], 0)</f>
        <v>2.0714227645698284</v>
      </c>
      <c r="AQ441" s="6">
        <f>Table26[[#This Row],[Heating time]]+Table26[[#This Row],[Holding Time (min)]]</f>
        <v>42.071422764569832</v>
      </c>
      <c r="AR441" s="6">
        <v>380</v>
      </c>
      <c r="AT441" t="s">
        <v>389</v>
      </c>
      <c r="AV441" s="6">
        <v>44.785553047404001</v>
      </c>
      <c r="AZ441" s="6" t="s">
        <v>391</v>
      </c>
      <c r="BL441" s="6" t="s">
        <v>391</v>
      </c>
      <c r="CQ441" s="6">
        <v>0</v>
      </c>
    </row>
    <row r="442" spans="1:95" x14ac:dyDescent="0.25">
      <c r="A442" t="s">
        <v>302</v>
      </c>
      <c r="B442" t="s">
        <v>303</v>
      </c>
      <c r="C442">
        <v>2019</v>
      </c>
      <c r="D442" t="s">
        <v>304</v>
      </c>
      <c r="E442">
        <v>1</v>
      </c>
      <c r="F442" s="6">
        <f>Table26[[#This Row],[Other Carbs wt%]]+Table26[[#This Row],[Starch wt%]]+Table26[[#This Row],[Cellulose wt%]]+Table26[[#This Row],[Hemicellulose wt%]]+Table26[[#This Row],[Sa wt%]]</f>
        <v>39.817906618335599</v>
      </c>
      <c r="G442" s="6">
        <f>Table26[[#This Row],[Protein wt%]]+Table26[[#This Row],[AA wt%]]</f>
        <v>24.2421090407138</v>
      </c>
      <c r="H442" s="6">
        <f>Table26[[#This Row],[Lipids wt%]]+Table26[[#This Row],[FA wt%]]</f>
        <v>35.939984340950502</v>
      </c>
      <c r="I442" s="6">
        <f>Table26[[#This Row],[Lignin wt%]]+Table26[[#This Row],[Ph wt%]]</f>
        <v>0</v>
      </c>
      <c r="J44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39.817906618335599</v>
      </c>
      <c r="K442" s="6">
        <v>39.817906618335599</v>
      </c>
      <c r="L442" s="6">
        <v>0</v>
      </c>
      <c r="M442" s="6">
        <v>0</v>
      </c>
      <c r="N442" s="6">
        <v>0</v>
      </c>
      <c r="O442" s="6">
        <v>24.2421090407138</v>
      </c>
      <c r="P442" s="6">
        <v>35.939984340950502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4.68</v>
      </c>
      <c r="W442" s="6">
        <v>56.16</v>
      </c>
      <c r="X442" s="6">
        <v>8.0500000000000007</v>
      </c>
      <c r="Y442" s="6">
        <v>33.19</v>
      </c>
      <c r="Z442" s="6">
        <v>2.61</v>
      </c>
      <c r="AC442" s="6">
        <v>24.51</v>
      </c>
      <c r="AD442" s="6">
        <v>0.03</v>
      </c>
      <c r="AG442" s="6">
        <v>20</v>
      </c>
      <c r="AJ442" s="6">
        <v>3.5</v>
      </c>
      <c r="AK442" s="6">
        <v>1.1100000000000001</v>
      </c>
      <c r="AN442" s="6">
        <v>10</v>
      </c>
      <c r="AO442" s="6">
        <f>LN(25/Table26[[#This Row],[Temperature (C)]]/(1-SQRT((Table26[[#This Row],[Temperature (C)]]-5)/Table26[[#This Row],[Temperature (C)]])))/Table26[[#This Row],[b]]</f>
        <v>2.0712564373473494</v>
      </c>
      <c r="AP442" s="6">
        <f>IF(Table26[[#This Row],[b]]&lt;&gt;"",Table26[[#This Row],[T-5]], 0)</f>
        <v>2.0712564373473494</v>
      </c>
      <c r="AQ442" s="6">
        <f>Table26[[#This Row],[Heating time]]+Table26[[#This Row],[Holding Time (min)]]</f>
        <v>12.071256437347349</v>
      </c>
      <c r="AR442" s="6">
        <v>360</v>
      </c>
      <c r="AT442" t="s">
        <v>389</v>
      </c>
      <c r="AV442" s="6">
        <v>26.133240492330302</v>
      </c>
      <c r="AZ442" s="6" t="s">
        <v>391</v>
      </c>
      <c r="BL442" s="6" t="s">
        <v>391</v>
      </c>
      <c r="CQ442" s="6">
        <v>0</v>
      </c>
    </row>
    <row r="443" spans="1:95" x14ac:dyDescent="0.25">
      <c r="A443" t="s">
        <v>302</v>
      </c>
      <c r="B443" t="s">
        <v>303</v>
      </c>
      <c r="C443">
        <v>2019</v>
      </c>
      <c r="D443" t="s">
        <v>304</v>
      </c>
      <c r="E443">
        <v>1</v>
      </c>
      <c r="F443" s="6">
        <f>Table26[[#This Row],[Other Carbs wt%]]+Table26[[#This Row],[Starch wt%]]+Table26[[#This Row],[Cellulose wt%]]+Table26[[#This Row],[Hemicellulose wt%]]+Table26[[#This Row],[Sa wt%]]</f>
        <v>39.817906618335599</v>
      </c>
      <c r="G443" s="6">
        <f>Table26[[#This Row],[Protein wt%]]+Table26[[#This Row],[AA wt%]]</f>
        <v>24.2421090407138</v>
      </c>
      <c r="H443" s="6">
        <f>Table26[[#This Row],[Lipids wt%]]+Table26[[#This Row],[FA wt%]]</f>
        <v>35.939984340950502</v>
      </c>
      <c r="I443" s="6">
        <f>Table26[[#This Row],[Lignin wt%]]+Table26[[#This Row],[Ph wt%]]</f>
        <v>0</v>
      </c>
      <c r="J44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39.817906618335599</v>
      </c>
      <c r="K443" s="6">
        <v>39.817906618335599</v>
      </c>
      <c r="L443" s="6">
        <v>0</v>
      </c>
      <c r="M443" s="6">
        <v>0</v>
      </c>
      <c r="N443" s="6">
        <v>0</v>
      </c>
      <c r="O443" s="6">
        <v>24.2421090407138</v>
      </c>
      <c r="P443" s="6">
        <v>35.939984340950502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4.68</v>
      </c>
      <c r="W443" s="6">
        <v>56.16</v>
      </c>
      <c r="X443" s="6">
        <v>8.0500000000000007</v>
      </c>
      <c r="Y443" s="6">
        <v>33.19</v>
      </c>
      <c r="Z443" s="6">
        <v>2.61</v>
      </c>
      <c r="AC443" s="6">
        <v>24.51</v>
      </c>
      <c r="AD443" s="6">
        <v>0.03</v>
      </c>
      <c r="AG443" s="6">
        <v>20</v>
      </c>
      <c r="AJ443" s="6">
        <v>3.5</v>
      </c>
      <c r="AK443" s="6">
        <v>1.1100000000000001</v>
      </c>
      <c r="AN443" s="6">
        <v>20</v>
      </c>
      <c r="AO443" s="6">
        <f>LN(25/Table26[[#This Row],[Temperature (C)]]/(1-SQRT((Table26[[#This Row],[Temperature (C)]]-5)/Table26[[#This Row],[Temperature (C)]])))/Table26[[#This Row],[b]]</f>
        <v>2.0712564373473494</v>
      </c>
      <c r="AP443" s="6">
        <f>IF(Table26[[#This Row],[b]]&lt;&gt;"",Table26[[#This Row],[T-5]], 0)</f>
        <v>2.0712564373473494</v>
      </c>
      <c r="AQ443" s="6">
        <f>Table26[[#This Row],[Heating time]]+Table26[[#This Row],[Holding Time (min)]]</f>
        <v>22.071256437347351</v>
      </c>
      <c r="AR443" s="6">
        <v>360</v>
      </c>
      <c r="AT443" t="s">
        <v>389</v>
      </c>
      <c r="AV443" s="6">
        <v>41.434393495668502</v>
      </c>
      <c r="AZ443" s="6" t="s">
        <v>391</v>
      </c>
      <c r="BL443" s="6" t="s">
        <v>391</v>
      </c>
      <c r="CQ443" s="6">
        <v>0</v>
      </c>
    </row>
    <row r="444" spans="1:95" x14ac:dyDescent="0.25">
      <c r="A444" t="s">
        <v>302</v>
      </c>
      <c r="B444" t="s">
        <v>303</v>
      </c>
      <c r="C444">
        <v>2019</v>
      </c>
      <c r="D444" t="s">
        <v>304</v>
      </c>
      <c r="E444">
        <v>1</v>
      </c>
      <c r="F444" s="6">
        <f>Table26[[#This Row],[Other Carbs wt%]]+Table26[[#This Row],[Starch wt%]]+Table26[[#This Row],[Cellulose wt%]]+Table26[[#This Row],[Hemicellulose wt%]]+Table26[[#This Row],[Sa wt%]]</f>
        <v>39.817906618335599</v>
      </c>
      <c r="G444" s="6">
        <f>Table26[[#This Row],[Protein wt%]]+Table26[[#This Row],[AA wt%]]</f>
        <v>24.2421090407138</v>
      </c>
      <c r="H444" s="6">
        <f>Table26[[#This Row],[Lipids wt%]]+Table26[[#This Row],[FA wt%]]</f>
        <v>35.939984340950502</v>
      </c>
      <c r="I444" s="6">
        <f>Table26[[#This Row],[Lignin wt%]]+Table26[[#This Row],[Ph wt%]]</f>
        <v>0</v>
      </c>
      <c r="J44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39.817906618335599</v>
      </c>
      <c r="K444" s="6">
        <v>39.817906618335599</v>
      </c>
      <c r="L444" s="6">
        <v>0</v>
      </c>
      <c r="M444" s="6">
        <v>0</v>
      </c>
      <c r="N444" s="6">
        <v>0</v>
      </c>
      <c r="O444" s="6">
        <v>24.2421090407138</v>
      </c>
      <c r="P444" s="6">
        <v>35.939984340950502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4.68</v>
      </c>
      <c r="W444" s="6">
        <v>56.16</v>
      </c>
      <c r="X444" s="6">
        <v>8.0500000000000007</v>
      </c>
      <c r="Y444" s="6">
        <v>33.19</v>
      </c>
      <c r="Z444" s="6">
        <v>2.61</v>
      </c>
      <c r="AC444" s="6">
        <v>24.51</v>
      </c>
      <c r="AD444" s="6">
        <v>0.03</v>
      </c>
      <c r="AG444" s="6">
        <v>20</v>
      </c>
      <c r="AJ444" s="6">
        <v>3.5</v>
      </c>
      <c r="AK444" s="6">
        <v>1.1100000000000001</v>
      </c>
      <c r="AN444" s="6">
        <v>60</v>
      </c>
      <c r="AO444" s="6">
        <f>LN(25/Table26[[#This Row],[Temperature (C)]]/(1-SQRT((Table26[[#This Row],[Temperature (C)]]-5)/Table26[[#This Row],[Temperature (C)]])))/Table26[[#This Row],[b]]</f>
        <v>2.0712564373473494</v>
      </c>
      <c r="AP444" s="6">
        <f>IF(Table26[[#This Row],[b]]&lt;&gt;"",Table26[[#This Row],[T-5]], 0)</f>
        <v>2.0712564373473494</v>
      </c>
      <c r="AQ444" s="6">
        <f>Table26[[#This Row],[Heating time]]+Table26[[#This Row],[Holding Time (min)]]</f>
        <v>62.071256437347351</v>
      </c>
      <c r="AR444" s="6">
        <v>360</v>
      </c>
      <c r="AT444" t="s">
        <v>389</v>
      </c>
      <c r="AV444" s="6">
        <v>47.466464600954303</v>
      </c>
      <c r="AZ444" s="6" t="s">
        <v>391</v>
      </c>
      <c r="BL444" s="6" t="s">
        <v>391</v>
      </c>
      <c r="CQ444" s="6">
        <v>0</v>
      </c>
    </row>
    <row r="445" spans="1:95" x14ac:dyDescent="0.25">
      <c r="A445" t="s">
        <v>302</v>
      </c>
      <c r="B445" t="s">
        <v>303</v>
      </c>
      <c r="C445">
        <v>2019</v>
      </c>
      <c r="D445" t="s">
        <v>305</v>
      </c>
      <c r="E445">
        <v>1</v>
      </c>
      <c r="F445" s="6">
        <f>Table26[[#This Row],[Other Carbs wt%]]+Table26[[#This Row],[Starch wt%]]+Table26[[#This Row],[Cellulose wt%]]+Table26[[#This Row],[Hemicellulose wt%]]+Table26[[#This Row],[Sa wt%]]</f>
        <v>10.745587748701899</v>
      </c>
      <c r="G445" s="6">
        <f>Table26[[#This Row],[Protein wt%]]+Table26[[#This Row],[AA wt%]]</f>
        <v>6.0744552181340801</v>
      </c>
      <c r="H445" s="6">
        <f>Table26[[#This Row],[Lipids wt%]]+Table26[[#This Row],[FA wt%]]</f>
        <v>72.434369284461994</v>
      </c>
      <c r="I445" s="6">
        <f>Table26[[#This Row],[Lignin wt%]]+Table26[[#This Row],[Ph wt%]]</f>
        <v>0</v>
      </c>
      <c r="J44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45" s="6">
        <v>0</v>
      </c>
      <c r="L445" s="6">
        <v>0</v>
      </c>
      <c r="M445" s="6">
        <v>0</v>
      </c>
      <c r="N445" s="6">
        <v>0</v>
      </c>
      <c r="O445" s="6">
        <v>6.0744552181340801</v>
      </c>
      <c r="P445" s="6">
        <v>72.434369284461994</v>
      </c>
      <c r="Q445" s="6">
        <v>0</v>
      </c>
      <c r="R445" s="6">
        <v>10.745587748701899</v>
      </c>
      <c r="S445" s="6">
        <v>0</v>
      </c>
      <c r="T445" s="6">
        <v>0</v>
      </c>
      <c r="U445" s="6">
        <v>0</v>
      </c>
      <c r="V445" s="6">
        <v>4.8899999999999997</v>
      </c>
      <c r="W445" s="6">
        <v>65.62</v>
      </c>
      <c r="X445" s="6">
        <v>9.99</v>
      </c>
      <c r="Y445" s="6">
        <v>23.41</v>
      </c>
      <c r="Z445" s="6">
        <v>0.98</v>
      </c>
      <c r="AC445" s="6">
        <v>30.76</v>
      </c>
      <c r="AD445" s="6">
        <v>0.03</v>
      </c>
      <c r="AG445" s="6">
        <v>20</v>
      </c>
      <c r="AJ445" s="6">
        <v>3.5</v>
      </c>
      <c r="AK445" s="6">
        <v>1.1100000000000001</v>
      </c>
      <c r="AN445" s="6">
        <v>40</v>
      </c>
      <c r="AO445" s="6">
        <f>LN(25/Table26[[#This Row],[Temperature (C)]]/(1-SQRT((Table26[[#This Row],[Temperature (C)]]-5)/Table26[[#This Row],[Temperature (C)]])))/Table26[[#This Row],[b]]</f>
        <v>2.0703519030751871</v>
      </c>
      <c r="AP445" s="6">
        <f>IF(Table26[[#This Row],[b]]&lt;&gt;"",Table26[[#This Row],[T-5]], 0)</f>
        <v>2.0703519030751871</v>
      </c>
      <c r="AQ445" s="6">
        <f>Table26[[#This Row],[Heating time]]+Table26[[#This Row],[Holding Time (min)]]</f>
        <v>42.070351903075185</v>
      </c>
      <c r="AR445" s="6">
        <v>280</v>
      </c>
      <c r="AT445" t="s">
        <v>389</v>
      </c>
      <c r="AV445" s="6">
        <v>71.8735891647855</v>
      </c>
      <c r="AZ445" s="6" t="s">
        <v>391</v>
      </c>
      <c r="BL445" s="6" t="s">
        <v>391</v>
      </c>
      <c r="CQ445" s="6">
        <v>0</v>
      </c>
    </row>
    <row r="446" spans="1:95" x14ac:dyDescent="0.25">
      <c r="A446" t="s">
        <v>302</v>
      </c>
      <c r="B446" t="s">
        <v>303</v>
      </c>
      <c r="C446">
        <v>2019</v>
      </c>
      <c r="D446" t="s">
        <v>305</v>
      </c>
      <c r="E446">
        <v>1</v>
      </c>
      <c r="F446" s="6">
        <f>Table26[[#This Row],[Other Carbs wt%]]+Table26[[#This Row],[Starch wt%]]+Table26[[#This Row],[Cellulose wt%]]+Table26[[#This Row],[Hemicellulose wt%]]+Table26[[#This Row],[Sa wt%]]</f>
        <v>10.745587748701899</v>
      </c>
      <c r="G446" s="6">
        <f>Table26[[#This Row],[Protein wt%]]+Table26[[#This Row],[AA wt%]]</f>
        <v>6.0744552181340801</v>
      </c>
      <c r="H446" s="6">
        <f>Table26[[#This Row],[Lipids wt%]]+Table26[[#This Row],[FA wt%]]</f>
        <v>72.434369284461994</v>
      </c>
      <c r="I446" s="6">
        <f>Table26[[#This Row],[Lignin wt%]]+Table26[[#This Row],[Ph wt%]]</f>
        <v>0</v>
      </c>
      <c r="J44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46" s="6">
        <v>0</v>
      </c>
      <c r="L446" s="6">
        <v>0</v>
      </c>
      <c r="M446" s="6">
        <v>0</v>
      </c>
      <c r="N446" s="6">
        <v>0</v>
      </c>
      <c r="O446" s="6">
        <v>6.0744552181340801</v>
      </c>
      <c r="P446" s="6">
        <v>72.434369284461994</v>
      </c>
      <c r="Q446" s="6">
        <v>0</v>
      </c>
      <c r="R446" s="6">
        <v>10.745587748701899</v>
      </c>
      <c r="S446" s="6">
        <v>0</v>
      </c>
      <c r="T446" s="6">
        <v>0</v>
      </c>
      <c r="U446" s="6">
        <v>0</v>
      </c>
      <c r="V446" s="6">
        <v>4.8899999999999997</v>
      </c>
      <c r="W446" s="6">
        <v>65.62</v>
      </c>
      <c r="X446" s="6">
        <v>9.99</v>
      </c>
      <c r="Y446" s="6">
        <v>23.41</v>
      </c>
      <c r="Z446" s="6">
        <v>0.98</v>
      </c>
      <c r="AC446" s="6">
        <v>30.76</v>
      </c>
      <c r="AD446" s="6">
        <v>0.03</v>
      </c>
      <c r="AG446" s="6">
        <v>20</v>
      </c>
      <c r="AJ446" s="6">
        <v>3.5</v>
      </c>
      <c r="AK446" s="6">
        <v>1.1100000000000001</v>
      </c>
      <c r="AN446" s="6">
        <v>40</v>
      </c>
      <c r="AO446" s="6">
        <f>LN(25/Table26[[#This Row],[Temperature (C)]]/(1-SQRT((Table26[[#This Row],[Temperature (C)]]-5)/Table26[[#This Row],[Temperature (C)]])))/Table26[[#This Row],[b]]</f>
        <v>2.0706235503286319</v>
      </c>
      <c r="AP446" s="6">
        <f>IF(Table26[[#This Row],[b]]&lt;&gt;"",Table26[[#This Row],[T-5]], 0)</f>
        <v>2.0706235503286319</v>
      </c>
      <c r="AQ446" s="6">
        <f>Table26[[#This Row],[Heating time]]+Table26[[#This Row],[Holding Time (min)]]</f>
        <v>42.070623550328634</v>
      </c>
      <c r="AR446" s="6">
        <v>300</v>
      </c>
      <c r="AT446" t="s">
        <v>389</v>
      </c>
      <c r="AV446" s="6">
        <v>72.957110609480793</v>
      </c>
      <c r="AZ446" s="6" t="s">
        <v>391</v>
      </c>
      <c r="BL446" s="6" t="s">
        <v>391</v>
      </c>
      <c r="CQ446" s="6">
        <v>0</v>
      </c>
    </row>
    <row r="447" spans="1:95" ht="15" customHeight="1" x14ac:dyDescent="0.25">
      <c r="A447" t="s">
        <v>302</v>
      </c>
      <c r="B447" t="s">
        <v>303</v>
      </c>
      <c r="C447">
        <v>2019</v>
      </c>
      <c r="D447" t="s">
        <v>305</v>
      </c>
      <c r="E447">
        <v>1</v>
      </c>
      <c r="F447" s="6">
        <f>Table26[[#This Row],[Other Carbs wt%]]+Table26[[#This Row],[Starch wt%]]+Table26[[#This Row],[Cellulose wt%]]+Table26[[#This Row],[Hemicellulose wt%]]+Table26[[#This Row],[Sa wt%]]</f>
        <v>10.745587748701899</v>
      </c>
      <c r="G447" s="6">
        <f>Table26[[#This Row],[Protein wt%]]+Table26[[#This Row],[AA wt%]]</f>
        <v>6.0744552181340801</v>
      </c>
      <c r="H447" s="6">
        <f>Table26[[#This Row],[Lipids wt%]]+Table26[[#This Row],[FA wt%]]</f>
        <v>72.434369284461994</v>
      </c>
      <c r="I447" s="6">
        <f>Table26[[#This Row],[Lignin wt%]]+Table26[[#This Row],[Ph wt%]]</f>
        <v>0</v>
      </c>
      <c r="J44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47" s="6">
        <v>0</v>
      </c>
      <c r="L447" s="6">
        <v>0</v>
      </c>
      <c r="M447" s="6">
        <v>0</v>
      </c>
      <c r="N447" s="6">
        <v>0</v>
      </c>
      <c r="O447" s="6">
        <v>6.0744552181340801</v>
      </c>
      <c r="P447" s="6">
        <v>72.434369284461994</v>
      </c>
      <c r="Q447" s="6">
        <v>0</v>
      </c>
      <c r="R447" s="6">
        <v>10.745587748701899</v>
      </c>
      <c r="S447" s="6">
        <v>0</v>
      </c>
      <c r="T447" s="6">
        <v>0</v>
      </c>
      <c r="U447" s="6">
        <v>0</v>
      </c>
      <c r="V447" s="6">
        <v>4.8899999999999997</v>
      </c>
      <c r="W447" s="6">
        <v>65.62</v>
      </c>
      <c r="X447" s="6">
        <v>9.99</v>
      </c>
      <c r="Y447" s="6">
        <v>23.41</v>
      </c>
      <c r="Z447" s="6">
        <v>0.98</v>
      </c>
      <c r="AC447" s="6">
        <v>30.76</v>
      </c>
      <c r="AD447" s="6">
        <v>0.03</v>
      </c>
      <c r="AG447" s="6">
        <v>20</v>
      </c>
      <c r="AJ447" s="6">
        <v>3.5</v>
      </c>
      <c r="AK447" s="6">
        <v>1.1100000000000001</v>
      </c>
      <c r="AN447" s="6">
        <v>40</v>
      </c>
      <c r="AO447" s="6">
        <f>LN(25/Table26[[#This Row],[Temperature (C)]]/(1-SQRT((Table26[[#This Row],[Temperature (C)]]-5)/Table26[[#This Row],[Temperature (C)]])))/Table26[[#This Row],[b]]</f>
        <v>2.0708610397007603</v>
      </c>
      <c r="AP447" s="6">
        <f>IF(Table26[[#This Row],[b]]&lt;&gt;"",Table26[[#This Row],[T-5]], 0)</f>
        <v>2.0708610397007603</v>
      </c>
      <c r="AQ447" s="6">
        <f>Table26[[#This Row],[Heating time]]+Table26[[#This Row],[Holding Time (min)]]</f>
        <v>42.070861039700759</v>
      </c>
      <c r="AR447" s="6">
        <v>320</v>
      </c>
      <c r="AT447" t="s">
        <v>389</v>
      </c>
      <c r="AV447" s="6">
        <v>78.013544018058695</v>
      </c>
      <c r="AZ447" s="6" t="s">
        <v>391</v>
      </c>
      <c r="BD447" s="6">
        <v>75.22</v>
      </c>
      <c r="BE447" s="6">
        <v>11.58</v>
      </c>
      <c r="BF447" s="6">
        <v>12.9</v>
      </c>
      <c r="BG447" s="6">
        <v>0.31</v>
      </c>
      <c r="BI447" s="6">
        <v>39.68</v>
      </c>
      <c r="BK447" s="6">
        <v>95.8</v>
      </c>
      <c r="BL447" s="6" t="s">
        <v>391</v>
      </c>
      <c r="CQ447" s="6">
        <v>0</v>
      </c>
    </row>
    <row r="448" spans="1:95" x14ac:dyDescent="0.25">
      <c r="A448" t="s">
        <v>302</v>
      </c>
      <c r="B448" t="s">
        <v>303</v>
      </c>
      <c r="C448">
        <v>2019</v>
      </c>
      <c r="D448" t="s">
        <v>305</v>
      </c>
      <c r="E448">
        <v>1</v>
      </c>
      <c r="F448" s="6">
        <f>Table26[[#This Row],[Other Carbs wt%]]+Table26[[#This Row],[Starch wt%]]+Table26[[#This Row],[Cellulose wt%]]+Table26[[#This Row],[Hemicellulose wt%]]+Table26[[#This Row],[Sa wt%]]</f>
        <v>10.745587748701899</v>
      </c>
      <c r="G448" s="6">
        <f>Table26[[#This Row],[Protein wt%]]+Table26[[#This Row],[AA wt%]]</f>
        <v>6.0744552181340801</v>
      </c>
      <c r="H448" s="6">
        <f>Table26[[#This Row],[Lipids wt%]]+Table26[[#This Row],[FA wt%]]</f>
        <v>72.434369284461994</v>
      </c>
      <c r="I448" s="6">
        <f>Table26[[#This Row],[Lignin wt%]]+Table26[[#This Row],[Ph wt%]]</f>
        <v>0</v>
      </c>
      <c r="J44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48" s="6">
        <v>0</v>
      </c>
      <c r="L448" s="6">
        <v>0</v>
      </c>
      <c r="M448" s="6">
        <v>0</v>
      </c>
      <c r="N448" s="6">
        <v>0</v>
      </c>
      <c r="O448" s="6">
        <v>6.0744552181340801</v>
      </c>
      <c r="P448" s="6">
        <v>72.434369284461994</v>
      </c>
      <c r="Q448" s="6">
        <v>0</v>
      </c>
      <c r="R448" s="6">
        <v>10.745587748701899</v>
      </c>
      <c r="S448" s="6">
        <v>0</v>
      </c>
      <c r="T448" s="6">
        <v>0</v>
      </c>
      <c r="U448" s="6">
        <v>0</v>
      </c>
      <c r="V448" s="6">
        <v>4.8899999999999997</v>
      </c>
      <c r="W448" s="6">
        <v>65.62</v>
      </c>
      <c r="X448" s="6">
        <v>9.99</v>
      </c>
      <c r="Y448" s="6">
        <v>23.41</v>
      </c>
      <c r="Z448" s="6">
        <v>0.98</v>
      </c>
      <c r="AC448" s="6">
        <v>30.76</v>
      </c>
      <c r="AD448" s="6">
        <v>0.03</v>
      </c>
      <c r="AG448" s="6">
        <v>20</v>
      </c>
      <c r="AJ448" s="6">
        <v>3.5</v>
      </c>
      <c r="AK448" s="6">
        <v>1.1100000000000001</v>
      </c>
      <c r="AN448" s="6">
        <v>40</v>
      </c>
      <c r="AO448" s="6">
        <f>LN(25/Table26[[#This Row],[Temperature (C)]]/(1-SQRT((Table26[[#This Row],[Temperature (C)]]-5)/Table26[[#This Row],[Temperature (C)]])))/Table26[[#This Row],[b]]</f>
        <v>2.0710704328770686</v>
      </c>
      <c r="AP448" s="6">
        <f>IF(Table26[[#This Row],[b]]&lt;&gt;"",Table26[[#This Row],[T-5]], 0)</f>
        <v>2.0710704328770686</v>
      </c>
      <c r="AQ448" s="6">
        <f>Table26[[#This Row],[Heating time]]+Table26[[#This Row],[Holding Time (min)]]</f>
        <v>42.071070432877072</v>
      </c>
      <c r="AR448" s="6">
        <v>340</v>
      </c>
      <c r="AT448" t="s">
        <v>389</v>
      </c>
      <c r="AV448" s="6">
        <v>72.957110609480793</v>
      </c>
      <c r="AZ448" s="6" t="s">
        <v>391</v>
      </c>
      <c r="BL448" s="6" t="s">
        <v>391</v>
      </c>
      <c r="CQ448" s="6">
        <v>0</v>
      </c>
    </row>
    <row r="449" spans="1:95" x14ac:dyDescent="0.25">
      <c r="A449" t="s">
        <v>302</v>
      </c>
      <c r="B449" t="s">
        <v>303</v>
      </c>
      <c r="C449">
        <v>2019</v>
      </c>
      <c r="D449" t="s">
        <v>305</v>
      </c>
      <c r="E449">
        <v>1</v>
      </c>
      <c r="F449" s="6">
        <f>Table26[[#This Row],[Other Carbs wt%]]+Table26[[#This Row],[Starch wt%]]+Table26[[#This Row],[Cellulose wt%]]+Table26[[#This Row],[Hemicellulose wt%]]+Table26[[#This Row],[Sa wt%]]</f>
        <v>10.745587748701899</v>
      </c>
      <c r="G449" s="6">
        <f>Table26[[#This Row],[Protein wt%]]+Table26[[#This Row],[AA wt%]]</f>
        <v>6.0744552181340801</v>
      </c>
      <c r="H449" s="6">
        <f>Table26[[#This Row],[Lipids wt%]]+Table26[[#This Row],[FA wt%]]</f>
        <v>72.434369284461994</v>
      </c>
      <c r="I449" s="6">
        <f>Table26[[#This Row],[Lignin wt%]]+Table26[[#This Row],[Ph wt%]]</f>
        <v>0</v>
      </c>
      <c r="J44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49" s="6">
        <v>0</v>
      </c>
      <c r="L449" s="6">
        <v>0</v>
      </c>
      <c r="M449" s="6">
        <v>0</v>
      </c>
      <c r="N449" s="6">
        <v>0</v>
      </c>
      <c r="O449" s="6">
        <v>6.0744552181340801</v>
      </c>
      <c r="P449" s="6">
        <v>72.434369284461994</v>
      </c>
      <c r="Q449" s="6">
        <v>0</v>
      </c>
      <c r="R449" s="6">
        <v>10.745587748701899</v>
      </c>
      <c r="S449" s="6">
        <v>0</v>
      </c>
      <c r="T449" s="6">
        <v>0</v>
      </c>
      <c r="U449" s="6">
        <v>0</v>
      </c>
      <c r="V449" s="6">
        <v>4.8899999999999997</v>
      </c>
      <c r="W449" s="6">
        <v>65.62</v>
      </c>
      <c r="X449" s="6">
        <v>9.99</v>
      </c>
      <c r="Y449" s="6">
        <v>23.41</v>
      </c>
      <c r="Z449" s="6">
        <v>0.98</v>
      </c>
      <c r="AC449" s="6">
        <v>30.76</v>
      </c>
      <c r="AD449" s="6">
        <v>0.03</v>
      </c>
      <c r="AG449" s="6">
        <v>20</v>
      </c>
      <c r="AJ449" s="6">
        <v>3.5</v>
      </c>
      <c r="AK449" s="6">
        <v>1.1100000000000001</v>
      </c>
      <c r="AN449" s="6">
        <v>40</v>
      </c>
      <c r="AO449" s="6">
        <f>LN(25/Table26[[#This Row],[Temperature (C)]]/(1-SQRT((Table26[[#This Row],[Temperature (C)]]-5)/Table26[[#This Row],[Temperature (C)]])))/Table26[[#This Row],[b]]</f>
        <v>2.0712564373473494</v>
      </c>
      <c r="AP449" s="6">
        <f>IF(Table26[[#This Row],[b]]&lt;&gt;"",Table26[[#This Row],[T-5]], 0)</f>
        <v>2.0712564373473494</v>
      </c>
      <c r="AQ449" s="6">
        <f>Table26[[#This Row],[Heating time]]+Table26[[#This Row],[Holding Time (min)]]</f>
        <v>42.071256437347351</v>
      </c>
      <c r="AR449" s="6">
        <v>360</v>
      </c>
      <c r="AT449" t="s">
        <v>389</v>
      </c>
      <c r="AV449" s="6">
        <v>70.970654627539503</v>
      </c>
      <c r="AZ449" s="6" t="s">
        <v>391</v>
      </c>
      <c r="BL449" s="6" t="s">
        <v>391</v>
      </c>
      <c r="CQ449" s="6">
        <v>0</v>
      </c>
    </row>
    <row r="450" spans="1:95" x14ac:dyDescent="0.25">
      <c r="A450" t="s">
        <v>302</v>
      </c>
      <c r="B450" t="s">
        <v>303</v>
      </c>
      <c r="C450">
        <v>2019</v>
      </c>
      <c r="D450" t="s">
        <v>305</v>
      </c>
      <c r="E450">
        <v>1</v>
      </c>
      <c r="F450" s="6">
        <f>Table26[[#This Row],[Other Carbs wt%]]+Table26[[#This Row],[Starch wt%]]+Table26[[#This Row],[Cellulose wt%]]+Table26[[#This Row],[Hemicellulose wt%]]+Table26[[#This Row],[Sa wt%]]</f>
        <v>10.745587748701899</v>
      </c>
      <c r="G450" s="6">
        <f>Table26[[#This Row],[Protein wt%]]+Table26[[#This Row],[AA wt%]]</f>
        <v>6.0744552181340801</v>
      </c>
      <c r="H450" s="6">
        <f>Table26[[#This Row],[Lipids wt%]]+Table26[[#This Row],[FA wt%]]</f>
        <v>72.434369284461994</v>
      </c>
      <c r="I450" s="6">
        <f>Table26[[#This Row],[Lignin wt%]]+Table26[[#This Row],[Ph wt%]]</f>
        <v>0</v>
      </c>
      <c r="J45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50" s="6">
        <v>0</v>
      </c>
      <c r="L450" s="6">
        <v>0</v>
      </c>
      <c r="M450" s="6">
        <v>0</v>
      </c>
      <c r="N450" s="6">
        <v>0</v>
      </c>
      <c r="O450" s="6">
        <v>6.0744552181340801</v>
      </c>
      <c r="P450" s="6">
        <v>72.434369284461994</v>
      </c>
      <c r="Q450" s="6">
        <v>0</v>
      </c>
      <c r="R450" s="6">
        <v>10.745587748701899</v>
      </c>
      <c r="S450" s="6">
        <v>0</v>
      </c>
      <c r="T450" s="6">
        <v>0</v>
      </c>
      <c r="U450" s="6">
        <v>0</v>
      </c>
      <c r="V450" s="6">
        <v>4.8899999999999997</v>
      </c>
      <c r="W450" s="6">
        <v>65.62</v>
      </c>
      <c r="X450" s="6">
        <v>9.99</v>
      </c>
      <c r="Y450" s="6">
        <v>23.41</v>
      </c>
      <c r="Z450" s="6">
        <v>0.98</v>
      </c>
      <c r="AC450" s="6">
        <v>30.76</v>
      </c>
      <c r="AD450" s="6">
        <v>0.03</v>
      </c>
      <c r="AG450" s="6">
        <v>20</v>
      </c>
      <c r="AJ450" s="6">
        <v>3.5</v>
      </c>
      <c r="AK450" s="6">
        <v>1.1100000000000001</v>
      </c>
      <c r="AN450" s="6">
        <v>10</v>
      </c>
      <c r="AO450" s="6">
        <f>LN(25/Table26[[#This Row],[Temperature (C)]]/(1-SQRT((Table26[[#This Row],[Temperature (C)]]-5)/Table26[[#This Row],[Temperature (C)]])))/Table26[[#This Row],[b]]</f>
        <v>2.0708610397007603</v>
      </c>
      <c r="AP450" s="6">
        <f>IF(Table26[[#This Row],[b]]&lt;&gt;"",Table26[[#This Row],[T-5]], 0)</f>
        <v>2.0708610397007603</v>
      </c>
      <c r="AQ450" s="6">
        <f>Table26[[#This Row],[Heating time]]+Table26[[#This Row],[Holding Time (min)]]</f>
        <v>12.070861039700761</v>
      </c>
      <c r="AR450" s="6">
        <v>320</v>
      </c>
      <c r="AT450" t="s">
        <v>389</v>
      </c>
      <c r="AV450" s="6">
        <v>72.661737901656807</v>
      </c>
      <c r="AZ450" s="6" t="s">
        <v>391</v>
      </c>
      <c r="BL450" s="6" t="s">
        <v>391</v>
      </c>
      <c r="CQ450" s="6">
        <v>0</v>
      </c>
    </row>
    <row r="451" spans="1:95" x14ac:dyDescent="0.25">
      <c r="A451" t="s">
        <v>302</v>
      </c>
      <c r="B451" t="s">
        <v>303</v>
      </c>
      <c r="C451">
        <v>2019</v>
      </c>
      <c r="D451" t="s">
        <v>305</v>
      </c>
      <c r="E451">
        <v>1</v>
      </c>
      <c r="F451" s="6">
        <f>Table26[[#This Row],[Other Carbs wt%]]+Table26[[#This Row],[Starch wt%]]+Table26[[#This Row],[Cellulose wt%]]+Table26[[#This Row],[Hemicellulose wt%]]+Table26[[#This Row],[Sa wt%]]</f>
        <v>10.745587748701899</v>
      </c>
      <c r="G451" s="6">
        <f>Table26[[#This Row],[Protein wt%]]+Table26[[#This Row],[AA wt%]]</f>
        <v>6.0744552181340801</v>
      </c>
      <c r="H451" s="6">
        <f>Table26[[#This Row],[Lipids wt%]]+Table26[[#This Row],[FA wt%]]</f>
        <v>72.434369284461994</v>
      </c>
      <c r="I451" s="6">
        <f>Table26[[#This Row],[Lignin wt%]]+Table26[[#This Row],[Ph wt%]]</f>
        <v>0</v>
      </c>
      <c r="J45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51" s="6">
        <v>0</v>
      </c>
      <c r="L451" s="6">
        <v>0</v>
      </c>
      <c r="M451" s="6">
        <v>0</v>
      </c>
      <c r="N451" s="6">
        <v>0</v>
      </c>
      <c r="O451" s="6">
        <v>6.0744552181340801</v>
      </c>
      <c r="P451" s="6">
        <v>72.434369284461994</v>
      </c>
      <c r="Q451" s="6">
        <v>0</v>
      </c>
      <c r="R451" s="6">
        <v>10.745587748701899</v>
      </c>
      <c r="S451" s="6">
        <v>0</v>
      </c>
      <c r="T451" s="6">
        <v>0</v>
      </c>
      <c r="U451" s="6">
        <v>0</v>
      </c>
      <c r="V451" s="6">
        <v>4.8899999999999997</v>
      </c>
      <c r="W451" s="6">
        <v>65.62</v>
      </c>
      <c r="X451" s="6">
        <v>9.99</v>
      </c>
      <c r="Y451" s="6">
        <v>23.41</v>
      </c>
      <c r="Z451" s="6">
        <v>0.98</v>
      </c>
      <c r="AC451" s="6">
        <v>30.76</v>
      </c>
      <c r="AD451" s="6">
        <v>0.03</v>
      </c>
      <c r="AG451" s="6">
        <v>20</v>
      </c>
      <c r="AJ451" s="6">
        <v>3.5</v>
      </c>
      <c r="AK451" s="6">
        <v>1.1100000000000001</v>
      </c>
      <c r="AN451" s="6">
        <v>60</v>
      </c>
      <c r="AO451" s="6">
        <f>LN(25/Table26[[#This Row],[Temperature (C)]]/(1-SQRT((Table26[[#This Row],[Temperature (C)]]-5)/Table26[[#This Row],[Temperature (C)]])))/Table26[[#This Row],[b]]</f>
        <v>2.0708610397007603</v>
      </c>
      <c r="AP451" s="6">
        <f>IF(Table26[[#This Row],[b]]&lt;&gt;"",Table26[[#This Row],[T-5]], 0)</f>
        <v>2.0708610397007603</v>
      </c>
      <c r="AQ451" s="6">
        <f>Table26[[#This Row],[Heating time]]+Table26[[#This Row],[Holding Time (min)]]</f>
        <v>62.070861039700759</v>
      </c>
      <c r="AR451" s="6">
        <v>320</v>
      </c>
      <c r="AT451" t="s">
        <v>389</v>
      </c>
      <c r="AV451" s="6">
        <v>76.891601302504597</v>
      </c>
      <c r="AZ451" s="6" t="s">
        <v>391</v>
      </c>
      <c r="BL451" s="6" t="s">
        <v>391</v>
      </c>
      <c r="CQ451" s="6">
        <v>0</v>
      </c>
    </row>
    <row r="452" spans="1:95" ht="15.75" customHeight="1" x14ac:dyDescent="0.25">
      <c r="A452" t="s">
        <v>302</v>
      </c>
      <c r="B452" t="s">
        <v>303</v>
      </c>
      <c r="C452">
        <v>2019</v>
      </c>
      <c r="D452" t="s">
        <v>306</v>
      </c>
      <c r="E452">
        <v>1</v>
      </c>
      <c r="F452" s="6">
        <f>Table26[[#This Row],[Other Carbs wt%]]+Table26[[#This Row],[Starch wt%]]+Table26[[#This Row],[Cellulose wt%]]+Table26[[#This Row],[Hemicellulose wt%]]+Table26[[#This Row],[Sa wt%]]</f>
        <v>7.9390286109451624</v>
      </c>
      <c r="G452" s="6">
        <f>Table26[[#This Row],[Protein wt%]]+Table26[[#This Row],[AA wt%]]</f>
        <v>13.5225191083052</v>
      </c>
      <c r="H452" s="6">
        <f>Table26[[#This Row],[Lipids wt%]]+Table26[[#This Row],[FA wt%]]</f>
        <v>74.929802912138001</v>
      </c>
      <c r="I452" s="6">
        <f>Table26[[#This Row],[Lignin wt%]]+Table26[[#This Row],[Ph wt%]]</f>
        <v>0</v>
      </c>
      <c r="J45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52" s="6">
        <v>0</v>
      </c>
      <c r="L452" s="6">
        <v>0</v>
      </c>
      <c r="M452" s="6">
        <v>0</v>
      </c>
      <c r="N452" s="6">
        <v>0</v>
      </c>
      <c r="O452" s="6">
        <v>13.5225191083052</v>
      </c>
      <c r="P452" s="6">
        <v>74.929802912138001</v>
      </c>
      <c r="Q452" s="6">
        <v>0</v>
      </c>
      <c r="R452" s="6">
        <v>7.9390286109451624</v>
      </c>
      <c r="S452" s="6">
        <v>0</v>
      </c>
      <c r="T452" s="6">
        <v>0</v>
      </c>
      <c r="U452" s="6">
        <v>0</v>
      </c>
      <c r="V452" s="6">
        <v>3.1</v>
      </c>
      <c r="W452" s="6">
        <v>65.489999999999995</v>
      </c>
      <c r="X452" s="6">
        <v>10.19</v>
      </c>
      <c r="Y452" s="6">
        <v>22.84</v>
      </c>
      <c r="Z452" s="6">
        <v>1.49</v>
      </c>
      <c r="AC452" s="6">
        <v>31.16</v>
      </c>
      <c r="AD452" s="6">
        <v>0.03</v>
      </c>
      <c r="AG452" s="6">
        <v>20</v>
      </c>
      <c r="AJ452" s="6">
        <v>3.5</v>
      </c>
      <c r="AK452" s="6">
        <v>1.1100000000000001</v>
      </c>
      <c r="AN452" s="6">
        <v>40</v>
      </c>
      <c r="AO452" s="6">
        <f>LN(25/Table26[[#This Row],[Temperature (C)]]/(1-SQRT((Table26[[#This Row],[Temperature (C)]]-5)/Table26[[#This Row],[Temperature (C)]])))/Table26[[#This Row],[b]]</f>
        <v>2.0703519030751871</v>
      </c>
      <c r="AP452" s="6">
        <f>IF(Table26[[#This Row],[b]]&lt;&gt;"",Table26[[#This Row],[T-5]], 0)</f>
        <v>2.0703519030751871</v>
      </c>
      <c r="AQ452" s="6">
        <f>Table26[[#This Row],[Heating time]]+Table26[[#This Row],[Holding Time (min)]]</f>
        <v>42.070351903075185</v>
      </c>
      <c r="AR452" s="6">
        <v>280</v>
      </c>
      <c r="AT452" t="s">
        <v>389</v>
      </c>
      <c r="AV452" s="6">
        <v>63.205417607223403</v>
      </c>
      <c r="AZ452" s="6" t="s">
        <v>391</v>
      </c>
      <c r="BL452" s="6" t="s">
        <v>391</v>
      </c>
      <c r="CQ452" s="6">
        <v>0</v>
      </c>
    </row>
    <row r="453" spans="1:95" x14ac:dyDescent="0.25">
      <c r="A453" t="s">
        <v>302</v>
      </c>
      <c r="B453" t="s">
        <v>303</v>
      </c>
      <c r="C453">
        <v>2019</v>
      </c>
      <c r="D453" t="s">
        <v>306</v>
      </c>
      <c r="E453">
        <v>1</v>
      </c>
      <c r="F453" s="6">
        <f>Table26[[#This Row],[Other Carbs wt%]]+Table26[[#This Row],[Starch wt%]]+Table26[[#This Row],[Cellulose wt%]]+Table26[[#This Row],[Hemicellulose wt%]]+Table26[[#This Row],[Sa wt%]]</f>
        <v>7.9390286109451624</v>
      </c>
      <c r="G453" s="6">
        <f>Table26[[#This Row],[Protein wt%]]+Table26[[#This Row],[AA wt%]]</f>
        <v>13.5225191083052</v>
      </c>
      <c r="H453" s="6">
        <f>Table26[[#This Row],[Lipids wt%]]+Table26[[#This Row],[FA wt%]]</f>
        <v>74.929802912138001</v>
      </c>
      <c r="I453" s="6">
        <f>Table26[[#This Row],[Lignin wt%]]+Table26[[#This Row],[Ph wt%]]</f>
        <v>0</v>
      </c>
      <c r="J45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53" s="6">
        <v>0</v>
      </c>
      <c r="L453" s="6">
        <v>0</v>
      </c>
      <c r="M453" s="6">
        <v>0</v>
      </c>
      <c r="N453" s="6">
        <v>0</v>
      </c>
      <c r="O453" s="6">
        <v>13.5225191083052</v>
      </c>
      <c r="P453" s="6">
        <v>74.929802912138001</v>
      </c>
      <c r="Q453" s="6">
        <v>0</v>
      </c>
      <c r="R453" s="6">
        <v>7.9390286109451624</v>
      </c>
      <c r="S453" s="6">
        <v>0</v>
      </c>
      <c r="T453" s="6">
        <v>0</v>
      </c>
      <c r="U453" s="6">
        <v>0</v>
      </c>
      <c r="V453" s="6">
        <v>3.1</v>
      </c>
      <c r="W453" s="6">
        <v>65.489999999999995</v>
      </c>
      <c r="X453" s="6">
        <v>10.19</v>
      </c>
      <c r="Y453" s="6">
        <v>22.84</v>
      </c>
      <c r="Z453" s="6">
        <v>1.49</v>
      </c>
      <c r="AC453" s="6">
        <v>31.16</v>
      </c>
      <c r="AD453" s="6">
        <v>0.03</v>
      </c>
      <c r="AG453" s="6">
        <v>20</v>
      </c>
      <c r="AJ453" s="6">
        <v>3.5</v>
      </c>
      <c r="AK453" s="6">
        <v>1.1100000000000001</v>
      </c>
      <c r="AN453" s="6">
        <v>40</v>
      </c>
      <c r="AO453" s="6">
        <f>LN(25/Table26[[#This Row],[Temperature (C)]]/(1-SQRT((Table26[[#This Row],[Temperature (C)]]-5)/Table26[[#This Row],[Temperature (C)]])))/Table26[[#This Row],[b]]</f>
        <v>2.0706235503286319</v>
      </c>
      <c r="AP453" s="6">
        <f>IF(Table26[[#This Row],[b]]&lt;&gt;"",Table26[[#This Row],[T-5]], 0)</f>
        <v>2.0706235503286319</v>
      </c>
      <c r="AQ453" s="6">
        <f>Table26[[#This Row],[Heating time]]+Table26[[#This Row],[Holding Time (min)]]</f>
        <v>42.070623550328634</v>
      </c>
      <c r="AR453" s="6">
        <v>300</v>
      </c>
      <c r="AT453" t="s">
        <v>389</v>
      </c>
      <c r="AV453" s="6">
        <v>69.164785553047395</v>
      </c>
      <c r="AZ453" s="6" t="s">
        <v>391</v>
      </c>
      <c r="BL453" s="6" t="s">
        <v>391</v>
      </c>
      <c r="CQ453" s="6">
        <v>0</v>
      </c>
    </row>
    <row r="454" spans="1:95" x14ac:dyDescent="0.25">
      <c r="A454" t="s">
        <v>302</v>
      </c>
      <c r="B454" t="s">
        <v>303</v>
      </c>
      <c r="C454">
        <v>2019</v>
      </c>
      <c r="D454" t="s">
        <v>306</v>
      </c>
      <c r="E454">
        <v>1</v>
      </c>
      <c r="F454" s="6">
        <f>Table26[[#This Row],[Other Carbs wt%]]+Table26[[#This Row],[Starch wt%]]+Table26[[#This Row],[Cellulose wt%]]+Table26[[#This Row],[Hemicellulose wt%]]+Table26[[#This Row],[Sa wt%]]</f>
        <v>7.9390286109451624</v>
      </c>
      <c r="G454" s="6">
        <f>Table26[[#This Row],[Protein wt%]]+Table26[[#This Row],[AA wt%]]</f>
        <v>13.5225191083052</v>
      </c>
      <c r="H454" s="6">
        <f>Table26[[#This Row],[Lipids wt%]]+Table26[[#This Row],[FA wt%]]</f>
        <v>74.929802912138001</v>
      </c>
      <c r="I454" s="6">
        <f>Table26[[#This Row],[Lignin wt%]]+Table26[[#This Row],[Ph wt%]]</f>
        <v>0</v>
      </c>
      <c r="J45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54" s="6">
        <v>0</v>
      </c>
      <c r="L454" s="6">
        <v>0</v>
      </c>
      <c r="M454" s="6">
        <v>0</v>
      </c>
      <c r="N454" s="6">
        <v>0</v>
      </c>
      <c r="O454" s="6">
        <v>13.5225191083052</v>
      </c>
      <c r="P454" s="6">
        <v>74.929802912138001</v>
      </c>
      <c r="Q454" s="6">
        <v>0</v>
      </c>
      <c r="R454" s="6">
        <v>7.9390286109451624</v>
      </c>
      <c r="S454" s="6">
        <v>0</v>
      </c>
      <c r="T454" s="6">
        <v>0</v>
      </c>
      <c r="U454" s="6">
        <v>0</v>
      </c>
      <c r="V454" s="6">
        <v>3.1</v>
      </c>
      <c r="W454" s="6">
        <v>65.489999999999995</v>
      </c>
      <c r="X454" s="6">
        <v>10.19</v>
      </c>
      <c r="Y454" s="6">
        <v>22.84</v>
      </c>
      <c r="Z454" s="6">
        <v>1.49</v>
      </c>
      <c r="AC454" s="6">
        <v>31.16</v>
      </c>
      <c r="AD454" s="6">
        <v>0.03</v>
      </c>
      <c r="AG454" s="6">
        <v>20</v>
      </c>
      <c r="AJ454" s="6">
        <v>3.5</v>
      </c>
      <c r="AK454" s="6">
        <v>1.1100000000000001</v>
      </c>
      <c r="AN454" s="6">
        <v>40</v>
      </c>
      <c r="AO454" s="6">
        <f>LN(25/Table26[[#This Row],[Temperature (C)]]/(1-SQRT((Table26[[#This Row],[Temperature (C)]]-5)/Table26[[#This Row],[Temperature (C)]])))/Table26[[#This Row],[b]]</f>
        <v>2.0708610397007603</v>
      </c>
      <c r="AP454" s="6">
        <f>IF(Table26[[#This Row],[b]]&lt;&gt;"",Table26[[#This Row],[T-5]], 0)</f>
        <v>2.0708610397007603</v>
      </c>
      <c r="AQ454" s="6">
        <f>Table26[[#This Row],[Heating time]]+Table26[[#This Row],[Holding Time (min)]]</f>
        <v>42.070861039700759</v>
      </c>
      <c r="AR454" s="6">
        <v>320</v>
      </c>
      <c r="AT454" t="s">
        <v>389</v>
      </c>
      <c r="AV454" s="6">
        <v>74.762979683972901</v>
      </c>
      <c r="AZ454" s="6" t="s">
        <v>391</v>
      </c>
      <c r="BD454" s="6">
        <v>74.989999999999995</v>
      </c>
      <c r="BE454" s="6">
        <v>12.1</v>
      </c>
      <c r="BF454" s="6">
        <v>12.69</v>
      </c>
      <c r="BG454" s="6">
        <v>0.23</v>
      </c>
      <c r="BI454" s="6">
        <v>40.380000000000003</v>
      </c>
      <c r="BK454" s="6">
        <v>94</v>
      </c>
      <c r="BL454" s="6" t="s">
        <v>391</v>
      </c>
      <c r="CQ454" s="6">
        <v>0</v>
      </c>
    </row>
    <row r="455" spans="1:95" x14ac:dyDescent="0.25">
      <c r="A455" t="s">
        <v>302</v>
      </c>
      <c r="B455" t="s">
        <v>303</v>
      </c>
      <c r="C455">
        <v>2019</v>
      </c>
      <c r="D455" t="s">
        <v>306</v>
      </c>
      <c r="E455">
        <v>1</v>
      </c>
      <c r="F455" s="6">
        <f>Table26[[#This Row],[Other Carbs wt%]]+Table26[[#This Row],[Starch wt%]]+Table26[[#This Row],[Cellulose wt%]]+Table26[[#This Row],[Hemicellulose wt%]]+Table26[[#This Row],[Sa wt%]]</f>
        <v>7.9390286109451624</v>
      </c>
      <c r="G455" s="6">
        <f>Table26[[#This Row],[Protein wt%]]+Table26[[#This Row],[AA wt%]]</f>
        <v>13.5225191083052</v>
      </c>
      <c r="H455" s="6">
        <f>Table26[[#This Row],[Lipids wt%]]+Table26[[#This Row],[FA wt%]]</f>
        <v>74.929802912138001</v>
      </c>
      <c r="I455" s="6">
        <f>Table26[[#This Row],[Lignin wt%]]+Table26[[#This Row],[Ph wt%]]</f>
        <v>0</v>
      </c>
      <c r="J45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55" s="6">
        <v>0</v>
      </c>
      <c r="L455" s="6">
        <v>0</v>
      </c>
      <c r="M455" s="6">
        <v>0</v>
      </c>
      <c r="N455" s="6">
        <v>0</v>
      </c>
      <c r="O455" s="6">
        <v>13.5225191083052</v>
      </c>
      <c r="P455" s="6">
        <v>74.929802912138001</v>
      </c>
      <c r="Q455" s="6">
        <v>0</v>
      </c>
      <c r="R455" s="6">
        <v>7.9390286109451624</v>
      </c>
      <c r="S455" s="6">
        <v>0</v>
      </c>
      <c r="T455" s="6">
        <v>0</v>
      </c>
      <c r="U455" s="6">
        <v>0</v>
      </c>
      <c r="V455" s="6">
        <v>3.1</v>
      </c>
      <c r="W455" s="6">
        <v>65.489999999999995</v>
      </c>
      <c r="X455" s="6">
        <v>10.19</v>
      </c>
      <c r="Y455" s="6">
        <v>22.84</v>
      </c>
      <c r="Z455" s="6">
        <v>1.49</v>
      </c>
      <c r="AC455" s="6">
        <v>31.16</v>
      </c>
      <c r="AD455" s="6">
        <v>0.03</v>
      </c>
      <c r="AG455" s="6">
        <v>20</v>
      </c>
      <c r="AJ455" s="6">
        <v>3.5</v>
      </c>
      <c r="AK455" s="6">
        <v>1.1100000000000001</v>
      </c>
      <c r="AN455" s="6">
        <v>40</v>
      </c>
      <c r="AO455" s="6">
        <f>LN(25/Table26[[#This Row],[Temperature (C)]]/(1-SQRT((Table26[[#This Row],[Temperature (C)]]-5)/Table26[[#This Row],[Temperature (C)]])))/Table26[[#This Row],[b]]</f>
        <v>2.0710704328770686</v>
      </c>
      <c r="AP455" s="6">
        <f>IF(Table26[[#This Row],[b]]&lt;&gt;"",Table26[[#This Row],[T-5]], 0)</f>
        <v>2.0710704328770686</v>
      </c>
      <c r="AQ455" s="6">
        <f>Table26[[#This Row],[Heating time]]+Table26[[#This Row],[Holding Time (min)]]</f>
        <v>42.071070432877072</v>
      </c>
      <c r="AR455" s="6">
        <v>340</v>
      </c>
      <c r="AT455" t="s">
        <v>389</v>
      </c>
      <c r="AV455" s="6">
        <v>71.512415349887107</v>
      </c>
      <c r="AZ455" s="6" t="s">
        <v>391</v>
      </c>
      <c r="BL455" s="6" t="s">
        <v>391</v>
      </c>
      <c r="CQ455" s="6">
        <v>0</v>
      </c>
    </row>
    <row r="456" spans="1:95" x14ac:dyDescent="0.25">
      <c r="A456" t="s">
        <v>302</v>
      </c>
      <c r="B456" t="s">
        <v>303</v>
      </c>
      <c r="C456">
        <v>2019</v>
      </c>
      <c r="D456" t="s">
        <v>306</v>
      </c>
      <c r="E456">
        <v>1</v>
      </c>
      <c r="F456" s="6">
        <f>Table26[[#This Row],[Other Carbs wt%]]+Table26[[#This Row],[Starch wt%]]+Table26[[#This Row],[Cellulose wt%]]+Table26[[#This Row],[Hemicellulose wt%]]+Table26[[#This Row],[Sa wt%]]</f>
        <v>7.9390286109451624</v>
      </c>
      <c r="G456" s="6">
        <f>Table26[[#This Row],[Protein wt%]]+Table26[[#This Row],[AA wt%]]</f>
        <v>13.5225191083052</v>
      </c>
      <c r="H456" s="6">
        <f>Table26[[#This Row],[Lipids wt%]]+Table26[[#This Row],[FA wt%]]</f>
        <v>74.929802912138001</v>
      </c>
      <c r="I456" s="6">
        <f>Table26[[#This Row],[Lignin wt%]]+Table26[[#This Row],[Ph wt%]]</f>
        <v>0</v>
      </c>
      <c r="J45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56" s="6">
        <v>0</v>
      </c>
      <c r="L456" s="6">
        <v>0</v>
      </c>
      <c r="M456" s="6">
        <v>0</v>
      </c>
      <c r="N456" s="6">
        <v>0</v>
      </c>
      <c r="O456" s="6">
        <v>13.5225191083052</v>
      </c>
      <c r="P456" s="6">
        <v>74.929802912138001</v>
      </c>
      <c r="Q456" s="6">
        <v>0</v>
      </c>
      <c r="R456" s="6">
        <v>7.9390286109451624</v>
      </c>
      <c r="S456" s="6">
        <v>0</v>
      </c>
      <c r="T456" s="6">
        <v>0</v>
      </c>
      <c r="U456" s="6">
        <v>0</v>
      </c>
      <c r="V456" s="6">
        <v>3.1</v>
      </c>
      <c r="W456" s="6">
        <v>65.489999999999995</v>
      </c>
      <c r="X456" s="6">
        <v>10.19</v>
      </c>
      <c r="Y456" s="6">
        <v>22.84</v>
      </c>
      <c r="Z456" s="6">
        <v>1.49</v>
      </c>
      <c r="AC456" s="6">
        <v>31.16</v>
      </c>
      <c r="AD456" s="6">
        <v>0.03</v>
      </c>
      <c r="AG456" s="6">
        <v>20</v>
      </c>
      <c r="AJ456" s="6">
        <v>3.5</v>
      </c>
      <c r="AK456" s="6">
        <v>1.1100000000000001</v>
      </c>
      <c r="AN456" s="6">
        <v>40</v>
      </c>
      <c r="AO456" s="6">
        <f>LN(25/Table26[[#This Row],[Temperature (C)]]/(1-SQRT((Table26[[#This Row],[Temperature (C)]]-5)/Table26[[#This Row],[Temperature (C)]])))/Table26[[#This Row],[b]]</f>
        <v>2.0712564373473494</v>
      </c>
      <c r="AP456" s="6">
        <f>IF(Table26[[#This Row],[b]]&lt;&gt;"",Table26[[#This Row],[T-5]], 0)</f>
        <v>2.0712564373473494</v>
      </c>
      <c r="AQ456" s="6">
        <f>Table26[[#This Row],[Heating time]]+Table26[[#This Row],[Holding Time (min)]]</f>
        <v>42.071256437347351</v>
      </c>
      <c r="AR456" s="6">
        <v>360</v>
      </c>
      <c r="AT456" t="s">
        <v>389</v>
      </c>
      <c r="AV456" s="6">
        <v>69.345372460496606</v>
      </c>
      <c r="AZ456" s="6" t="s">
        <v>391</v>
      </c>
      <c r="BL456" s="6" t="s">
        <v>391</v>
      </c>
      <c r="CQ456" s="6">
        <v>0</v>
      </c>
    </row>
    <row r="457" spans="1:95" x14ac:dyDescent="0.25">
      <c r="A457" t="s">
        <v>302</v>
      </c>
      <c r="B457" t="s">
        <v>303</v>
      </c>
      <c r="C457">
        <v>2019</v>
      </c>
      <c r="D457" t="s">
        <v>306</v>
      </c>
      <c r="E457">
        <v>1</v>
      </c>
      <c r="F457" s="6">
        <f>Table26[[#This Row],[Other Carbs wt%]]+Table26[[#This Row],[Starch wt%]]+Table26[[#This Row],[Cellulose wt%]]+Table26[[#This Row],[Hemicellulose wt%]]+Table26[[#This Row],[Sa wt%]]</f>
        <v>7.9390286109451624</v>
      </c>
      <c r="G457" s="6">
        <f>Table26[[#This Row],[Protein wt%]]+Table26[[#This Row],[AA wt%]]</f>
        <v>13.5225191083052</v>
      </c>
      <c r="H457" s="6">
        <f>Table26[[#This Row],[Lipids wt%]]+Table26[[#This Row],[FA wt%]]</f>
        <v>74.929802912138001</v>
      </c>
      <c r="I457" s="6">
        <f>Table26[[#This Row],[Lignin wt%]]+Table26[[#This Row],[Ph wt%]]</f>
        <v>0</v>
      </c>
      <c r="J45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57" s="6">
        <v>0</v>
      </c>
      <c r="L457" s="6">
        <v>0</v>
      </c>
      <c r="M457" s="6">
        <v>0</v>
      </c>
      <c r="N457" s="6">
        <v>0</v>
      </c>
      <c r="O457" s="6">
        <v>13.5225191083052</v>
      </c>
      <c r="P457" s="6">
        <v>74.929802912138001</v>
      </c>
      <c r="Q457" s="6">
        <v>0</v>
      </c>
      <c r="R457" s="6">
        <v>7.9390286109451624</v>
      </c>
      <c r="S457" s="6">
        <v>0</v>
      </c>
      <c r="T457" s="6">
        <v>0</v>
      </c>
      <c r="U457" s="6">
        <v>0</v>
      </c>
      <c r="V457" s="6">
        <v>3.1</v>
      </c>
      <c r="W457" s="6">
        <v>65.489999999999995</v>
      </c>
      <c r="X457" s="6">
        <v>10.19</v>
      </c>
      <c r="Y457" s="6">
        <v>22.84</v>
      </c>
      <c r="Z457" s="6">
        <v>1.49</v>
      </c>
      <c r="AC457" s="6">
        <v>31.16</v>
      </c>
      <c r="AD457" s="6">
        <v>0.03</v>
      </c>
      <c r="AG457" s="6">
        <v>20</v>
      </c>
      <c r="AJ457" s="6">
        <v>3.5</v>
      </c>
      <c r="AK457" s="6">
        <v>1.1100000000000001</v>
      </c>
      <c r="AN457" s="6">
        <v>10</v>
      </c>
      <c r="AO457" s="6">
        <f>LN(25/Table26[[#This Row],[Temperature (C)]]/(1-SQRT((Table26[[#This Row],[Temperature (C)]]-5)/Table26[[#This Row],[Temperature (C)]])))/Table26[[#This Row],[b]]</f>
        <v>2.0710704328770686</v>
      </c>
      <c r="AP457" s="6">
        <f>IF(Table26[[#This Row],[b]]&lt;&gt;"",Table26[[#This Row],[T-5]], 0)</f>
        <v>2.0710704328770686</v>
      </c>
      <c r="AQ457" s="6">
        <f>Table26[[#This Row],[Heating time]]+Table26[[#This Row],[Holding Time (min)]]</f>
        <v>12.071070432877068</v>
      </c>
      <c r="AR457" s="6">
        <v>340</v>
      </c>
      <c r="AT457" t="s">
        <v>389</v>
      </c>
      <c r="AV457" s="6">
        <v>50.9611091769235</v>
      </c>
      <c r="AZ457" s="6" t="s">
        <v>391</v>
      </c>
      <c r="BL457" s="6" t="s">
        <v>391</v>
      </c>
      <c r="CQ457" s="6">
        <v>0</v>
      </c>
    </row>
    <row r="458" spans="1:95" x14ac:dyDescent="0.25">
      <c r="A458" t="s">
        <v>302</v>
      </c>
      <c r="B458" t="s">
        <v>303</v>
      </c>
      <c r="C458">
        <v>2019</v>
      </c>
      <c r="D458" t="s">
        <v>306</v>
      </c>
      <c r="E458">
        <v>1</v>
      </c>
      <c r="F458" s="6">
        <f>Table26[[#This Row],[Other Carbs wt%]]+Table26[[#This Row],[Starch wt%]]+Table26[[#This Row],[Cellulose wt%]]+Table26[[#This Row],[Hemicellulose wt%]]+Table26[[#This Row],[Sa wt%]]</f>
        <v>7.9390286109451624</v>
      </c>
      <c r="G458" s="6">
        <f>Table26[[#This Row],[Protein wt%]]+Table26[[#This Row],[AA wt%]]</f>
        <v>13.5225191083052</v>
      </c>
      <c r="H458" s="6">
        <f>Table26[[#This Row],[Lipids wt%]]+Table26[[#This Row],[FA wt%]]</f>
        <v>74.929802912138001</v>
      </c>
      <c r="I458" s="6">
        <f>Table26[[#This Row],[Lignin wt%]]+Table26[[#This Row],[Ph wt%]]</f>
        <v>0</v>
      </c>
      <c r="J45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58" s="6">
        <v>0</v>
      </c>
      <c r="L458" s="6">
        <v>0</v>
      </c>
      <c r="M458" s="6">
        <v>0</v>
      </c>
      <c r="N458" s="6">
        <v>0</v>
      </c>
      <c r="O458" s="6">
        <v>13.5225191083052</v>
      </c>
      <c r="P458" s="6">
        <v>74.929802912138001</v>
      </c>
      <c r="Q458" s="6">
        <v>0</v>
      </c>
      <c r="R458" s="6">
        <v>7.9390286109451624</v>
      </c>
      <c r="S458" s="6">
        <v>0</v>
      </c>
      <c r="T458" s="6">
        <v>0</v>
      </c>
      <c r="U458" s="6">
        <v>0</v>
      </c>
      <c r="V458" s="6">
        <v>3.1</v>
      </c>
      <c r="W458" s="6">
        <v>65.489999999999995</v>
      </c>
      <c r="X458" s="6">
        <v>10.19</v>
      </c>
      <c r="Y458" s="6">
        <v>22.84</v>
      </c>
      <c r="Z458" s="6">
        <v>1.49</v>
      </c>
      <c r="AC458" s="6">
        <v>31.16</v>
      </c>
      <c r="AD458" s="6">
        <v>0.03</v>
      </c>
      <c r="AG458" s="6">
        <v>20</v>
      </c>
      <c r="AJ458" s="6">
        <v>3.5</v>
      </c>
      <c r="AK458" s="6">
        <v>1.1100000000000001</v>
      </c>
      <c r="AN458" s="6">
        <v>20</v>
      </c>
      <c r="AO458" s="6">
        <f>LN(25/Table26[[#This Row],[Temperature (C)]]/(1-SQRT((Table26[[#This Row],[Temperature (C)]]-5)/Table26[[#This Row],[Temperature (C)]])))/Table26[[#This Row],[b]]</f>
        <v>2.0710704328770686</v>
      </c>
      <c r="AP458" s="6">
        <f>IF(Table26[[#This Row],[b]]&lt;&gt;"",Table26[[#This Row],[T-5]], 0)</f>
        <v>2.0710704328770686</v>
      </c>
      <c r="AQ458" s="6">
        <f>Table26[[#This Row],[Heating time]]+Table26[[#This Row],[Holding Time (min)]]</f>
        <v>22.071070432877068</v>
      </c>
      <c r="AR458" s="6">
        <v>340</v>
      </c>
      <c r="AT458" t="s">
        <v>389</v>
      </c>
      <c r="AV458" s="6">
        <v>72.146879927911698</v>
      </c>
      <c r="AZ458" s="6" t="s">
        <v>391</v>
      </c>
      <c r="BL458" s="6" t="s">
        <v>391</v>
      </c>
      <c r="CQ458" s="6">
        <v>0</v>
      </c>
    </row>
    <row r="459" spans="1:95" x14ac:dyDescent="0.25">
      <c r="A459" t="s">
        <v>302</v>
      </c>
      <c r="B459" t="s">
        <v>303</v>
      </c>
      <c r="C459">
        <v>2019</v>
      </c>
      <c r="D459" t="s">
        <v>306</v>
      </c>
      <c r="E459">
        <v>1</v>
      </c>
      <c r="F459" s="6">
        <f>Table26[[#This Row],[Other Carbs wt%]]+Table26[[#This Row],[Starch wt%]]+Table26[[#This Row],[Cellulose wt%]]+Table26[[#This Row],[Hemicellulose wt%]]+Table26[[#This Row],[Sa wt%]]</f>
        <v>7.9390286109451624</v>
      </c>
      <c r="G459" s="6">
        <f>Table26[[#This Row],[Protein wt%]]+Table26[[#This Row],[AA wt%]]</f>
        <v>13.5225191083052</v>
      </c>
      <c r="H459" s="6">
        <f>Table26[[#This Row],[Lipids wt%]]+Table26[[#This Row],[FA wt%]]</f>
        <v>74.929802912138001</v>
      </c>
      <c r="I459" s="6">
        <f>Table26[[#This Row],[Lignin wt%]]+Table26[[#This Row],[Ph wt%]]</f>
        <v>0</v>
      </c>
      <c r="J45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459" s="6">
        <v>0</v>
      </c>
      <c r="L459" s="6">
        <v>0</v>
      </c>
      <c r="M459" s="6">
        <v>0</v>
      </c>
      <c r="N459" s="6">
        <v>0</v>
      </c>
      <c r="O459" s="6">
        <v>13.5225191083052</v>
      </c>
      <c r="P459" s="6">
        <v>74.929802912138001</v>
      </c>
      <c r="Q459" s="6">
        <v>0</v>
      </c>
      <c r="R459" s="6">
        <v>7.9390286109451624</v>
      </c>
      <c r="S459" s="6">
        <v>0</v>
      </c>
      <c r="T459" s="6">
        <v>0</v>
      </c>
      <c r="U459" s="6">
        <v>0</v>
      </c>
      <c r="V459" s="6">
        <v>3.1</v>
      </c>
      <c r="W459" s="6">
        <v>65.489999999999995</v>
      </c>
      <c r="X459" s="6">
        <v>10.19</v>
      </c>
      <c r="Y459" s="6">
        <v>22.84</v>
      </c>
      <c r="Z459" s="6">
        <v>1.49</v>
      </c>
      <c r="AC459" s="6">
        <v>31.16</v>
      </c>
      <c r="AD459" s="6">
        <v>0.03</v>
      </c>
      <c r="AG459" s="6">
        <v>20</v>
      </c>
      <c r="AJ459" s="6">
        <v>3.5</v>
      </c>
      <c r="AK459" s="6">
        <v>1.1100000000000001</v>
      </c>
      <c r="AN459" s="6">
        <v>60</v>
      </c>
      <c r="AO459" s="6">
        <f>LN(25/Table26[[#This Row],[Temperature (C)]]/(1-SQRT((Table26[[#This Row],[Temperature (C)]]-5)/Table26[[#This Row],[Temperature (C)]])))/Table26[[#This Row],[b]]</f>
        <v>2.0710704328770686</v>
      </c>
      <c r="AP459" s="6">
        <f>IF(Table26[[#This Row],[b]]&lt;&gt;"",Table26[[#This Row],[T-5]], 0)</f>
        <v>2.0710704328770686</v>
      </c>
      <c r="AQ459" s="6">
        <f>Table26[[#This Row],[Heating time]]+Table26[[#This Row],[Holding Time (min)]]</f>
        <v>62.071070432877072</v>
      </c>
      <c r="AR459" s="6">
        <v>340</v>
      </c>
      <c r="AT459" t="s">
        <v>389</v>
      </c>
      <c r="AV459" s="6">
        <v>71.1908906592394</v>
      </c>
      <c r="AZ459" s="6" t="s">
        <v>391</v>
      </c>
      <c r="BL459" s="6" t="s">
        <v>391</v>
      </c>
      <c r="CQ459" s="6">
        <v>0</v>
      </c>
    </row>
    <row r="460" spans="1:95" x14ac:dyDescent="0.25">
      <c r="A460" t="s">
        <v>302</v>
      </c>
      <c r="B460" t="s">
        <v>303</v>
      </c>
      <c r="C460">
        <v>2019</v>
      </c>
      <c r="D460" t="s">
        <v>307</v>
      </c>
      <c r="E460">
        <v>1</v>
      </c>
      <c r="F460" s="6">
        <f>Table26[[#This Row],[Other Carbs wt%]]+Table26[[#This Row],[Starch wt%]]+Table26[[#This Row],[Cellulose wt%]]+Table26[[#This Row],[Hemicellulose wt%]]+Table26[[#This Row],[Sa wt%]]</f>
        <v>4.9297313058975403E-2</v>
      </c>
      <c r="G460" s="6">
        <f>Table26[[#This Row],[Protein wt%]]+Table26[[#This Row],[AA wt%]]</f>
        <v>48.402539003011398</v>
      </c>
      <c r="H460" s="6">
        <f>Table26[[#This Row],[Lipids wt%]]+Table26[[#This Row],[FA wt%]]</f>
        <v>51.548163683929502</v>
      </c>
      <c r="I460" s="6">
        <f>Table26[[#This Row],[Lignin wt%]]+Table26[[#This Row],[Ph wt%]]</f>
        <v>0</v>
      </c>
      <c r="J46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4.9297313058975403E-2</v>
      </c>
      <c r="K460" s="6">
        <v>4.9297313058975403E-2</v>
      </c>
      <c r="L460" s="6">
        <v>0</v>
      </c>
      <c r="M460" s="6">
        <v>0</v>
      </c>
      <c r="N460" s="6">
        <v>0</v>
      </c>
      <c r="O460" s="6">
        <v>48.402539003011398</v>
      </c>
      <c r="P460" s="6">
        <v>51.548163683929502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2.2999999999999998</v>
      </c>
      <c r="W460" s="6">
        <v>61.32</v>
      </c>
      <c r="X460" s="6">
        <v>9.2899999999999991</v>
      </c>
      <c r="Y460" s="6">
        <v>23.24</v>
      </c>
      <c r="Z460" s="6">
        <v>6.16</v>
      </c>
      <c r="AC460" s="6">
        <v>29.31</v>
      </c>
      <c r="AD460" s="6">
        <v>0.03</v>
      </c>
      <c r="AG460" s="6">
        <v>20</v>
      </c>
      <c r="AJ460" s="6">
        <v>3.5</v>
      </c>
      <c r="AK460" s="6">
        <v>1.1100000000000001</v>
      </c>
      <c r="AN460" s="6">
        <v>40</v>
      </c>
      <c r="AO460" s="6">
        <f>LN(25/Table26[[#This Row],[Temperature (C)]]/(1-SQRT((Table26[[#This Row],[Temperature (C)]]-5)/Table26[[#This Row],[Temperature (C)]])))/Table26[[#This Row],[b]]</f>
        <v>2.0703519030751871</v>
      </c>
      <c r="AP460" s="6">
        <f>IF(Table26[[#This Row],[b]]&lt;&gt;"",Table26[[#This Row],[T-5]], 0)</f>
        <v>2.0703519030751871</v>
      </c>
      <c r="AQ460" s="6">
        <f>Table26[[#This Row],[Heating time]]+Table26[[#This Row],[Holding Time (min)]]</f>
        <v>42.070351903075185</v>
      </c>
      <c r="AR460" s="6">
        <v>280</v>
      </c>
      <c r="AT460" t="s">
        <v>389</v>
      </c>
      <c r="AV460" s="6">
        <v>51.828442437923201</v>
      </c>
      <c r="AZ460" s="6" t="s">
        <v>391</v>
      </c>
      <c r="BL460" s="6" t="s">
        <v>391</v>
      </c>
      <c r="CQ460" s="6">
        <v>0</v>
      </c>
    </row>
    <row r="461" spans="1:95" x14ac:dyDescent="0.25">
      <c r="A461" t="s">
        <v>302</v>
      </c>
      <c r="B461" t="s">
        <v>303</v>
      </c>
      <c r="C461">
        <v>2019</v>
      </c>
      <c r="D461" t="s">
        <v>307</v>
      </c>
      <c r="E461">
        <v>1</v>
      </c>
      <c r="F461" s="6">
        <f>Table26[[#This Row],[Other Carbs wt%]]+Table26[[#This Row],[Starch wt%]]+Table26[[#This Row],[Cellulose wt%]]+Table26[[#This Row],[Hemicellulose wt%]]+Table26[[#This Row],[Sa wt%]]</f>
        <v>4.9297313058975403E-2</v>
      </c>
      <c r="G461" s="6">
        <f>Table26[[#This Row],[Protein wt%]]+Table26[[#This Row],[AA wt%]]</f>
        <v>48.402539003011398</v>
      </c>
      <c r="H461" s="6">
        <f>Table26[[#This Row],[Lipids wt%]]+Table26[[#This Row],[FA wt%]]</f>
        <v>51.548163683929502</v>
      </c>
      <c r="I461" s="6">
        <f>Table26[[#This Row],[Lignin wt%]]+Table26[[#This Row],[Ph wt%]]</f>
        <v>0</v>
      </c>
      <c r="J46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4.9297313058975403E-2</v>
      </c>
      <c r="K461" s="6">
        <v>4.9297313058975403E-2</v>
      </c>
      <c r="L461" s="6">
        <v>0</v>
      </c>
      <c r="M461" s="6">
        <v>0</v>
      </c>
      <c r="N461" s="6">
        <v>0</v>
      </c>
      <c r="O461" s="6">
        <v>48.402539003011398</v>
      </c>
      <c r="P461" s="6">
        <v>51.548163683929502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2.2999999999999998</v>
      </c>
      <c r="W461" s="6">
        <v>61.32</v>
      </c>
      <c r="X461" s="6">
        <v>9.2899999999999991</v>
      </c>
      <c r="Y461" s="6">
        <v>23.24</v>
      </c>
      <c r="Z461" s="6">
        <v>6.16</v>
      </c>
      <c r="AC461" s="6">
        <v>29.31</v>
      </c>
      <c r="AD461" s="6">
        <v>0.03</v>
      </c>
      <c r="AG461" s="6">
        <v>20</v>
      </c>
      <c r="AJ461" s="6">
        <v>3.5</v>
      </c>
      <c r="AK461" s="6">
        <v>1.1100000000000001</v>
      </c>
      <c r="AN461" s="6">
        <v>40</v>
      </c>
      <c r="AO461" s="6">
        <f>LN(25/Table26[[#This Row],[Temperature (C)]]/(1-SQRT((Table26[[#This Row],[Temperature (C)]]-5)/Table26[[#This Row],[Temperature (C)]])))/Table26[[#This Row],[b]]</f>
        <v>2.0706235503286319</v>
      </c>
      <c r="AP461" s="6">
        <f>IF(Table26[[#This Row],[b]]&lt;&gt;"",Table26[[#This Row],[T-5]], 0)</f>
        <v>2.0706235503286319</v>
      </c>
      <c r="AQ461" s="6">
        <f>Table26[[#This Row],[Heating time]]+Table26[[#This Row],[Holding Time (min)]]</f>
        <v>42.070623550328634</v>
      </c>
      <c r="AR461" s="6">
        <v>300</v>
      </c>
      <c r="AT461" t="s">
        <v>389</v>
      </c>
      <c r="AV461" s="6">
        <v>56.884875846501103</v>
      </c>
      <c r="AZ461" s="6" t="s">
        <v>391</v>
      </c>
      <c r="BD461" s="6">
        <v>73.61</v>
      </c>
      <c r="BE461" s="6">
        <v>11.87</v>
      </c>
      <c r="BF461" s="6">
        <v>12.85</v>
      </c>
      <c r="BG461" s="6">
        <v>1.68</v>
      </c>
      <c r="BI461" s="6">
        <v>39.56</v>
      </c>
      <c r="BK461" s="6">
        <v>75.099999999999994</v>
      </c>
      <c r="BL461" s="6" t="s">
        <v>391</v>
      </c>
      <c r="CQ461" s="6">
        <v>0</v>
      </c>
    </row>
    <row r="462" spans="1:95" x14ac:dyDescent="0.25">
      <c r="A462" t="s">
        <v>302</v>
      </c>
      <c r="B462" t="s">
        <v>303</v>
      </c>
      <c r="C462">
        <v>2019</v>
      </c>
      <c r="D462" t="s">
        <v>307</v>
      </c>
      <c r="E462">
        <v>1</v>
      </c>
      <c r="F462" s="6">
        <f>Table26[[#This Row],[Other Carbs wt%]]+Table26[[#This Row],[Starch wt%]]+Table26[[#This Row],[Cellulose wt%]]+Table26[[#This Row],[Hemicellulose wt%]]+Table26[[#This Row],[Sa wt%]]</f>
        <v>4.9297313058975403E-2</v>
      </c>
      <c r="G462" s="6">
        <f>Table26[[#This Row],[Protein wt%]]+Table26[[#This Row],[AA wt%]]</f>
        <v>48.402539003011398</v>
      </c>
      <c r="H462" s="6">
        <f>Table26[[#This Row],[Lipids wt%]]+Table26[[#This Row],[FA wt%]]</f>
        <v>51.548163683929502</v>
      </c>
      <c r="I462" s="6">
        <f>Table26[[#This Row],[Lignin wt%]]+Table26[[#This Row],[Ph wt%]]</f>
        <v>0</v>
      </c>
      <c r="J46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4.9297313058975403E-2</v>
      </c>
      <c r="K462" s="6">
        <v>4.9297313058975403E-2</v>
      </c>
      <c r="L462" s="6">
        <v>0</v>
      </c>
      <c r="M462" s="6">
        <v>0</v>
      </c>
      <c r="N462" s="6">
        <v>0</v>
      </c>
      <c r="O462" s="6">
        <v>48.402539003011398</v>
      </c>
      <c r="P462" s="6">
        <v>51.548163683929502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2.2999999999999998</v>
      </c>
      <c r="W462" s="6">
        <v>61.32</v>
      </c>
      <c r="X462" s="6">
        <v>9.2899999999999991</v>
      </c>
      <c r="Y462" s="6">
        <v>23.24</v>
      </c>
      <c r="Z462" s="6">
        <v>6.16</v>
      </c>
      <c r="AC462" s="6">
        <v>29.31</v>
      </c>
      <c r="AD462" s="6">
        <v>0.03</v>
      </c>
      <c r="AG462" s="6">
        <v>20</v>
      </c>
      <c r="AJ462" s="6">
        <v>3.5</v>
      </c>
      <c r="AK462" s="6">
        <v>1.1100000000000001</v>
      </c>
      <c r="AN462" s="6">
        <v>40</v>
      </c>
      <c r="AO462" s="6">
        <f>LN(25/Table26[[#This Row],[Temperature (C)]]/(1-SQRT((Table26[[#This Row],[Temperature (C)]]-5)/Table26[[#This Row],[Temperature (C)]])))/Table26[[#This Row],[b]]</f>
        <v>2.0708610397007603</v>
      </c>
      <c r="AP462" s="6">
        <f>IF(Table26[[#This Row],[b]]&lt;&gt;"",Table26[[#This Row],[T-5]], 0)</f>
        <v>2.0708610397007603</v>
      </c>
      <c r="AQ462" s="6">
        <f>Table26[[#This Row],[Heating time]]+Table26[[#This Row],[Holding Time (min)]]</f>
        <v>42.070861039700759</v>
      </c>
      <c r="AR462" s="6">
        <v>320</v>
      </c>
      <c r="AT462" t="s">
        <v>389</v>
      </c>
      <c r="AV462" s="6">
        <v>55.259593679458199</v>
      </c>
      <c r="AZ462" s="6" t="s">
        <v>391</v>
      </c>
      <c r="BL462" s="6" t="s">
        <v>391</v>
      </c>
      <c r="CQ462" s="6">
        <v>0</v>
      </c>
    </row>
    <row r="463" spans="1:95" x14ac:dyDescent="0.25">
      <c r="A463" t="s">
        <v>302</v>
      </c>
      <c r="B463" t="s">
        <v>303</v>
      </c>
      <c r="C463">
        <v>2019</v>
      </c>
      <c r="D463" t="s">
        <v>307</v>
      </c>
      <c r="E463">
        <v>1</v>
      </c>
      <c r="F463" s="6">
        <f>Table26[[#This Row],[Other Carbs wt%]]+Table26[[#This Row],[Starch wt%]]+Table26[[#This Row],[Cellulose wt%]]+Table26[[#This Row],[Hemicellulose wt%]]+Table26[[#This Row],[Sa wt%]]</f>
        <v>4.9297313058975403E-2</v>
      </c>
      <c r="G463" s="6">
        <f>Table26[[#This Row],[Protein wt%]]+Table26[[#This Row],[AA wt%]]</f>
        <v>48.402539003011398</v>
      </c>
      <c r="H463" s="6">
        <f>Table26[[#This Row],[Lipids wt%]]+Table26[[#This Row],[FA wt%]]</f>
        <v>51.548163683929502</v>
      </c>
      <c r="I463" s="6">
        <f>Table26[[#This Row],[Lignin wt%]]+Table26[[#This Row],[Ph wt%]]</f>
        <v>0</v>
      </c>
      <c r="J46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4.9297313058975403E-2</v>
      </c>
      <c r="K463" s="6">
        <v>4.9297313058975403E-2</v>
      </c>
      <c r="L463" s="6">
        <v>0</v>
      </c>
      <c r="M463" s="6">
        <v>0</v>
      </c>
      <c r="N463" s="6">
        <v>0</v>
      </c>
      <c r="O463" s="6">
        <v>48.402539003011398</v>
      </c>
      <c r="P463" s="6">
        <v>51.548163683929502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2.2999999999999998</v>
      </c>
      <c r="W463" s="6">
        <v>61.32</v>
      </c>
      <c r="X463" s="6">
        <v>9.2899999999999991</v>
      </c>
      <c r="Y463" s="6">
        <v>23.24</v>
      </c>
      <c r="Z463" s="6">
        <v>6.16</v>
      </c>
      <c r="AC463" s="6">
        <v>29.31</v>
      </c>
      <c r="AD463" s="6">
        <v>0.03</v>
      </c>
      <c r="AG463" s="6">
        <v>20</v>
      </c>
      <c r="AJ463" s="6">
        <v>3.5</v>
      </c>
      <c r="AK463" s="6">
        <v>1.1100000000000001</v>
      </c>
      <c r="AN463" s="6">
        <v>40</v>
      </c>
      <c r="AO463" s="6">
        <f>LN(25/Table26[[#This Row],[Temperature (C)]]/(1-SQRT((Table26[[#This Row],[Temperature (C)]]-5)/Table26[[#This Row],[Temperature (C)]])))/Table26[[#This Row],[b]]</f>
        <v>2.0710704328770686</v>
      </c>
      <c r="AP463" s="6">
        <f>IF(Table26[[#This Row],[b]]&lt;&gt;"",Table26[[#This Row],[T-5]], 0)</f>
        <v>2.0710704328770686</v>
      </c>
      <c r="AQ463" s="6">
        <f>Table26[[#This Row],[Heating time]]+Table26[[#This Row],[Holding Time (min)]]</f>
        <v>42.071070432877072</v>
      </c>
      <c r="AR463" s="6">
        <v>340</v>
      </c>
      <c r="AT463" t="s">
        <v>389</v>
      </c>
      <c r="AV463" s="6">
        <v>37.923250564333998</v>
      </c>
      <c r="AZ463" s="6" t="s">
        <v>391</v>
      </c>
      <c r="BL463" s="6" t="s">
        <v>391</v>
      </c>
      <c r="CQ463" s="6">
        <v>0</v>
      </c>
    </row>
    <row r="464" spans="1:95" x14ac:dyDescent="0.25">
      <c r="A464" t="s">
        <v>302</v>
      </c>
      <c r="B464" t="s">
        <v>303</v>
      </c>
      <c r="C464">
        <v>2019</v>
      </c>
      <c r="D464" t="s">
        <v>307</v>
      </c>
      <c r="E464">
        <v>1</v>
      </c>
      <c r="F464" s="6">
        <f>Table26[[#This Row],[Other Carbs wt%]]+Table26[[#This Row],[Starch wt%]]+Table26[[#This Row],[Cellulose wt%]]+Table26[[#This Row],[Hemicellulose wt%]]+Table26[[#This Row],[Sa wt%]]</f>
        <v>4.9297313058975403E-2</v>
      </c>
      <c r="G464" s="6">
        <f>Table26[[#This Row],[Protein wt%]]+Table26[[#This Row],[AA wt%]]</f>
        <v>48.402539003011398</v>
      </c>
      <c r="H464" s="6">
        <f>Table26[[#This Row],[Lipids wt%]]+Table26[[#This Row],[FA wt%]]</f>
        <v>51.548163683929502</v>
      </c>
      <c r="I464" s="6">
        <f>Table26[[#This Row],[Lignin wt%]]+Table26[[#This Row],[Ph wt%]]</f>
        <v>0</v>
      </c>
      <c r="J46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4.9297313058975403E-2</v>
      </c>
      <c r="K464" s="6">
        <v>4.9297313058975403E-2</v>
      </c>
      <c r="L464" s="6">
        <v>0</v>
      </c>
      <c r="M464" s="6">
        <v>0</v>
      </c>
      <c r="N464" s="6">
        <v>0</v>
      </c>
      <c r="O464" s="6">
        <v>48.402539003011398</v>
      </c>
      <c r="P464" s="6">
        <v>51.548163683929502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2.2999999999999998</v>
      </c>
      <c r="W464" s="6">
        <v>61.32</v>
      </c>
      <c r="X464" s="6">
        <v>9.2899999999999991</v>
      </c>
      <c r="Y464" s="6">
        <v>23.24</v>
      </c>
      <c r="Z464" s="6">
        <v>6.16</v>
      </c>
      <c r="AC464" s="6">
        <v>29.31</v>
      </c>
      <c r="AD464" s="6">
        <v>0.03</v>
      </c>
      <c r="AG464" s="6">
        <v>20</v>
      </c>
      <c r="AJ464" s="6">
        <v>3.5</v>
      </c>
      <c r="AK464" s="6">
        <v>1.1100000000000001</v>
      </c>
      <c r="AN464" s="6">
        <v>40</v>
      </c>
      <c r="AO464" s="6">
        <f>LN(25/Table26[[#This Row],[Temperature (C)]]/(1-SQRT((Table26[[#This Row],[Temperature (C)]]-5)/Table26[[#This Row],[Temperature (C)]])))/Table26[[#This Row],[b]]</f>
        <v>2.0712564373473494</v>
      </c>
      <c r="AP464" s="6">
        <f>IF(Table26[[#This Row],[b]]&lt;&gt;"",Table26[[#This Row],[T-5]], 0)</f>
        <v>2.0712564373473494</v>
      </c>
      <c r="AQ464" s="6">
        <f>Table26[[#This Row],[Heating time]]+Table26[[#This Row],[Holding Time (min)]]</f>
        <v>42.071256437347351</v>
      </c>
      <c r="AR464" s="6">
        <v>360</v>
      </c>
      <c r="AT464" t="s">
        <v>389</v>
      </c>
      <c r="AV464" s="6">
        <v>25.823927765236999</v>
      </c>
      <c r="AZ464" s="6" t="s">
        <v>391</v>
      </c>
      <c r="BL464" s="6" t="s">
        <v>391</v>
      </c>
      <c r="CQ464" s="6">
        <v>0</v>
      </c>
    </row>
    <row r="465" spans="1:95" x14ac:dyDescent="0.25">
      <c r="A465" t="s">
        <v>302</v>
      </c>
      <c r="B465" t="s">
        <v>303</v>
      </c>
      <c r="C465">
        <v>2019</v>
      </c>
      <c r="D465" t="s">
        <v>307</v>
      </c>
      <c r="E465">
        <v>1</v>
      </c>
      <c r="F465" s="6">
        <f>Table26[[#This Row],[Other Carbs wt%]]+Table26[[#This Row],[Starch wt%]]+Table26[[#This Row],[Cellulose wt%]]+Table26[[#This Row],[Hemicellulose wt%]]+Table26[[#This Row],[Sa wt%]]</f>
        <v>4.9297313058975403E-2</v>
      </c>
      <c r="G465" s="6">
        <f>Table26[[#This Row],[Protein wt%]]+Table26[[#This Row],[AA wt%]]</f>
        <v>48.402539003011398</v>
      </c>
      <c r="H465" s="6">
        <f>Table26[[#This Row],[Lipids wt%]]+Table26[[#This Row],[FA wt%]]</f>
        <v>51.548163683929502</v>
      </c>
      <c r="I465" s="6">
        <f>Table26[[#This Row],[Lignin wt%]]+Table26[[#This Row],[Ph wt%]]</f>
        <v>0</v>
      </c>
      <c r="J46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4.9297313058975403E-2</v>
      </c>
      <c r="K465" s="6">
        <v>4.9297313058975403E-2</v>
      </c>
      <c r="L465" s="6">
        <v>0</v>
      </c>
      <c r="M465" s="6">
        <v>0</v>
      </c>
      <c r="N465" s="6">
        <v>0</v>
      </c>
      <c r="O465" s="6">
        <v>48.402539003011398</v>
      </c>
      <c r="P465" s="6">
        <v>51.548163683929502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2.2999999999999998</v>
      </c>
      <c r="W465" s="6">
        <v>61.32</v>
      </c>
      <c r="X465" s="6">
        <v>9.2899999999999991</v>
      </c>
      <c r="Y465" s="6">
        <v>23.24</v>
      </c>
      <c r="Z465" s="6">
        <v>6.16</v>
      </c>
      <c r="AC465" s="6">
        <v>29.31</v>
      </c>
      <c r="AD465" s="6">
        <v>0.03</v>
      </c>
      <c r="AG465" s="6">
        <v>20</v>
      </c>
      <c r="AJ465" s="6">
        <v>3.5</v>
      </c>
      <c r="AK465" s="6">
        <v>1.1100000000000001</v>
      </c>
      <c r="AN465" s="6">
        <v>10</v>
      </c>
      <c r="AO465" s="6">
        <f>LN(25/Table26[[#This Row],[Temperature (C)]]/(1-SQRT((Table26[[#This Row],[Temperature (C)]]-5)/Table26[[#This Row],[Temperature (C)]])))/Table26[[#This Row],[b]]</f>
        <v>2.0706235503286319</v>
      </c>
      <c r="AP465" s="6">
        <f>IF(Table26[[#This Row],[b]]&lt;&gt;"",Table26[[#This Row],[T-5]], 0)</f>
        <v>2.0706235503286319</v>
      </c>
      <c r="AQ465" s="6">
        <f>Table26[[#This Row],[Heating time]]+Table26[[#This Row],[Holding Time (min)]]</f>
        <v>12.070623550328632</v>
      </c>
      <c r="AR465" s="6">
        <v>300</v>
      </c>
      <c r="AT465" t="s">
        <v>389</v>
      </c>
      <c r="AV465" s="6">
        <v>30.5470109975629</v>
      </c>
      <c r="AZ465" s="6" t="s">
        <v>391</v>
      </c>
      <c r="BL465" s="6" t="s">
        <v>391</v>
      </c>
      <c r="CQ465" s="6">
        <v>0</v>
      </c>
    </row>
    <row r="466" spans="1:95" x14ac:dyDescent="0.25">
      <c r="A466" t="s">
        <v>302</v>
      </c>
      <c r="B466" t="s">
        <v>303</v>
      </c>
      <c r="C466">
        <v>2019</v>
      </c>
      <c r="D466" t="s">
        <v>307</v>
      </c>
      <c r="E466">
        <v>1</v>
      </c>
      <c r="F466" s="6">
        <f>Table26[[#This Row],[Other Carbs wt%]]+Table26[[#This Row],[Starch wt%]]+Table26[[#This Row],[Cellulose wt%]]+Table26[[#This Row],[Hemicellulose wt%]]+Table26[[#This Row],[Sa wt%]]</f>
        <v>4.9297313058975403E-2</v>
      </c>
      <c r="G466" s="6">
        <f>Table26[[#This Row],[Protein wt%]]+Table26[[#This Row],[AA wt%]]</f>
        <v>48.402539003011398</v>
      </c>
      <c r="H466" s="6">
        <f>Table26[[#This Row],[Lipids wt%]]+Table26[[#This Row],[FA wt%]]</f>
        <v>51.548163683929502</v>
      </c>
      <c r="I466" s="6">
        <f>Table26[[#This Row],[Lignin wt%]]+Table26[[#This Row],[Ph wt%]]</f>
        <v>0</v>
      </c>
      <c r="J46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4.9297313058975403E-2</v>
      </c>
      <c r="K466" s="6">
        <v>4.9297313058975403E-2</v>
      </c>
      <c r="L466" s="6">
        <v>0</v>
      </c>
      <c r="M466" s="6">
        <v>0</v>
      </c>
      <c r="N466" s="6">
        <v>0</v>
      </c>
      <c r="O466" s="6">
        <v>48.402539003011398</v>
      </c>
      <c r="P466" s="6">
        <v>51.548163683929502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2.2999999999999998</v>
      </c>
      <c r="W466" s="6">
        <v>61.32</v>
      </c>
      <c r="X466" s="6">
        <v>9.2899999999999991</v>
      </c>
      <c r="Y466" s="6">
        <v>23.24</v>
      </c>
      <c r="Z466" s="6">
        <v>6.16</v>
      </c>
      <c r="AC466" s="6">
        <v>29.31</v>
      </c>
      <c r="AD466" s="6">
        <v>0.03</v>
      </c>
      <c r="AG466" s="6">
        <v>20</v>
      </c>
      <c r="AJ466" s="6">
        <v>3.5</v>
      </c>
      <c r="AK466" s="6">
        <v>1.1100000000000001</v>
      </c>
      <c r="AN466" s="6">
        <v>20</v>
      </c>
      <c r="AO466" s="6">
        <f>LN(25/Table26[[#This Row],[Temperature (C)]]/(1-SQRT((Table26[[#This Row],[Temperature (C)]]-5)/Table26[[#This Row],[Temperature (C)]])))/Table26[[#This Row],[b]]</f>
        <v>2.0706235503286319</v>
      </c>
      <c r="AP466" s="6">
        <f>IF(Table26[[#This Row],[b]]&lt;&gt;"",Table26[[#This Row],[T-5]], 0)</f>
        <v>2.0706235503286319</v>
      </c>
      <c r="AQ466" s="6">
        <f>Table26[[#This Row],[Heating time]]+Table26[[#This Row],[Holding Time (min)]]</f>
        <v>22.070623550328634</v>
      </c>
      <c r="AR466" s="6">
        <v>300</v>
      </c>
      <c r="AT466" t="s">
        <v>389</v>
      </c>
      <c r="AV466" s="6">
        <v>49.894120297364204</v>
      </c>
      <c r="AZ466" s="6" t="s">
        <v>391</v>
      </c>
      <c r="BL466" s="6" t="s">
        <v>391</v>
      </c>
      <c r="CQ466" s="6">
        <v>0</v>
      </c>
    </row>
    <row r="467" spans="1:95" x14ac:dyDescent="0.25">
      <c r="A467" t="s">
        <v>302</v>
      </c>
      <c r="B467" t="s">
        <v>303</v>
      </c>
      <c r="C467">
        <v>2019</v>
      </c>
      <c r="D467" t="s">
        <v>307</v>
      </c>
      <c r="E467">
        <v>1</v>
      </c>
      <c r="F467" s="6">
        <f>Table26[[#This Row],[Other Carbs wt%]]+Table26[[#This Row],[Starch wt%]]+Table26[[#This Row],[Cellulose wt%]]+Table26[[#This Row],[Hemicellulose wt%]]+Table26[[#This Row],[Sa wt%]]</f>
        <v>4.9297313058975403E-2</v>
      </c>
      <c r="G467" s="6">
        <f>Table26[[#This Row],[Protein wt%]]+Table26[[#This Row],[AA wt%]]</f>
        <v>48.402539003011398</v>
      </c>
      <c r="H467" s="6">
        <f>Table26[[#This Row],[Lipids wt%]]+Table26[[#This Row],[FA wt%]]</f>
        <v>51.548163683929502</v>
      </c>
      <c r="I467" s="6">
        <f>Table26[[#This Row],[Lignin wt%]]+Table26[[#This Row],[Ph wt%]]</f>
        <v>0</v>
      </c>
      <c r="J46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4.9297313058975403E-2</v>
      </c>
      <c r="K467" s="6">
        <v>4.9297313058975403E-2</v>
      </c>
      <c r="L467" s="6">
        <v>0</v>
      </c>
      <c r="M467" s="6">
        <v>0</v>
      </c>
      <c r="N467" s="6">
        <v>0</v>
      </c>
      <c r="O467" s="6">
        <v>48.402539003011398</v>
      </c>
      <c r="P467" s="6">
        <v>51.548163683929502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2.2999999999999998</v>
      </c>
      <c r="W467" s="6">
        <v>61.32</v>
      </c>
      <c r="X467" s="6">
        <v>9.2899999999999991</v>
      </c>
      <c r="Y467" s="6">
        <v>23.24</v>
      </c>
      <c r="Z467" s="6">
        <v>6.16</v>
      </c>
      <c r="AC467" s="6">
        <v>29.31</v>
      </c>
      <c r="AD467" s="6">
        <v>0.03</v>
      </c>
      <c r="AG467" s="6">
        <v>20</v>
      </c>
      <c r="AJ467" s="6">
        <v>3.5</v>
      </c>
      <c r="AK467" s="6">
        <v>1.1100000000000001</v>
      </c>
      <c r="AN467" s="6">
        <v>60</v>
      </c>
      <c r="AO467" s="6">
        <f>LN(25/Table26[[#This Row],[Temperature (C)]]/(1-SQRT((Table26[[#This Row],[Temperature (C)]]-5)/Table26[[#This Row],[Temperature (C)]])))/Table26[[#This Row],[b]]</f>
        <v>2.0706235503286319</v>
      </c>
      <c r="AP467" s="6">
        <f>IF(Table26[[#This Row],[b]]&lt;&gt;"",Table26[[#This Row],[T-5]], 0)</f>
        <v>2.0706235503286319</v>
      </c>
      <c r="AQ467" s="6">
        <f>Table26[[#This Row],[Heating time]]+Table26[[#This Row],[Holding Time (min)]]</f>
        <v>62.070623550328634</v>
      </c>
      <c r="AR467" s="6">
        <v>300</v>
      </c>
      <c r="AT467" t="s">
        <v>389</v>
      </c>
      <c r="AV467" s="6">
        <v>44.3400438264146</v>
      </c>
      <c r="AZ467" s="6" t="s">
        <v>391</v>
      </c>
      <c r="BL467" s="6" t="s">
        <v>391</v>
      </c>
      <c r="CQ467" s="6">
        <v>0</v>
      </c>
    </row>
    <row r="468" spans="1:95" x14ac:dyDescent="0.25">
      <c r="A468" t="s">
        <v>302</v>
      </c>
      <c r="B468" t="s">
        <v>303</v>
      </c>
      <c r="C468">
        <v>2019</v>
      </c>
      <c r="D468" t="s">
        <v>308</v>
      </c>
      <c r="E468">
        <v>1</v>
      </c>
      <c r="F468" s="6">
        <f>Table26[[#This Row],[Other Carbs wt%]]+Table26[[#This Row],[Starch wt%]]+Table26[[#This Row],[Cellulose wt%]]+Table26[[#This Row],[Hemicellulose wt%]]+Table26[[#This Row],[Sa wt%]]</f>
        <v>2.58767372657318</v>
      </c>
      <c r="G468" s="6">
        <f>Table26[[#This Row],[Protein wt%]]+Table26[[#This Row],[AA wt%]]</f>
        <v>91.588812963852405</v>
      </c>
      <c r="H468" s="6">
        <f>Table26[[#This Row],[Lipids wt%]]+Table26[[#This Row],[FA wt%]]</f>
        <v>5.8235133095743503</v>
      </c>
      <c r="I468" s="6">
        <f>Table26[[#This Row],[Lignin wt%]]+Table26[[#This Row],[Ph wt%]]</f>
        <v>0</v>
      </c>
      <c r="J46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2.58767372657318</v>
      </c>
      <c r="K468" s="6">
        <v>2.58767372657318</v>
      </c>
      <c r="L468" s="6">
        <v>0</v>
      </c>
      <c r="M468" s="6">
        <v>0</v>
      </c>
      <c r="N468" s="6">
        <v>0</v>
      </c>
      <c r="O468" s="6">
        <v>91.588812963852405</v>
      </c>
      <c r="P468" s="6">
        <v>5.8235133095743503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4.68</v>
      </c>
      <c r="W468" s="6">
        <v>45.91</v>
      </c>
      <c r="X468" s="6">
        <v>6.91</v>
      </c>
      <c r="Y468" s="6">
        <v>34.549999999999997</v>
      </c>
      <c r="Z468" s="6">
        <v>12.64</v>
      </c>
      <c r="AC468" s="6">
        <v>22.61</v>
      </c>
      <c r="AD468" s="6">
        <v>0.03</v>
      </c>
      <c r="AG468" s="6">
        <v>20</v>
      </c>
      <c r="AJ468" s="6">
        <v>3.5</v>
      </c>
      <c r="AK468" s="6">
        <v>1.1100000000000001</v>
      </c>
      <c r="AN468" s="6">
        <v>40</v>
      </c>
      <c r="AO468" s="6">
        <f>LN(25/Table26[[#This Row],[Temperature (C)]]/(1-SQRT((Table26[[#This Row],[Temperature (C)]]-5)/Table26[[#This Row],[Temperature (C)]])))/Table26[[#This Row],[b]]</f>
        <v>2.0703519030751871</v>
      </c>
      <c r="AP468" s="6">
        <f>IF(Table26[[#This Row],[b]]&lt;&gt;"",Table26[[#This Row],[T-5]], 0)</f>
        <v>2.0703519030751871</v>
      </c>
      <c r="AQ468" s="6">
        <f>Table26[[#This Row],[Heating time]]+Table26[[#This Row],[Holding Time (min)]]</f>
        <v>42.070351903075185</v>
      </c>
      <c r="AR468" s="6">
        <v>280</v>
      </c>
      <c r="AT468" t="s">
        <v>389</v>
      </c>
      <c r="AV468" s="6">
        <v>16.794582392776501</v>
      </c>
      <c r="AZ468" s="6" t="s">
        <v>391</v>
      </c>
      <c r="BL468" s="6" t="s">
        <v>391</v>
      </c>
      <c r="CQ468" s="6">
        <v>0</v>
      </c>
    </row>
    <row r="469" spans="1:95" x14ac:dyDescent="0.25">
      <c r="A469" t="s">
        <v>302</v>
      </c>
      <c r="B469" t="s">
        <v>303</v>
      </c>
      <c r="C469">
        <v>2019</v>
      </c>
      <c r="D469" t="s">
        <v>308</v>
      </c>
      <c r="E469">
        <v>1</v>
      </c>
      <c r="F469" s="6">
        <f>Table26[[#This Row],[Other Carbs wt%]]+Table26[[#This Row],[Starch wt%]]+Table26[[#This Row],[Cellulose wt%]]+Table26[[#This Row],[Hemicellulose wt%]]+Table26[[#This Row],[Sa wt%]]</f>
        <v>2.58767372657318</v>
      </c>
      <c r="G469" s="6">
        <f>Table26[[#This Row],[Protein wt%]]+Table26[[#This Row],[AA wt%]]</f>
        <v>91.588812963852405</v>
      </c>
      <c r="H469" s="6">
        <f>Table26[[#This Row],[Lipids wt%]]+Table26[[#This Row],[FA wt%]]</f>
        <v>5.8235133095743503</v>
      </c>
      <c r="I469" s="6">
        <f>Table26[[#This Row],[Lignin wt%]]+Table26[[#This Row],[Ph wt%]]</f>
        <v>0</v>
      </c>
      <c r="J46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2.58767372657318</v>
      </c>
      <c r="K469" s="6">
        <v>2.58767372657318</v>
      </c>
      <c r="L469" s="6">
        <v>0</v>
      </c>
      <c r="M469" s="6">
        <v>0</v>
      </c>
      <c r="N469" s="6">
        <v>0</v>
      </c>
      <c r="O469" s="6">
        <v>91.588812963852405</v>
      </c>
      <c r="P469" s="6">
        <v>5.8235133095743503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4.68</v>
      </c>
      <c r="W469" s="6">
        <v>45.91</v>
      </c>
      <c r="X469" s="6">
        <v>6.91</v>
      </c>
      <c r="Y469" s="6">
        <v>34.549999999999997</v>
      </c>
      <c r="Z469" s="6">
        <v>12.64</v>
      </c>
      <c r="AC469" s="6">
        <v>22.61</v>
      </c>
      <c r="AD469" s="6">
        <v>0.03</v>
      </c>
      <c r="AG469" s="6">
        <v>20</v>
      </c>
      <c r="AJ469" s="6">
        <v>3.5</v>
      </c>
      <c r="AK469" s="6">
        <v>1.1100000000000001</v>
      </c>
      <c r="AN469" s="6">
        <v>40</v>
      </c>
      <c r="AO469" s="6">
        <f>LN(25/Table26[[#This Row],[Temperature (C)]]/(1-SQRT((Table26[[#This Row],[Temperature (C)]]-5)/Table26[[#This Row],[Temperature (C)]])))/Table26[[#This Row],[b]]</f>
        <v>2.0706235503286319</v>
      </c>
      <c r="AP469" s="6">
        <f>IF(Table26[[#This Row],[b]]&lt;&gt;"",Table26[[#This Row],[T-5]], 0)</f>
        <v>2.0706235503286319</v>
      </c>
      <c r="AQ469" s="6">
        <f>Table26[[#This Row],[Heating time]]+Table26[[#This Row],[Holding Time (min)]]</f>
        <v>42.070623550328634</v>
      </c>
      <c r="AR469" s="6">
        <v>300</v>
      </c>
      <c r="AT469" t="s">
        <v>389</v>
      </c>
      <c r="AV469" s="6">
        <v>22.753950338600401</v>
      </c>
      <c r="AZ469" s="6" t="s">
        <v>391</v>
      </c>
      <c r="BL469" s="6" t="s">
        <v>391</v>
      </c>
      <c r="CQ469" s="6">
        <v>0</v>
      </c>
    </row>
    <row r="470" spans="1:95" x14ac:dyDescent="0.25">
      <c r="A470" t="s">
        <v>302</v>
      </c>
      <c r="B470" t="s">
        <v>303</v>
      </c>
      <c r="C470">
        <v>2019</v>
      </c>
      <c r="D470" t="s">
        <v>308</v>
      </c>
      <c r="E470">
        <v>1</v>
      </c>
      <c r="F470" s="6">
        <f>Table26[[#This Row],[Other Carbs wt%]]+Table26[[#This Row],[Starch wt%]]+Table26[[#This Row],[Cellulose wt%]]+Table26[[#This Row],[Hemicellulose wt%]]+Table26[[#This Row],[Sa wt%]]</f>
        <v>2.58767372657318</v>
      </c>
      <c r="G470" s="6">
        <f>Table26[[#This Row],[Protein wt%]]+Table26[[#This Row],[AA wt%]]</f>
        <v>91.588812963852405</v>
      </c>
      <c r="H470" s="6">
        <f>Table26[[#This Row],[Lipids wt%]]+Table26[[#This Row],[FA wt%]]</f>
        <v>5.8235133095743503</v>
      </c>
      <c r="I470" s="6">
        <f>Table26[[#This Row],[Lignin wt%]]+Table26[[#This Row],[Ph wt%]]</f>
        <v>0</v>
      </c>
      <c r="J47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2.58767372657318</v>
      </c>
      <c r="K470" s="6">
        <v>2.58767372657318</v>
      </c>
      <c r="L470" s="6">
        <v>0</v>
      </c>
      <c r="M470" s="6">
        <v>0</v>
      </c>
      <c r="N470" s="6">
        <v>0</v>
      </c>
      <c r="O470" s="6">
        <v>91.588812963852405</v>
      </c>
      <c r="P470" s="6">
        <v>5.8235133095743503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4.68</v>
      </c>
      <c r="W470" s="6">
        <v>45.91</v>
      </c>
      <c r="X470" s="6">
        <v>6.91</v>
      </c>
      <c r="Y470" s="6">
        <v>34.549999999999997</v>
      </c>
      <c r="Z470" s="6">
        <v>12.64</v>
      </c>
      <c r="AC470" s="6">
        <v>22.61</v>
      </c>
      <c r="AD470" s="6">
        <v>0.03</v>
      </c>
      <c r="AG470" s="6">
        <v>20</v>
      </c>
      <c r="AJ470" s="6">
        <v>3.5</v>
      </c>
      <c r="AK470" s="6">
        <v>1.1100000000000001</v>
      </c>
      <c r="AN470" s="6">
        <v>40</v>
      </c>
      <c r="AO470" s="6">
        <f>LN(25/Table26[[#This Row],[Temperature (C)]]/(1-SQRT((Table26[[#This Row],[Temperature (C)]]-5)/Table26[[#This Row],[Temperature (C)]])))/Table26[[#This Row],[b]]</f>
        <v>2.0708610397007603</v>
      </c>
      <c r="AP470" s="6">
        <f>IF(Table26[[#This Row],[b]]&lt;&gt;"",Table26[[#This Row],[T-5]], 0)</f>
        <v>2.0708610397007603</v>
      </c>
      <c r="AQ470" s="6">
        <f>Table26[[#This Row],[Heating time]]+Table26[[#This Row],[Holding Time (min)]]</f>
        <v>42.070861039700759</v>
      </c>
      <c r="AR470" s="6">
        <v>320</v>
      </c>
      <c r="AT470" t="s">
        <v>389</v>
      </c>
      <c r="AV470" s="6">
        <v>29.796839729119601</v>
      </c>
      <c r="AZ470" s="6" t="s">
        <v>391</v>
      </c>
      <c r="BL470" s="6" t="s">
        <v>391</v>
      </c>
      <c r="CQ470" s="6">
        <v>0</v>
      </c>
    </row>
    <row r="471" spans="1:95" x14ac:dyDescent="0.25">
      <c r="A471" t="s">
        <v>302</v>
      </c>
      <c r="B471" t="s">
        <v>303</v>
      </c>
      <c r="C471">
        <v>2019</v>
      </c>
      <c r="D471" t="s">
        <v>308</v>
      </c>
      <c r="E471">
        <v>1</v>
      </c>
      <c r="F471" s="6">
        <f>Table26[[#This Row],[Other Carbs wt%]]+Table26[[#This Row],[Starch wt%]]+Table26[[#This Row],[Cellulose wt%]]+Table26[[#This Row],[Hemicellulose wt%]]+Table26[[#This Row],[Sa wt%]]</f>
        <v>2.58767372657318</v>
      </c>
      <c r="G471" s="6">
        <f>Table26[[#This Row],[Protein wt%]]+Table26[[#This Row],[AA wt%]]</f>
        <v>91.588812963852405</v>
      </c>
      <c r="H471" s="6">
        <f>Table26[[#This Row],[Lipids wt%]]+Table26[[#This Row],[FA wt%]]</f>
        <v>5.8235133095743503</v>
      </c>
      <c r="I471" s="6">
        <f>Table26[[#This Row],[Lignin wt%]]+Table26[[#This Row],[Ph wt%]]</f>
        <v>0</v>
      </c>
      <c r="J47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2.58767372657318</v>
      </c>
      <c r="K471" s="6">
        <v>2.58767372657318</v>
      </c>
      <c r="L471" s="6">
        <v>0</v>
      </c>
      <c r="M471" s="6">
        <v>0</v>
      </c>
      <c r="N471" s="6">
        <v>0</v>
      </c>
      <c r="O471" s="6">
        <v>91.588812963852405</v>
      </c>
      <c r="P471" s="6">
        <v>5.8235133095743503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4.68</v>
      </c>
      <c r="W471" s="6">
        <v>45.91</v>
      </c>
      <c r="X471" s="6">
        <v>6.91</v>
      </c>
      <c r="Y471" s="6">
        <v>34.549999999999997</v>
      </c>
      <c r="Z471" s="6">
        <v>12.64</v>
      </c>
      <c r="AC471" s="6">
        <v>22.61</v>
      </c>
      <c r="AD471" s="6">
        <v>0.03</v>
      </c>
      <c r="AG471" s="6">
        <v>20</v>
      </c>
      <c r="AJ471" s="6">
        <v>3.5</v>
      </c>
      <c r="AK471" s="6">
        <v>1.1100000000000001</v>
      </c>
      <c r="AN471" s="6">
        <v>40</v>
      </c>
      <c r="AO471" s="6">
        <f>LN(25/Table26[[#This Row],[Temperature (C)]]/(1-SQRT((Table26[[#This Row],[Temperature (C)]]-5)/Table26[[#This Row],[Temperature (C)]])))/Table26[[#This Row],[b]]</f>
        <v>2.0710704328770686</v>
      </c>
      <c r="AP471" s="6">
        <f>IF(Table26[[#This Row],[b]]&lt;&gt;"",Table26[[#This Row],[T-5]], 0)</f>
        <v>2.0710704328770686</v>
      </c>
      <c r="AQ471" s="6">
        <f>Table26[[#This Row],[Heating time]]+Table26[[#This Row],[Holding Time (min)]]</f>
        <v>42.071070432877072</v>
      </c>
      <c r="AR471" s="6">
        <v>340</v>
      </c>
      <c r="AT471" t="s">
        <v>389</v>
      </c>
      <c r="AV471" s="6">
        <v>38.284424379232497</v>
      </c>
      <c r="AZ471" s="6" t="s">
        <v>391</v>
      </c>
      <c r="BL471" s="6" t="s">
        <v>391</v>
      </c>
      <c r="CQ471" s="6">
        <v>0</v>
      </c>
    </row>
    <row r="472" spans="1:95" x14ac:dyDescent="0.25">
      <c r="A472" t="s">
        <v>302</v>
      </c>
      <c r="B472" t="s">
        <v>303</v>
      </c>
      <c r="C472">
        <v>2019</v>
      </c>
      <c r="D472" t="s">
        <v>308</v>
      </c>
      <c r="E472">
        <v>1</v>
      </c>
      <c r="F472" s="6">
        <f>Table26[[#This Row],[Other Carbs wt%]]+Table26[[#This Row],[Starch wt%]]+Table26[[#This Row],[Cellulose wt%]]+Table26[[#This Row],[Hemicellulose wt%]]+Table26[[#This Row],[Sa wt%]]</f>
        <v>2.58767372657318</v>
      </c>
      <c r="G472" s="6">
        <f>Table26[[#This Row],[Protein wt%]]+Table26[[#This Row],[AA wt%]]</f>
        <v>91.588812963852405</v>
      </c>
      <c r="H472" s="6">
        <f>Table26[[#This Row],[Lipids wt%]]+Table26[[#This Row],[FA wt%]]</f>
        <v>5.8235133095743503</v>
      </c>
      <c r="I472" s="6">
        <f>Table26[[#This Row],[Lignin wt%]]+Table26[[#This Row],[Ph wt%]]</f>
        <v>0</v>
      </c>
      <c r="J47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2.58767372657318</v>
      </c>
      <c r="K472" s="6">
        <v>2.58767372657318</v>
      </c>
      <c r="L472" s="6">
        <v>0</v>
      </c>
      <c r="M472" s="6">
        <v>0</v>
      </c>
      <c r="N472" s="6">
        <v>0</v>
      </c>
      <c r="O472" s="6">
        <v>91.588812963852405</v>
      </c>
      <c r="P472" s="6">
        <v>5.8235133095743503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4.68</v>
      </c>
      <c r="W472" s="6">
        <v>45.91</v>
      </c>
      <c r="X472" s="6">
        <v>6.91</v>
      </c>
      <c r="Y472" s="6">
        <v>34.549999999999997</v>
      </c>
      <c r="Z472" s="6">
        <v>12.64</v>
      </c>
      <c r="AC472" s="6">
        <v>22.61</v>
      </c>
      <c r="AD472" s="6">
        <v>0.03</v>
      </c>
      <c r="AG472" s="6">
        <v>20</v>
      </c>
      <c r="AJ472" s="6">
        <v>3.5</v>
      </c>
      <c r="AK472" s="6">
        <v>1.1100000000000001</v>
      </c>
      <c r="AN472" s="6">
        <v>40</v>
      </c>
      <c r="AO472" s="6">
        <f>LN(25/Table26[[#This Row],[Temperature (C)]]/(1-SQRT((Table26[[#This Row],[Temperature (C)]]-5)/Table26[[#This Row],[Temperature (C)]])))/Table26[[#This Row],[b]]</f>
        <v>2.0712564373473494</v>
      </c>
      <c r="AP472" s="6">
        <f>IF(Table26[[#This Row],[b]]&lt;&gt;"",Table26[[#This Row],[T-5]], 0)</f>
        <v>2.0712564373473494</v>
      </c>
      <c r="AQ472" s="6">
        <f>Table26[[#This Row],[Heating time]]+Table26[[#This Row],[Holding Time (min)]]</f>
        <v>42.071256437347351</v>
      </c>
      <c r="AR472" s="6">
        <v>360</v>
      </c>
      <c r="AT472" t="s">
        <v>389</v>
      </c>
      <c r="AV472" s="6">
        <v>40.993227990970603</v>
      </c>
      <c r="AZ472" s="6" t="s">
        <v>391</v>
      </c>
      <c r="BD472" s="6">
        <v>67.989999999999995</v>
      </c>
      <c r="BE472" s="6">
        <v>9.6999999999999993</v>
      </c>
      <c r="BF472" s="6">
        <v>13.65</v>
      </c>
      <c r="BG472" s="6">
        <v>8.68</v>
      </c>
      <c r="BI472" s="6">
        <v>34.409999999999997</v>
      </c>
      <c r="BK472" s="6">
        <v>59.5</v>
      </c>
      <c r="BL472" s="6" t="s">
        <v>391</v>
      </c>
      <c r="CQ472" s="6">
        <v>0</v>
      </c>
    </row>
    <row r="473" spans="1:95" x14ac:dyDescent="0.25">
      <c r="A473" t="s">
        <v>302</v>
      </c>
      <c r="B473" t="s">
        <v>303</v>
      </c>
      <c r="C473">
        <v>2019</v>
      </c>
      <c r="D473" t="s">
        <v>308</v>
      </c>
      <c r="E473">
        <v>1</v>
      </c>
      <c r="F473" s="6">
        <f>Table26[[#This Row],[Other Carbs wt%]]+Table26[[#This Row],[Starch wt%]]+Table26[[#This Row],[Cellulose wt%]]+Table26[[#This Row],[Hemicellulose wt%]]+Table26[[#This Row],[Sa wt%]]</f>
        <v>2.58767372657318</v>
      </c>
      <c r="G473" s="6">
        <f>Table26[[#This Row],[Protein wt%]]+Table26[[#This Row],[AA wt%]]</f>
        <v>91.588812963852405</v>
      </c>
      <c r="H473" s="6">
        <f>Table26[[#This Row],[Lipids wt%]]+Table26[[#This Row],[FA wt%]]</f>
        <v>5.8235133095743503</v>
      </c>
      <c r="I473" s="6">
        <f>Table26[[#This Row],[Lignin wt%]]+Table26[[#This Row],[Ph wt%]]</f>
        <v>0</v>
      </c>
      <c r="J47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2.58767372657318</v>
      </c>
      <c r="K473" s="6">
        <v>2.58767372657318</v>
      </c>
      <c r="L473" s="6">
        <v>0</v>
      </c>
      <c r="M473" s="6">
        <v>0</v>
      </c>
      <c r="N473" s="6">
        <v>0</v>
      </c>
      <c r="O473" s="6">
        <v>91.588812963852405</v>
      </c>
      <c r="P473" s="6">
        <v>5.8235133095743503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4.68</v>
      </c>
      <c r="W473" s="6">
        <v>45.91</v>
      </c>
      <c r="X473" s="6">
        <v>6.91</v>
      </c>
      <c r="Y473" s="6">
        <v>34.549999999999997</v>
      </c>
      <c r="Z473" s="6">
        <v>12.64</v>
      </c>
      <c r="AC473" s="6">
        <v>22.61</v>
      </c>
      <c r="AD473" s="6">
        <v>0.03</v>
      </c>
      <c r="AG473" s="6">
        <v>20</v>
      </c>
      <c r="AJ473" s="6">
        <v>3.5</v>
      </c>
      <c r="AK473" s="6">
        <v>1.1100000000000001</v>
      </c>
      <c r="AN473" s="6">
        <v>40</v>
      </c>
      <c r="AO473" s="6">
        <f>LN(25/Table26[[#This Row],[Temperature (C)]]/(1-SQRT((Table26[[#This Row],[Temperature (C)]]-5)/Table26[[#This Row],[Temperature (C)]])))/Table26[[#This Row],[b]]</f>
        <v>2.0714227645698284</v>
      </c>
      <c r="AP473" s="6">
        <f>IF(Table26[[#This Row],[b]]&lt;&gt;"",Table26[[#This Row],[T-5]], 0)</f>
        <v>2.0714227645698284</v>
      </c>
      <c r="AQ473" s="6">
        <f>Table26[[#This Row],[Heating time]]+Table26[[#This Row],[Holding Time (min)]]</f>
        <v>42.071422764569832</v>
      </c>
      <c r="AR473" s="6">
        <v>380</v>
      </c>
      <c r="AT473" t="s">
        <v>389</v>
      </c>
      <c r="AV473" s="6">
        <v>31.783295711060902</v>
      </c>
      <c r="AZ473" s="6" t="s">
        <v>391</v>
      </c>
      <c r="BL473" s="6" t="s">
        <v>391</v>
      </c>
      <c r="CQ473" s="6">
        <v>0</v>
      </c>
    </row>
    <row r="474" spans="1:95" x14ac:dyDescent="0.25">
      <c r="A474" t="s">
        <v>302</v>
      </c>
      <c r="B474" t="s">
        <v>303</v>
      </c>
      <c r="C474">
        <v>2019</v>
      </c>
      <c r="D474" t="s">
        <v>308</v>
      </c>
      <c r="E474">
        <v>1</v>
      </c>
      <c r="F474" s="6">
        <f>Table26[[#This Row],[Other Carbs wt%]]+Table26[[#This Row],[Starch wt%]]+Table26[[#This Row],[Cellulose wt%]]+Table26[[#This Row],[Hemicellulose wt%]]+Table26[[#This Row],[Sa wt%]]</f>
        <v>2.58767372657318</v>
      </c>
      <c r="G474" s="6">
        <f>Table26[[#This Row],[Protein wt%]]+Table26[[#This Row],[AA wt%]]</f>
        <v>91.588812963852405</v>
      </c>
      <c r="H474" s="6">
        <f>Table26[[#This Row],[Lipids wt%]]+Table26[[#This Row],[FA wt%]]</f>
        <v>5.8235133095743503</v>
      </c>
      <c r="I474" s="6">
        <f>Table26[[#This Row],[Lignin wt%]]+Table26[[#This Row],[Ph wt%]]</f>
        <v>0</v>
      </c>
      <c r="J47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2.58767372657318</v>
      </c>
      <c r="K474" s="6">
        <v>2.58767372657318</v>
      </c>
      <c r="L474" s="6">
        <v>0</v>
      </c>
      <c r="M474" s="6">
        <v>0</v>
      </c>
      <c r="N474" s="6">
        <v>0</v>
      </c>
      <c r="O474" s="6">
        <v>91.588812963852405</v>
      </c>
      <c r="P474" s="6">
        <v>5.8235133095743503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4.68</v>
      </c>
      <c r="W474" s="6">
        <v>45.91</v>
      </c>
      <c r="X474" s="6">
        <v>6.91</v>
      </c>
      <c r="Y474" s="6">
        <v>34.549999999999997</v>
      </c>
      <c r="Z474" s="6">
        <v>12.64</v>
      </c>
      <c r="AC474" s="6">
        <v>22.61</v>
      </c>
      <c r="AD474" s="6">
        <v>0.03</v>
      </c>
      <c r="AG474" s="6">
        <v>20</v>
      </c>
      <c r="AJ474" s="6">
        <v>3.5</v>
      </c>
      <c r="AK474" s="6">
        <v>1.1100000000000001</v>
      </c>
      <c r="AN474" s="6">
        <v>10</v>
      </c>
      <c r="AO474" s="6">
        <f>LN(25/Table26[[#This Row],[Temperature (C)]]/(1-SQRT((Table26[[#This Row],[Temperature (C)]]-5)/Table26[[#This Row],[Temperature (C)]])))/Table26[[#This Row],[b]]</f>
        <v>2.0712564373473494</v>
      </c>
      <c r="AP474" s="6">
        <f>IF(Table26[[#This Row],[b]]&lt;&gt;"",Table26[[#This Row],[T-5]], 0)</f>
        <v>2.0712564373473494</v>
      </c>
      <c r="AQ474" s="6">
        <f>Table26[[#This Row],[Heating time]]+Table26[[#This Row],[Holding Time (min)]]</f>
        <v>12.071256437347349</v>
      </c>
      <c r="AR474" s="6">
        <v>360</v>
      </c>
      <c r="AT474" t="s">
        <v>389</v>
      </c>
      <c r="AV474" s="6">
        <v>7.1908087407073502</v>
      </c>
      <c r="AZ474" s="6" t="s">
        <v>391</v>
      </c>
      <c r="BL474" s="6" t="s">
        <v>391</v>
      </c>
      <c r="CQ474" s="6">
        <v>0</v>
      </c>
    </row>
    <row r="475" spans="1:95" x14ac:dyDescent="0.25">
      <c r="A475" t="s">
        <v>302</v>
      </c>
      <c r="B475" t="s">
        <v>303</v>
      </c>
      <c r="C475">
        <v>2019</v>
      </c>
      <c r="D475" t="s">
        <v>308</v>
      </c>
      <c r="E475">
        <v>1</v>
      </c>
      <c r="F475" s="6">
        <f>Table26[[#This Row],[Other Carbs wt%]]+Table26[[#This Row],[Starch wt%]]+Table26[[#This Row],[Cellulose wt%]]+Table26[[#This Row],[Hemicellulose wt%]]+Table26[[#This Row],[Sa wt%]]</f>
        <v>2.58767372657318</v>
      </c>
      <c r="G475" s="6">
        <f>Table26[[#This Row],[Protein wt%]]+Table26[[#This Row],[AA wt%]]</f>
        <v>91.588812963852405</v>
      </c>
      <c r="H475" s="6">
        <f>Table26[[#This Row],[Lipids wt%]]+Table26[[#This Row],[FA wt%]]</f>
        <v>5.8235133095743503</v>
      </c>
      <c r="I475" s="6">
        <f>Table26[[#This Row],[Lignin wt%]]+Table26[[#This Row],[Ph wt%]]</f>
        <v>0</v>
      </c>
      <c r="J47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2.58767372657318</v>
      </c>
      <c r="K475" s="6">
        <v>2.58767372657318</v>
      </c>
      <c r="L475" s="6">
        <v>0</v>
      </c>
      <c r="M475" s="6">
        <v>0</v>
      </c>
      <c r="N475" s="6">
        <v>0</v>
      </c>
      <c r="O475" s="6">
        <v>91.588812963852405</v>
      </c>
      <c r="P475" s="6">
        <v>5.8235133095743503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4.68</v>
      </c>
      <c r="W475" s="6">
        <v>45.91</v>
      </c>
      <c r="X475" s="6">
        <v>6.91</v>
      </c>
      <c r="Y475" s="6">
        <v>34.549999999999997</v>
      </c>
      <c r="Z475" s="6">
        <v>12.64</v>
      </c>
      <c r="AC475" s="6">
        <v>22.61</v>
      </c>
      <c r="AD475" s="6">
        <v>0.03</v>
      </c>
      <c r="AG475" s="6">
        <v>20</v>
      </c>
      <c r="AJ475" s="6">
        <v>3.5</v>
      </c>
      <c r="AK475" s="6">
        <v>1.1100000000000001</v>
      </c>
      <c r="AN475" s="6">
        <v>60</v>
      </c>
      <c r="AO475" s="6">
        <f>LN(25/Table26[[#This Row],[Temperature (C)]]/(1-SQRT((Table26[[#This Row],[Temperature (C)]]-5)/Table26[[#This Row],[Temperature (C)]])))/Table26[[#This Row],[b]]</f>
        <v>2.0712564373473494</v>
      </c>
      <c r="AP475" s="6">
        <f>IF(Table26[[#This Row],[b]]&lt;&gt;"",Table26[[#This Row],[T-5]], 0)</f>
        <v>2.0712564373473494</v>
      </c>
      <c r="AQ475" s="6">
        <f>Table26[[#This Row],[Heating time]]+Table26[[#This Row],[Holding Time (min)]]</f>
        <v>62.071256437347351</v>
      </c>
      <c r="AR475" s="6">
        <v>360</v>
      </c>
      <c r="AT475" t="s">
        <v>389</v>
      </c>
      <c r="AV475" s="6">
        <v>34.225562677916798</v>
      </c>
      <c r="AZ475" s="6" t="s">
        <v>391</v>
      </c>
      <c r="BL475" s="6" t="s">
        <v>391</v>
      </c>
      <c r="CQ475" s="6">
        <v>0</v>
      </c>
    </row>
    <row r="476" spans="1:95" x14ac:dyDescent="0.25">
      <c r="A476" t="s">
        <v>302</v>
      </c>
      <c r="B476" t="s">
        <v>303</v>
      </c>
      <c r="C476">
        <v>2019</v>
      </c>
      <c r="D476" t="s">
        <v>309</v>
      </c>
      <c r="E476">
        <v>1</v>
      </c>
      <c r="F476" s="6">
        <f>Table26[[#This Row],[Other Carbs wt%]]+Table26[[#This Row],[Starch wt%]]+Table26[[#This Row],[Cellulose wt%]]+Table26[[#This Row],[Hemicellulose wt%]]+Table26[[#This Row],[Sa wt%]]</f>
        <v>73.454025133769903</v>
      </c>
      <c r="G476" s="6">
        <f>Table26[[#This Row],[Protein wt%]]+Table26[[#This Row],[AA wt%]]</f>
        <v>18.706441946174699</v>
      </c>
      <c r="H476" s="6">
        <f>Table26[[#This Row],[Lipids wt%]]+Table26[[#This Row],[FA wt%]]</f>
        <v>7.8395329200553903</v>
      </c>
      <c r="I476" s="6">
        <f>Table26[[#This Row],[Lignin wt%]]+Table26[[#This Row],[Ph wt%]]</f>
        <v>0</v>
      </c>
      <c r="J47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62.912012267349226</v>
      </c>
      <c r="K476" s="6">
        <v>0</v>
      </c>
      <c r="L476" s="6">
        <v>62.912012267349226</v>
      </c>
      <c r="M476" s="6">
        <v>0</v>
      </c>
      <c r="N476" s="6">
        <v>0</v>
      </c>
      <c r="O476" s="6">
        <v>18.706441946174699</v>
      </c>
      <c r="P476" s="6">
        <v>7.8395329200553903</v>
      </c>
      <c r="Q476" s="6">
        <v>0</v>
      </c>
      <c r="R476" s="6">
        <v>10.542012866420681</v>
      </c>
      <c r="S476" s="6">
        <v>0</v>
      </c>
      <c r="T476" s="6">
        <v>0</v>
      </c>
      <c r="U476" s="6">
        <v>0</v>
      </c>
      <c r="V476" s="6">
        <v>2.37</v>
      </c>
      <c r="W476" s="6">
        <v>44.61</v>
      </c>
      <c r="X476" s="6">
        <v>6.44</v>
      </c>
      <c r="Y476" s="6">
        <v>46.81</v>
      </c>
      <c r="Z476" s="6">
        <v>2.15</v>
      </c>
      <c r="AC476" s="6">
        <v>18.79</v>
      </c>
      <c r="AD476" s="6">
        <v>0.03</v>
      </c>
      <c r="AG476" s="6">
        <v>20</v>
      </c>
      <c r="AJ476" s="6">
        <v>3.5</v>
      </c>
      <c r="AK476" s="6">
        <v>1.1100000000000001</v>
      </c>
      <c r="AN476" s="6">
        <v>40</v>
      </c>
      <c r="AO476" s="6">
        <f>LN(25/Table26[[#This Row],[Temperature (C)]]/(1-SQRT((Table26[[#This Row],[Temperature (C)]]-5)/Table26[[#This Row],[Temperature (C)]])))/Table26[[#This Row],[b]]</f>
        <v>2.0703519030751871</v>
      </c>
      <c r="AP476" s="6">
        <f>IF(Table26[[#This Row],[b]]&lt;&gt;"",Table26[[#This Row],[T-5]], 0)</f>
        <v>2.0703519030751871</v>
      </c>
      <c r="AQ476" s="6">
        <f>Table26[[#This Row],[Heating time]]+Table26[[#This Row],[Holding Time (min)]]</f>
        <v>42.070351903075185</v>
      </c>
      <c r="AR476" s="6">
        <v>280</v>
      </c>
      <c r="AT476" t="s">
        <v>389</v>
      </c>
      <c r="AV476" s="6">
        <v>6.6817155756207498</v>
      </c>
      <c r="AZ476" s="6" t="s">
        <v>391</v>
      </c>
      <c r="BL476" s="6" t="s">
        <v>391</v>
      </c>
      <c r="CQ476" s="6">
        <v>0</v>
      </c>
    </row>
    <row r="477" spans="1:95" x14ac:dyDescent="0.25">
      <c r="A477" t="s">
        <v>302</v>
      </c>
      <c r="B477" t="s">
        <v>303</v>
      </c>
      <c r="C477">
        <v>2019</v>
      </c>
      <c r="D477" t="s">
        <v>309</v>
      </c>
      <c r="E477">
        <v>1</v>
      </c>
      <c r="F477" s="6">
        <f>Table26[[#This Row],[Other Carbs wt%]]+Table26[[#This Row],[Starch wt%]]+Table26[[#This Row],[Cellulose wt%]]+Table26[[#This Row],[Hemicellulose wt%]]+Table26[[#This Row],[Sa wt%]]</f>
        <v>73.454025133769903</v>
      </c>
      <c r="G477" s="6">
        <f>Table26[[#This Row],[Protein wt%]]+Table26[[#This Row],[AA wt%]]</f>
        <v>18.706441946174699</v>
      </c>
      <c r="H477" s="6">
        <f>Table26[[#This Row],[Lipids wt%]]+Table26[[#This Row],[FA wt%]]</f>
        <v>7.8395329200553903</v>
      </c>
      <c r="I477" s="6">
        <f>Table26[[#This Row],[Lignin wt%]]+Table26[[#This Row],[Ph wt%]]</f>
        <v>0</v>
      </c>
      <c r="J47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62.912012267349226</v>
      </c>
      <c r="K477" s="6">
        <v>0</v>
      </c>
      <c r="L477" s="6">
        <v>62.912012267349226</v>
      </c>
      <c r="M477" s="6">
        <v>0</v>
      </c>
      <c r="N477" s="6">
        <v>0</v>
      </c>
      <c r="O477" s="6">
        <v>18.706441946174699</v>
      </c>
      <c r="P477" s="6">
        <v>7.8395329200553903</v>
      </c>
      <c r="Q477" s="6">
        <v>0</v>
      </c>
      <c r="R477" s="6">
        <v>10.542012866420681</v>
      </c>
      <c r="S477" s="6">
        <v>0</v>
      </c>
      <c r="T477" s="6">
        <v>0</v>
      </c>
      <c r="U477" s="6">
        <v>0</v>
      </c>
      <c r="V477" s="6">
        <v>2.37</v>
      </c>
      <c r="W477" s="6">
        <v>44.61</v>
      </c>
      <c r="X477" s="6">
        <v>6.44</v>
      </c>
      <c r="Y477" s="6">
        <v>46.81</v>
      </c>
      <c r="Z477" s="6">
        <v>2.15</v>
      </c>
      <c r="AC477" s="6">
        <v>18.79</v>
      </c>
      <c r="AD477" s="6">
        <v>0.03</v>
      </c>
      <c r="AG477" s="6">
        <v>20</v>
      </c>
      <c r="AJ477" s="6">
        <v>3.5</v>
      </c>
      <c r="AK477" s="6">
        <v>1.1100000000000001</v>
      </c>
      <c r="AN477" s="6">
        <v>40</v>
      </c>
      <c r="AO477" s="6">
        <f>LN(25/Table26[[#This Row],[Temperature (C)]]/(1-SQRT((Table26[[#This Row],[Temperature (C)]]-5)/Table26[[#This Row],[Temperature (C)]])))/Table26[[#This Row],[b]]</f>
        <v>2.0706235503286319</v>
      </c>
      <c r="AP477" s="6">
        <f>IF(Table26[[#This Row],[b]]&lt;&gt;"",Table26[[#This Row],[T-5]], 0)</f>
        <v>2.0706235503286319</v>
      </c>
      <c r="AQ477" s="6">
        <f>Table26[[#This Row],[Heating time]]+Table26[[#This Row],[Holding Time (min)]]</f>
        <v>42.070623550328634</v>
      </c>
      <c r="AR477" s="6">
        <v>300</v>
      </c>
      <c r="AT477" t="s">
        <v>389</v>
      </c>
      <c r="AV477" s="6">
        <v>7.4040632054176001</v>
      </c>
      <c r="AZ477" s="6" t="s">
        <v>391</v>
      </c>
      <c r="BL477" s="6" t="s">
        <v>391</v>
      </c>
      <c r="CQ477" s="6">
        <v>0</v>
      </c>
    </row>
    <row r="478" spans="1:95" x14ac:dyDescent="0.25">
      <c r="A478" t="s">
        <v>302</v>
      </c>
      <c r="B478" t="s">
        <v>303</v>
      </c>
      <c r="C478">
        <v>2019</v>
      </c>
      <c r="D478" t="s">
        <v>309</v>
      </c>
      <c r="E478">
        <v>1</v>
      </c>
      <c r="F478" s="6">
        <f>Table26[[#This Row],[Other Carbs wt%]]+Table26[[#This Row],[Starch wt%]]+Table26[[#This Row],[Cellulose wt%]]+Table26[[#This Row],[Hemicellulose wt%]]+Table26[[#This Row],[Sa wt%]]</f>
        <v>73.454025133769903</v>
      </c>
      <c r="G478" s="6">
        <f>Table26[[#This Row],[Protein wt%]]+Table26[[#This Row],[AA wt%]]</f>
        <v>18.706441946174699</v>
      </c>
      <c r="H478" s="6">
        <f>Table26[[#This Row],[Lipids wt%]]+Table26[[#This Row],[FA wt%]]</f>
        <v>7.8395329200553903</v>
      </c>
      <c r="I478" s="6">
        <f>Table26[[#This Row],[Lignin wt%]]+Table26[[#This Row],[Ph wt%]]</f>
        <v>0</v>
      </c>
      <c r="J47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62.912012267349226</v>
      </c>
      <c r="K478" s="6">
        <v>0</v>
      </c>
      <c r="L478" s="6">
        <v>62.912012267349226</v>
      </c>
      <c r="M478" s="6">
        <v>0</v>
      </c>
      <c r="N478" s="6">
        <v>0</v>
      </c>
      <c r="O478" s="6">
        <v>18.706441946174699</v>
      </c>
      <c r="P478" s="6">
        <v>7.8395329200553903</v>
      </c>
      <c r="Q478" s="6">
        <v>0</v>
      </c>
      <c r="R478" s="6">
        <v>10.542012866420681</v>
      </c>
      <c r="S478" s="6">
        <v>0</v>
      </c>
      <c r="T478" s="6">
        <v>0</v>
      </c>
      <c r="U478" s="6">
        <v>0</v>
      </c>
      <c r="V478" s="6">
        <v>2.37</v>
      </c>
      <c r="W478" s="6">
        <v>44.61</v>
      </c>
      <c r="X478" s="6">
        <v>6.44</v>
      </c>
      <c r="Y478" s="6">
        <v>46.81</v>
      </c>
      <c r="Z478" s="6">
        <v>2.15</v>
      </c>
      <c r="AC478" s="6">
        <v>18.79</v>
      </c>
      <c r="AD478" s="6">
        <v>0.03</v>
      </c>
      <c r="AG478" s="6">
        <v>20</v>
      </c>
      <c r="AJ478" s="6">
        <v>3.5</v>
      </c>
      <c r="AK478" s="6">
        <v>1.1100000000000001</v>
      </c>
      <c r="AN478" s="6">
        <v>40</v>
      </c>
      <c r="AO478" s="6">
        <f>LN(25/Table26[[#This Row],[Temperature (C)]]/(1-SQRT((Table26[[#This Row],[Temperature (C)]]-5)/Table26[[#This Row],[Temperature (C)]])))/Table26[[#This Row],[b]]</f>
        <v>2.0708610397007603</v>
      </c>
      <c r="AP478" s="6">
        <f>IF(Table26[[#This Row],[b]]&lt;&gt;"",Table26[[#This Row],[T-5]], 0)</f>
        <v>2.0708610397007603</v>
      </c>
      <c r="AQ478" s="6">
        <f>Table26[[#This Row],[Heating time]]+Table26[[#This Row],[Holding Time (min)]]</f>
        <v>42.070861039700759</v>
      </c>
      <c r="AR478" s="6">
        <v>320</v>
      </c>
      <c r="AT478" t="s">
        <v>389</v>
      </c>
      <c r="AV478" s="6">
        <v>8.6681715575620704</v>
      </c>
      <c r="AZ478" s="6" t="s">
        <v>391</v>
      </c>
      <c r="BL478" s="6" t="s">
        <v>391</v>
      </c>
      <c r="CQ478" s="6">
        <v>0</v>
      </c>
    </row>
    <row r="479" spans="1:95" x14ac:dyDescent="0.25">
      <c r="A479" t="s">
        <v>302</v>
      </c>
      <c r="B479" t="s">
        <v>303</v>
      </c>
      <c r="C479">
        <v>2019</v>
      </c>
      <c r="D479" t="s">
        <v>309</v>
      </c>
      <c r="E479">
        <v>1</v>
      </c>
      <c r="F479" s="6">
        <f>Table26[[#This Row],[Other Carbs wt%]]+Table26[[#This Row],[Starch wt%]]+Table26[[#This Row],[Cellulose wt%]]+Table26[[#This Row],[Hemicellulose wt%]]+Table26[[#This Row],[Sa wt%]]</f>
        <v>73.454025133769903</v>
      </c>
      <c r="G479" s="6">
        <f>Table26[[#This Row],[Protein wt%]]+Table26[[#This Row],[AA wt%]]</f>
        <v>18.706441946174699</v>
      </c>
      <c r="H479" s="6">
        <f>Table26[[#This Row],[Lipids wt%]]+Table26[[#This Row],[FA wt%]]</f>
        <v>7.8395329200553903</v>
      </c>
      <c r="I479" s="6">
        <f>Table26[[#This Row],[Lignin wt%]]+Table26[[#This Row],[Ph wt%]]</f>
        <v>0</v>
      </c>
      <c r="J47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62.912012267349226</v>
      </c>
      <c r="K479" s="6">
        <v>0</v>
      </c>
      <c r="L479" s="6">
        <v>62.912012267349226</v>
      </c>
      <c r="M479" s="6">
        <v>0</v>
      </c>
      <c r="N479" s="6">
        <v>0</v>
      </c>
      <c r="O479" s="6">
        <v>18.706441946174699</v>
      </c>
      <c r="P479" s="6">
        <v>7.8395329200553903</v>
      </c>
      <c r="Q479" s="6">
        <v>0</v>
      </c>
      <c r="R479" s="6">
        <v>10.542012866420681</v>
      </c>
      <c r="S479" s="6">
        <v>0</v>
      </c>
      <c r="T479" s="6">
        <v>0</v>
      </c>
      <c r="U479" s="6">
        <v>0</v>
      </c>
      <c r="V479" s="6">
        <v>2.37</v>
      </c>
      <c r="W479" s="6">
        <v>44.61</v>
      </c>
      <c r="X479" s="6">
        <v>6.44</v>
      </c>
      <c r="Y479" s="6">
        <v>46.81</v>
      </c>
      <c r="Z479" s="6">
        <v>2.15</v>
      </c>
      <c r="AC479" s="6">
        <v>18.79</v>
      </c>
      <c r="AD479" s="6">
        <v>0.03</v>
      </c>
      <c r="AG479" s="6">
        <v>20</v>
      </c>
      <c r="AJ479" s="6">
        <v>3.5</v>
      </c>
      <c r="AK479" s="6">
        <v>1.1100000000000001</v>
      </c>
      <c r="AN479" s="6">
        <v>40</v>
      </c>
      <c r="AO479" s="6">
        <f>LN(25/Table26[[#This Row],[Temperature (C)]]/(1-SQRT((Table26[[#This Row],[Temperature (C)]]-5)/Table26[[#This Row],[Temperature (C)]])))/Table26[[#This Row],[b]]</f>
        <v>2.0710704328770686</v>
      </c>
      <c r="AP479" s="6">
        <f>IF(Table26[[#This Row],[b]]&lt;&gt;"",Table26[[#This Row],[T-5]], 0)</f>
        <v>2.0710704328770686</v>
      </c>
      <c r="AQ479" s="6">
        <f>Table26[[#This Row],[Heating time]]+Table26[[#This Row],[Holding Time (min)]]</f>
        <v>42.071070432877072</v>
      </c>
      <c r="AR479" s="6">
        <v>340</v>
      </c>
      <c r="AT479" t="s">
        <v>389</v>
      </c>
      <c r="AV479" s="6">
        <v>8.3069977426636594</v>
      </c>
      <c r="AZ479" s="6" t="s">
        <v>391</v>
      </c>
      <c r="BL479" s="6" t="s">
        <v>391</v>
      </c>
      <c r="CQ479" s="6">
        <v>0</v>
      </c>
    </row>
    <row r="480" spans="1:95" x14ac:dyDescent="0.25">
      <c r="A480" t="s">
        <v>302</v>
      </c>
      <c r="B480" t="s">
        <v>303</v>
      </c>
      <c r="C480">
        <v>2019</v>
      </c>
      <c r="D480" t="s">
        <v>309</v>
      </c>
      <c r="E480">
        <v>1</v>
      </c>
      <c r="F480" s="6">
        <f>Table26[[#This Row],[Other Carbs wt%]]+Table26[[#This Row],[Starch wt%]]+Table26[[#This Row],[Cellulose wt%]]+Table26[[#This Row],[Hemicellulose wt%]]+Table26[[#This Row],[Sa wt%]]</f>
        <v>73.454025133769903</v>
      </c>
      <c r="G480" s="6">
        <f>Table26[[#This Row],[Protein wt%]]+Table26[[#This Row],[AA wt%]]</f>
        <v>18.706441946174699</v>
      </c>
      <c r="H480" s="6">
        <f>Table26[[#This Row],[Lipids wt%]]+Table26[[#This Row],[FA wt%]]</f>
        <v>7.8395329200553903</v>
      </c>
      <c r="I480" s="6">
        <f>Table26[[#This Row],[Lignin wt%]]+Table26[[#This Row],[Ph wt%]]</f>
        <v>0</v>
      </c>
      <c r="J48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62.912012267349226</v>
      </c>
      <c r="K480" s="6">
        <v>0</v>
      </c>
      <c r="L480" s="6">
        <v>62.912012267349226</v>
      </c>
      <c r="M480" s="6">
        <v>0</v>
      </c>
      <c r="N480" s="6">
        <v>0</v>
      </c>
      <c r="O480" s="6">
        <v>18.706441946174699</v>
      </c>
      <c r="P480" s="6">
        <v>7.8395329200553903</v>
      </c>
      <c r="Q480" s="6">
        <v>0</v>
      </c>
      <c r="R480" s="6">
        <v>10.542012866420681</v>
      </c>
      <c r="S480" s="6">
        <v>0</v>
      </c>
      <c r="T480" s="6">
        <v>0</v>
      </c>
      <c r="U480" s="6">
        <v>0</v>
      </c>
      <c r="V480" s="6">
        <v>2.37</v>
      </c>
      <c r="W480" s="6">
        <v>44.61</v>
      </c>
      <c r="X480" s="6">
        <v>6.44</v>
      </c>
      <c r="Y480" s="6">
        <v>46.81</v>
      </c>
      <c r="Z480" s="6">
        <v>2.15</v>
      </c>
      <c r="AC480" s="6">
        <v>18.79</v>
      </c>
      <c r="AD480" s="6">
        <v>0.03</v>
      </c>
      <c r="AG480" s="6">
        <v>20</v>
      </c>
      <c r="AJ480" s="6">
        <v>3.5</v>
      </c>
      <c r="AK480" s="6">
        <v>1.1100000000000001</v>
      </c>
      <c r="AN480" s="6">
        <v>40</v>
      </c>
      <c r="AO480" s="6">
        <f>LN(25/Table26[[#This Row],[Temperature (C)]]/(1-SQRT((Table26[[#This Row],[Temperature (C)]]-5)/Table26[[#This Row],[Temperature (C)]])))/Table26[[#This Row],[b]]</f>
        <v>2.0712564373473494</v>
      </c>
      <c r="AP480" s="6">
        <f>IF(Table26[[#This Row],[b]]&lt;&gt;"",Table26[[#This Row],[T-5]], 0)</f>
        <v>2.0712564373473494</v>
      </c>
      <c r="AQ480" s="6">
        <f>Table26[[#This Row],[Heating time]]+Table26[[#This Row],[Holding Time (min)]]</f>
        <v>42.071256437347351</v>
      </c>
      <c r="AR480" s="6">
        <v>360</v>
      </c>
      <c r="AT480" t="s">
        <v>389</v>
      </c>
      <c r="AV480" s="6">
        <v>11.0158013544018</v>
      </c>
      <c r="AZ480" s="6" t="s">
        <v>391</v>
      </c>
      <c r="BD480" s="6">
        <v>73.709999999999994</v>
      </c>
      <c r="BE480" s="6">
        <v>11.28</v>
      </c>
      <c r="BF480" s="6">
        <v>13.92</v>
      </c>
      <c r="BG480" s="6">
        <v>1.1100000000000001</v>
      </c>
      <c r="BI480" s="6">
        <v>38.549999999999997</v>
      </c>
      <c r="BK480" s="6">
        <v>17.2</v>
      </c>
      <c r="BL480" s="6" t="s">
        <v>391</v>
      </c>
      <c r="CQ480" s="6">
        <v>0</v>
      </c>
    </row>
    <row r="481" spans="1:95" x14ac:dyDescent="0.25">
      <c r="A481" t="s">
        <v>302</v>
      </c>
      <c r="B481" t="s">
        <v>303</v>
      </c>
      <c r="C481">
        <v>2019</v>
      </c>
      <c r="D481" t="s">
        <v>309</v>
      </c>
      <c r="E481">
        <v>1</v>
      </c>
      <c r="F481" s="6">
        <f>Table26[[#This Row],[Other Carbs wt%]]+Table26[[#This Row],[Starch wt%]]+Table26[[#This Row],[Cellulose wt%]]+Table26[[#This Row],[Hemicellulose wt%]]+Table26[[#This Row],[Sa wt%]]</f>
        <v>73.454025133769903</v>
      </c>
      <c r="G481" s="6">
        <f>Table26[[#This Row],[Protein wt%]]+Table26[[#This Row],[AA wt%]]</f>
        <v>18.706441946174699</v>
      </c>
      <c r="H481" s="6">
        <f>Table26[[#This Row],[Lipids wt%]]+Table26[[#This Row],[FA wt%]]</f>
        <v>7.8395329200553903</v>
      </c>
      <c r="I481" s="6">
        <f>Table26[[#This Row],[Lignin wt%]]+Table26[[#This Row],[Ph wt%]]</f>
        <v>0</v>
      </c>
      <c r="J48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62.912012267349226</v>
      </c>
      <c r="K481" s="6">
        <v>0</v>
      </c>
      <c r="L481" s="6">
        <v>62.912012267349226</v>
      </c>
      <c r="M481" s="6">
        <v>0</v>
      </c>
      <c r="N481" s="6">
        <v>0</v>
      </c>
      <c r="O481" s="6">
        <v>18.706441946174699</v>
      </c>
      <c r="P481" s="6">
        <v>7.8395329200553903</v>
      </c>
      <c r="Q481" s="6">
        <v>0</v>
      </c>
      <c r="R481" s="6">
        <v>10.542012866420681</v>
      </c>
      <c r="S481" s="6">
        <v>0</v>
      </c>
      <c r="T481" s="6">
        <v>0</v>
      </c>
      <c r="U481" s="6">
        <v>0</v>
      </c>
      <c r="V481" s="6">
        <v>2.37</v>
      </c>
      <c r="W481" s="6">
        <v>44.61</v>
      </c>
      <c r="X481" s="6">
        <v>6.44</v>
      </c>
      <c r="Y481" s="6">
        <v>46.81</v>
      </c>
      <c r="Z481" s="6">
        <v>2.15</v>
      </c>
      <c r="AC481" s="6">
        <v>18.79</v>
      </c>
      <c r="AD481" s="6">
        <v>0.03</v>
      </c>
      <c r="AG481" s="6">
        <v>20</v>
      </c>
      <c r="AJ481" s="6">
        <v>3.5</v>
      </c>
      <c r="AK481" s="6">
        <v>1.1100000000000001</v>
      </c>
      <c r="AN481" s="6">
        <v>10</v>
      </c>
      <c r="AO481" s="6">
        <f>LN(25/Table26[[#This Row],[Temperature (C)]]/(1-SQRT((Table26[[#This Row],[Temperature (C)]]-5)/Table26[[#This Row],[Temperature (C)]])))/Table26[[#This Row],[b]]</f>
        <v>2.0712564373473494</v>
      </c>
      <c r="AP481" s="6">
        <f>IF(Table26[[#This Row],[b]]&lt;&gt;"",Table26[[#This Row],[T-5]], 0)</f>
        <v>2.0712564373473494</v>
      </c>
      <c r="AQ481" s="6">
        <f>Table26[[#This Row],[Heating time]]+Table26[[#This Row],[Holding Time (min)]]</f>
        <v>12.071256437347349</v>
      </c>
      <c r="AR481" s="6">
        <v>360</v>
      </c>
      <c r="AT481" t="s">
        <v>389</v>
      </c>
      <c r="AV481" s="6">
        <v>1.85750271355135</v>
      </c>
      <c r="AZ481" s="6" t="s">
        <v>391</v>
      </c>
      <c r="BL481" s="6" t="s">
        <v>391</v>
      </c>
      <c r="CQ481" s="6">
        <v>0</v>
      </c>
    </row>
    <row r="482" spans="1:95" x14ac:dyDescent="0.25">
      <c r="A482" t="s">
        <v>302</v>
      </c>
      <c r="B482" t="s">
        <v>303</v>
      </c>
      <c r="C482">
        <v>2019</v>
      </c>
      <c r="D482" t="s">
        <v>309</v>
      </c>
      <c r="E482">
        <v>1</v>
      </c>
      <c r="F482" s="6">
        <f>Table26[[#This Row],[Other Carbs wt%]]+Table26[[#This Row],[Starch wt%]]+Table26[[#This Row],[Cellulose wt%]]+Table26[[#This Row],[Hemicellulose wt%]]+Table26[[#This Row],[Sa wt%]]</f>
        <v>73.454025133769903</v>
      </c>
      <c r="G482" s="6">
        <f>Table26[[#This Row],[Protein wt%]]+Table26[[#This Row],[AA wt%]]</f>
        <v>18.706441946174699</v>
      </c>
      <c r="H482" s="6">
        <f>Table26[[#This Row],[Lipids wt%]]+Table26[[#This Row],[FA wt%]]</f>
        <v>7.8395329200553903</v>
      </c>
      <c r="I482" s="6">
        <f>Table26[[#This Row],[Lignin wt%]]+Table26[[#This Row],[Ph wt%]]</f>
        <v>0</v>
      </c>
      <c r="J48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62.912012267349226</v>
      </c>
      <c r="K482" s="6">
        <v>0</v>
      </c>
      <c r="L482" s="6">
        <v>62.912012267349226</v>
      </c>
      <c r="M482" s="6">
        <v>0</v>
      </c>
      <c r="N482" s="6">
        <v>0</v>
      </c>
      <c r="O482" s="6">
        <v>18.706441946174699</v>
      </c>
      <c r="P482" s="6">
        <v>7.8395329200553903</v>
      </c>
      <c r="Q482" s="6">
        <v>0</v>
      </c>
      <c r="R482" s="6">
        <v>10.542012866420681</v>
      </c>
      <c r="S482" s="6">
        <v>0</v>
      </c>
      <c r="T482" s="6">
        <v>0</v>
      </c>
      <c r="U482" s="6">
        <v>0</v>
      </c>
      <c r="V482" s="6">
        <v>2.37</v>
      </c>
      <c r="W482" s="6">
        <v>44.61</v>
      </c>
      <c r="X482" s="6">
        <v>6.44</v>
      </c>
      <c r="Y482" s="6">
        <v>46.81</v>
      </c>
      <c r="Z482" s="6">
        <v>2.15</v>
      </c>
      <c r="AC482" s="6">
        <v>18.79</v>
      </c>
      <c r="AD482" s="6">
        <v>0.03</v>
      </c>
      <c r="AG482" s="6">
        <v>20</v>
      </c>
      <c r="AJ482" s="6">
        <v>3.5</v>
      </c>
      <c r="AK482" s="6">
        <v>1.1100000000000001</v>
      </c>
      <c r="AN482" s="6">
        <v>20</v>
      </c>
      <c r="AO482" s="6">
        <f>LN(25/Table26[[#This Row],[Temperature (C)]]/(1-SQRT((Table26[[#This Row],[Temperature (C)]]-5)/Table26[[#This Row],[Temperature (C)]])))/Table26[[#This Row],[b]]</f>
        <v>2.0712564373473494</v>
      </c>
      <c r="AP482" s="6">
        <f>IF(Table26[[#This Row],[b]]&lt;&gt;"",Table26[[#This Row],[T-5]], 0)</f>
        <v>2.0712564373473494</v>
      </c>
      <c r="AQ482" s="6">
        <f>Table26[[#This Row],[Heating time]]+Table26[[#This Row],[Holding Time (min)]]</f>
        <v>22.071256437347351</v>
      </c>
      <c r="AR482" s="6">
        <v>360</v>
      </c>
      <c r="AT482" t="s">
        <v>389</v>
      </c>
      <c r="AV482" s="6">
        <v>6.3081365581928699</v>
      </c>
      <c r="AZ482" s="6" t="s">
        <v>391</v>
      </c>
      <c r="BL482" s="6" t="s">
        <v>391</v>
      </c>
      <c r="CQ482" s="6">
        <v>0</v>
      </c>
    </row>
    <row r="483" spans="1:95" x14ac:dyDescent="0.25">
      <c r="A483" t="s">
        <v>302</v>
      </c>
      <c r="B483" t="s">
        <v>303</v>
      </c>
      <c r="C483">
        <v>2019</v>
      </c>
      <c r="D483" t="s">
        <v>309</v>
      </c>
      <c r="E483">
        <v>1</v>
      </c>
      <c r="F483" s="6">
        <f>Table26[[#This Row],[Other Carbs wt%]]+Table26[[#This Row],[Starch wt%]]+Table26[[#This Row],[Cellulose wt%]]+Table26[[#This Row],[Hemicellulose wt%]]+Table26[[#This Row],[Sa wt%]]</f>
        <v>73.454025133769903</v>
      </c>
      <c r="G483" s="6">
        <f>Table26[[#This Row],[Protein wt%]]+Table26[[#This Row],[AA wt%]]</f>
        <v>18.706441946174699</v>
      </c>
      <c r="H483" s="6">
        <f>Table26[[#This Row],[Lipids wt%]]+Table26[[#This Row],[FA wt%]]</f>
        <v>7.8395329200553903</v>
      </c>
      <c r="I483" s="6">
        <f>Table26[[#This Row],[Lignin wt%]]+Table26[[#This Row],[Ph wt%]]</f>
        <v>0</v>
      </c>
      <c r="J48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62.912012267349226</v>
      </c>
      <c r="K483" s="6">
        <v>0</v>
      </c>
      <c r="L483" s="6">
        <v>62.912012267349226</v>
      </c>
      <c r="M483" s="6">
        <v>0</v>
      </c>
      <c r="N483" s="6">
        <v>0</v>
      </c>
      <c r="O483" s="6">
        <v>18.706441946174699</v>
      </c>
      <c r="P483" s="6">
        <v>7.8395329200553903</v>
      </c>
      <c r="Q483" s="6">
        <v>0</v>
      </c>
      <c r="R483" s="6">
        <v>10.542012866420681</v>
      </c>
      <c r="S483" s="6">
        <v>0</v>
      </c>
      <c r="T483" s="6">
        <v>0</v>
      </c>
      <c r="U483" s="6">
        <v>0</v>
      </c>
      <c r="V483" s="6">
        <v>2.37</v>
      </c>
      <c r="W483" s="6">
        <v>44.61</v>
      </c>
      <c r="X483" s="6">
        <v>6.44</v>
      </c>
      <c r="Y483" s="6">
        <v>46.81</v>
      </c>
      <c r="Z483" s="6">
        <v>2.15</v>
      </c>
      <c r="AC483" s="6">
        <v>18.79</v>
      </c>
      <c r="AD483" s="6">
        <v>0.03</v>
      </c>
      <c r="AG483" s="6">
        <v>20</v>
      </c>
      <c r="AJ483" s="6">
        <v>3.5</v>
      </c>
      <c r="AK483" s="6">
        <v>1.1100000000000001</v>
      </c>
      <c r="AN483" s="6">
        <v>60</v>
      </c>
      <c r="AO483" s="6">
        <f>LN(25/Table26[[#This Row],[Temperature (C)]]/(1-SQRT((Table26[[#This Row],[Temperature (C)]]-5)/Table26[[#This Row],[Temperature (C)]])))/Table26[[#This Row],[b]]</f>
        <v>2.0712564373473494</v>
      </c>
      <c r="AP483" s="6">
        <f>IF(Table26[[#This Row],[b]]&lt;&gt;"",Table26[[#This Row],[T-5]], 0)</f>
        <v>2.0712564373473494</v>
      </c>
      <c r="AQ483" s="6">
        <f>Table26[[#This Row],[Heating time]]+Table26[[#This Row],[Holding Time (min)]]</f>
        <v>62.071256437347351</v>
      </c>
      <c r="AR483" s="6">
        <v>360</v>
      </c>
      <c r="AT483" t="s">
        <v>389</v>
      </c>
      <c r="AV483" s="6">
        <v>7.7425300538614197</v>
      </c>
      <c r="AZ483" s="6" t="s">
        <v>391</v>
      </c>
      <c r="BL483" s="6" t="s">
        <v>391</v>
      </c>
      <c r="CQ483" s="6">
        <v>0</v>
      </c>
    </row>
    <row r="484" spans="1:95" x14ac:dyDescent="0.25">
      <c r="A484" t="s">
        <v>302</v>
      </c>
      <c r="B484" t="s">
        <v>303</v>
      </c>
      <c r="C484">
        <v>2019</v>
      </c>
      <c r="D484" t="s">
        <v>310</v>
      </c>
      <c r="E484">
        <v>0</v>
      </c>
      <c r="F484" s="6">
        <f>Table26[[#This Row],[Other Carbs wt%]]+Table26[[#This Row],[Starch wt%]]+Table26[[#This Row],[Cellulose wt%]]+Table26[[#This Row],[Hemicellulose wt%]]+Table26[[#This Row],[Sa wt%]]</f>
        <v>58.057833321248509</v>
      </c>
      <c r="G484" s="6">
        <f>Table26[[#This Row],[Protein wt%]]+Table26[[#This Row],[AA wt%]]</f>
        <v>33.264361119628099</v>
      </c>
      <c r="H484" s="6">
        <f>Table26[[#This Row],[Lipids wt%]]+Table26[[#This Row],[FA wt%]]</f>
        <v>8.6778055591232999</v>
      </c>
      <c r="I484" s="6">
        <f>Table26[[#This Row],[Lignin wt%]]+Table26[[#This Row],[Ph wt%]]</f>
        <v>0</v>
      </c>
      <c r="J48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33.673543326324136</v>
      </c>
      <c r="K484" s="6">
        <v>33.673543326324136</v>
      </c>
      <c r="L484" s="6">
        <v>0</v>
      </c>
      <c r="M484" s="6">
        <v>0</v>
      </c>
      <c r="N484" s="6">
        <v>0</v>
      </c>
      <c r="O484" s="6">
        <v>33.264361119628099</v>
      </c>
      <c r="P484" s="6">
        <v>8.6778055591232999</v>
      </c>
      <c r="Q484" s="6">
        <v>0</v>
      </c>
      <c r="R484" s="6">
        <v>24.384289994924369</v>
      </c>
      <c r="S484" s="6">
        <v>0</v>
      </c>
      <c r="T484" s="6">
        <v>0</v>
      </c>
      <c r="U484" s="6">
        <v>0</v>
      </c>
      <c r="V484" s="6">
        <v>13.11</v>
      </c>
      <c r="W484" s="6">
        <v>47.88</v>
      </c>
      <c r="X484" s="6">
        <v>7.03</v>
      </c>
      <c r="Y484" s="6">
        <v>41.03</v>
      </c>
      <c r="Z484" s="6">
        <v>4.07</v>
      </c>
      <c r="AC484" s="6">
        <v>17.16</v>
      </c>
      <c r="AD484" s="6">
        <v>0.03</v>
      </c>
      <c r="AG484" s="6">
        <v>20</v>
      </c>
      <c r="AJ484" s="6">
        <v>3.5</v>
      </c>
      <c r="AK484" s="6">
        <v>1.1100000000000001</v>
      </c>
      <c r="AN484" s="6">
        <v>40</v>
      </c>
      <c r="AO484" s="6">
        <f>LN(25/Table26[[#This Row],[Temperature (C)]]/(1-SQRT((Table26[[#This Row],[Temperature (C)]]-5)/Table26[[#This Row],[Temperature (C)]])))/Table26[[#This Row],[b]]</f>
        <v>2.0703519030751871</v>
      </c>
      <c r="AP484" s="6">
        <f>IF(Table26[[#This Row],[b]]&lt;&gt;"",Table26[[#This Row],[T-5]], 0)</f>
        <v>2.0703519030751871</v>
      </c>
      <c r="AQ484" s="6">
        <f>Table26[[#This Row],[Heating time]]+Table26[[#This Row],[Holding Time (min)]]</f>
        <v>42.070351903075185</v>
      </c>
      <c r="AR484" s="6">
        <v>280</v>
      </c>
      <c r="AT484" t="s">
        <v>389</v>
      </c>
      <c r="AV484" s="6">
        <v>15.349887133182801</v>
      </c>
      <c r="AZ484" s="6" t="s">
        <v>391</v>
      </c>
      <c r="BD484" s="6">
        <v>69.64</v>
      </c>
      <c r="BE484" s="6">
        <v>8.26</v>
      </c>
      <c r="BF484" s="6">
        <v>16.05</v>
      </c>
      <c r="BG484" s="6">
        <v>6.07</v>
      </c>
      <c r="BI484" s="6">
        <v>32.479999999999997</v>
      </c>
      <c r="BK484" s="6">
        <v>21</v>
      </c>
      <c r="BL484" s="6" t="s">
        <v>391</v>
      </c>
      <c r="CQ484" s="6">
        <v>0</v>
      </c>
    </row>
    <row r="485" spans="1:95" x14ac:dyDescent="0.25">
      <c r="A485" t="s">
        <v>302</v>
      </c>
      <c r="B485" t="s">
        <v>303</v>
      </c>
      <c r="C485">
        <v>2019</v>
      </c>
      <c r="D485" t="s">
        <v>310</v>
      </c>
      <c r="E485">
        <v>0</v>
      </c>
      <c r="F485" s="6">
        <f>Table26[[#This Row],[Other Carbs wt%]]+Table26[[#This Row],[Starch wt%]]+Table26[[#This Row],[Cellulose wt%]]+Table26[[#This Row],[Hemicellulose wt%]]+Table26[[#This Row],[Sa wt%]]</f>
        <v>58.057833321248509</v>
      </c>
      <c r="G485" s="6">
        <f>Table26[[#This Row],[Protein wt%]]+Table26[[#This Row],[AA wt%]]</f>
        <v>33.264361119628099</v>
      </c>
      <c r="H485" s="6">
        <f>Table26[[#This Row],[Lipids wt%]]+Table26[[#This Row],[FA wt%]]</f>
        <v>8.6778055591232999</v>
      </c>
      <c r="I485" s="6">
        <f>Table26[[#This Row],[Lignin wt%]]+Table26[[#This Row],[Ph wt%]]</f>
        <v>0</v>
      </c>
      <c r="J48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33.673543326324136</v>
      </c>
      <c r="K485" s="6">
        <v>33.673543326324136</v>
      </c>
      <c r="L485" s="6">
        <v>0</v>
      </c>
      <c r="M485" s="6">
        <v>0</v>
      </c>
      <c r="N485" s="6">
        <v>0</v>
      </c>
      <c r="O485" s="6">
        <v>33.264361119628099</v>
      </c>
      <c r="P485" s="6">
        <v>8.6778055591232999</v>
      </c>
      <c r="Q485" s="6">
        <v>0</v>
      </c>
      <c r="R485" s="6">
        <v>24.384289994924369</v>
      </c>
      <c r="S485" s="6">
        <v>0</v>
      </c>
      <c r="T485" s="6">
        <v>0</v>
      </c>
      <c r="U485" s="6">
        <v>0</v>
      </c>
      <c r="V485" s="6">
        <v>13.11</v>
      </c>
      <c r="W485" s="6">
        <v>47.88</v>
      </c>
      <c r="X485" s="6">
        <v>7.03</v>
      </c>
      <c r="Y485" s="6">
        <v>41.03</v>
      </c>
      <c r="Z485" s="6">
        <v>4.07</v>
      </c>
      <c r="AC485" s="6">
        <v>17.16</v>
      </c>
      <c r="AD485" s="6">
        <v>0.03</v>
      </c>
      <c r="AG485" s="6">
        <v>20</v>
      </c>
      <c r="AJ485" s="6">
        <v>3.5</v>
      </c>
      <c r="AK485" s="6">
        <v>1.1100000000000001</v>
      </c>
      <c r="AN485" s="6">
        <v>40</v>
      </c>
      <c r="AO485" s="6">
        <f>LN(25/Table26[[#This Row],[Temperature (C)]]/(1-SQRT((Table26[[#This Row],[Temperature (C)]]-5)/Table26[[#This Row],[Temperature (C)]])))/Table26[[#This Row],[b]]</f>
        <v>2.0706235503286319</v>
      </c>
      <c r="AP485" s="6">
        <f>IF(Table26[[#This Row],[b]]&lt;&gt;"",Table26[[#This Row],[T-5]], 0)</f>
        <v>2.0706235503286319</v>
      </c>
      <c r="AQ485" s="6">
        <f>Table26[[#This Row],[Heating time]]+Table26[[#This Row],[Holding Time (min)]]</f>
        <v>42.070623550328634</v>
      </c>
      <c r="AR485" s="6">
        <v>300</v>
      </c>
      <c r="AT485" t="s">
        <v>389</v>
      </c>
      <c r="AV485" s="6">
        <v>5.5981941309254903</v>
      </c>
      <c r="AZ485" s="6">
        <v>5.7</v>
      </c>
      <c r="BL485" s="6" t="s">
        <v>391</v>
      </c>
      <c r="CQ485" s="6">
        <v>0</v>
      </c>
    </row>
    <row r="486" spans="1:95" x14ac:dyDescent="0.25">
      <c r="A486" t="s">
        <v>302</v>
      </c>
      <c r="B486" t="s">
        <v>303</v>
      </c>
      <c r="C486">
        <v>2019</v>
      </c>
      <c r="D486" t="s">
        <v>310</v>
      </c>
      <c r="E486">
        <v>0</v>
      </c>
      <c r="F486" s="6">
        <f>Table26[[#This Row],[Other Carbs wt%]]+Table26[[#This Row],[Starch wt%]]+Table26[[#This Row],[Cellulose wt%]]+Table26[[#This Row],[Hemicellulose wt%]]+Table26[[#This Row],[Sa wt%]]</f>
        <v>58.057833321248509</v>
      </c>
      <c r="G486" s="6">
        <f>Table26[[#This Row],[Protein wt%]]+Table26[[#This Row],[AA wt%]]</f>
        <v>33.264361119628099</v>
      </c>
      <c r="H486" s="6">
        <f>Table26[[#This Row],[Lipids wt%]]+Table26[[#This Row],[FA wt%]]</f>
        <v>8.6778055591232999</v>
      </c>
      <c r="I486" s="6">
        <f>Table26[[#This Row],[Lignin wt%]]+Table26[[#This Row],[Ph wt%]]</f>
        <v>0</v>
      </c>
      <c r="J48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33.673543326324136</v>
      </c>
      <c r="K486" s="6">
        <v>33.673543326324136</v>
      </c>
      <c r="L486" s="6">
        <v>0</v>
      </c>
      <c r="M486" s="6">
        <v>0</v>
      </c>
      <c r="N486" s="6">
        <v>0</v>
      </c>
      <c r="O486" s="6">
        <v>33.264361119628099</v>
      </c>
      <c r="P486" s="6">
        <v>8.6778055591232999</v>
      </c>
      <c r="Q486" s="6">
        <v>0</v>
      </c>
      <c r="R486" s="6">
        <v>24.384289994924369</v>
      </c>
      <c r="S486" s="6">
        <v>0</v>
      </c>
      <c r="T486" s="6">
        <v>0</v>
      </c>
      <c r="U486" s="6">
        <v>0</v>
      </c>
      <c r="V486" s="6">
        <v>13.11</v>
      </c>
      <c r="W486" s="6">
        <v>47.88</v>
      </c>
      <c r="X486" s="6">
        <v>7.03</v>
      </c>
      <c r="Y486" s="6">
        <v>41.03</v>
      </c>
      <c r="Z486" s="6">
        <v>4.07</v>
      </c>
      <c r="AC486" s="6">
        <v>17.16</v>
      </c>
      <c r="AD486" s="6">
        <v>0.03</v>
      </c>
      <c r="AG486" s="6">
        <v>20</v>
      </c>
      <c r="AJ486" s="6">
        <v>3.5</v>
      </c>
      <c r="AK486" s="6">
        <v>1.1100000000000001</v>
      </c>
      <c r="AN486" s="6">
        <v>40</v>
      </c>
      <c r="AO486" s="6">
        <f>LN(25/Table26[[#This Row],[Temperature (C)]]/(1-SQRT((Table26[[#This Row],[Temperature (C)]]-5)/Table26[[#This Row],[Temperature (C)]])))/Table26[[#This Row],[b]]</f>
        <v>2.0708610397007603</v>
      </c>
      <c r="AP486" s="6">
        <f>IF(Table26[[#This Row],[b]]&lt;&gt;"",Table26[[#This Row],[T-5]], 0)</f>
        <v>2.0708610397007603</v>
      </c>
      <c r="AQ486" s="6">
        <f>Table26[[#This Row],[Heating time]]+Table26[[#This Row],[Holding Time (min)]]</f>
        <v>42.070861039700759</v>
      </c>
      <c r="AR486" s="6">
        <v>320</v>
      </c>
      <c r="AT486" t="s">
        <v>389</v>
      </c>
      <c r="AV486" s="6">
        <v>6.8623024830699597</v>
      </c>
      <c r="AZ486" s="6">
        <v>1.6</v>
      </c>
      <c r="BL486" s="6" t="s">
        <v>391</v>
      </c>
      <c r="CQ486" s="6">
        <v>0</v>
      </c>
    </row>
    <row r="487" spans="1:95" x14ac:dyDescent="0.25">
      <c r="A487" t="s">
        <v>302</v>
      </c>
      <c r="B487" t="s">
        <v>303</v>
      </c>
      <c r="C487">
        <v>2019</v>
      </c>
      <c r="D487" t="s">
        <v>310</v>
      </c>
      <c r="E487">
        <v>0</v>
      </c>
      <c r="F487" s="6">
        <f>Table26[[#This Row],[Other Carbs wt%]]+Table26[[#This Row],[Starch wt%]]+Table26[[#This Row],[Cellulose wt%]]+Table26[[#This Row],[Hemicellulose wt%]]+Table26[[#This Row],[Sa wt%]]</f>
        <v>58.057833321248509</v>
      </c>
      <c r="G487" s="6">
        <f>Table26[[#This Row],[Protein wt%]]+Table26[[#This Row],[AA wt%]]</f>
        <v>33.264361119628099</v>
      </c>
      <c r="H487" s="6">
        <f>Table26[[#This Row],[Lipids wt%]]+Table26[[#This Row],[FA wt%]]</f>
        <v>8.6778055591232999</v>
      </c>
      <c r="I487" s="6">
        <f>Table26[[#This Row],[Lignin wt%]]+Table26[[#This Row],[Ph wt%]]</f>
        <v>0</v>
      </c>
      <c r="J48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33.673543326324136</v>
      </c>
      <c r="K487" s="6">
        <v>33.673543326324136</v>
      </c>
      <c r="L487" s="6">
        <v>0</v>
      </c>
      <c r="M487" s="6">
        <v>0</v>
      </c>
      <c r="N487" s="6">
        <v>0</v>
      </c>
      <c r="O487" s="6">
        <v>33.264361119628099</v>
      </c>
      <c r="P487" s="6">
        <v>8.6778055591232999</v>
      </c>
      <c r="Q487" s="6">
        <v>0</v>
      </c>
      <c r="R487" s="6">
        <v>24.384289994924369</v>
      </c>
      <c r="S487" s="6">
        <v>0</v>
      </c>
      <c r="T487" s="6">
        <v>0</v>
      </c>
      <c r="U487" s="6">
        <v>0</v>
      </c>
      <c r="V487" s="6">
        <v>13.11</v>
      </c>
      <c r="W487" s="6">
        <v>47.88</v>
      </c>
      <c r="X487" s="6">
        <v>7.03</v>
      </c>
      <c r="Y487" s="6">
        <v>41.03</v>
      </c>
      <c r="Z487" s="6">
        <v>4.07</v>
      </c>
      <c r="AC487" s="6">
        <v>17.16</v>
      </c>
      <c r="AD487" s="6">
        <v>0.03</v>
      </c>
      <c r="AG487" s="6">
        <v>20</v>
      </c>
      <c r="AJ487" s="6">
        <v>3.5</v>
      </c>
      <c r="AK487" s="6">
        <v>1.1100000000000001</v>
      </c>
      <c r="AN487" s="6">
        <v>40</v>
      </c>
      <c r="AO487" s="6">
        <f>LN(25/Table26[[#This Row],[Temperature (C)]]/(1-SQRT((Table26[[#This Row],[Temperature (C)]]-5)/Table26[[#This Row],[Temperature (C)]])))/Table26[[#This Row],[b]]</f>
        <v>2.0710704328770686</v>
      </c>
      <c r="AP487" s="6">
        <f>IF(Table26[[#This Row],[b]]&lt;&gt;"",Table26[[#This Row],[T-5]], 0)</f>
        <v>2.0710704328770686</v>
      </c>
      <c r="AQ487" s="6">
        <f>Table26[[#This Row],[Heating time]]+Table26[[#This Row],[Holding Time (min)]]</f>
        <v>42.071070432877072</v>
      </c>
      <c r="AR487" s="6">
        <v>340</v>
      </c>
      <c r="AT487" t="s">
        <v>389</v>
      </c>
      <c r="AV487" s="6">
        <v>12.821670428893899</v>
      </c>
      <c r="AZ487" s="6">
        <v>2.7</v>
      </c>
      <c r="BL487" s="6" t="s">
        <v>391</v>
      </c>
      <c r="CQ487" s="6">
        <v>0</v>
      </c>
    </row>
    <row r="488" spans="1:95" x14ac:dyDescent="0.25">
      <c r="A488" t="s">
        <v>302</v>
      </c>
      <c r="B488" t="s">
        <v>303</v>
      </c>
      <c r="C488">
        <v>2019</v>
      </c>
      <c r="D488" t="s">
        <v>310</v>
      </c>
      <c r="E488">
        <v>0</v>
      </c>
      <c r="F488" s="6">
        <f>Table26[[#This Row],[Other Carbs wt%]]+Table26[[#This Row],[Starch wt%]]+Table26[[#This Row],[Cellulose wt%]]+Table26[[#This Row],[Hemicellulose wt%]]+Table26[[#This Row],[Sa wt%]]</f>
        <v>58.057833321248509</v>
      </c>
      <c r="G488" s="6">
        <f>Table26[[#This Row],[Protein wt%]]+Table26[[#This Row],[AA wt%]]</f>
        <v>33.264361119628099</v>
      </c>
      <c r="H488" s="6">
        <f>Table26[[#This Row],[Lipids wt%]]+Table26[[#This Row],[FA wt%]]</f>
        <v>8.6778055591232999</v>
      </c>
      <c r="I488" s="6">
        <f>Table26[[#This Row],[Lignin wt%]]+Table26[[#This Row],[Ph wt%]]</f>
        <v>0</v>
      </c>
      <c r="J48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33.673543326324136</v>
      </c>
      <c r="K488" s="6">
        <v>33.673543326324136</v>
      </c>
      <c r="L488" s="6">
        <v>0</v>
      </c>
      <c r="M488" s="6">
        <v>0</v>
      </c>
      <c r="N488" s="6">
        <v>0</v>
      </c>
      <c r="O488" s="6">
        <v>33.264361119628099</v>
      </c>
      <c r="P488" s="6">
        <v>8.6778055591232999</v>
      </c>
      <c r="Q488" s="6">
        <v>0</v>
      </c>
      <c r="R488" s="6">
        <v>24.384289994924369</v>
      </c>
      <c r="S488" s="6">
        <v>0</v>
      </c>
      <c r="T488" s="6">
        <v>0</v>
      </c>
      <c r="U488" s="6">
        <v>0</v>
      </c>
      <c r="V488" s="6">
        <v>13.11</v>
      </c>
      <c r="W488" s="6">
        <v>47.88</v>
      </c>
      <c r="X488" s="6">
        <v>7.03</v>
      </c>
      <c r="Y488" s="6">
        <v>41.03</v>
      </c>
      <c r="Z488" s="6">
        <v>4.07</v>
      </c>
      <c r="AC488" s="6">
        <v>17.16</v>
      </c>
      <c r="AD488" s="6">
        <v>0.03</v>
      </c>
      <c r="AG488" s="6">
        <v>20</v>
      </c>
      <c r="AJ488" s="6">
        <v>3.5</v>
      </c>
      <c r="AK488" s="6">
        <v>1.1100000000000001</v>
      </c>
      <c r="AN488" s="6">
        <v>10</v>
      </c>
      <c r="AO488" s="6">
        <f>LN(25/Table26[[#This Row],[Temperature (C)]]/(1-SQRT((Table26[[#This Row],[Temperature (C)]]-5)/Table26[[#This Row],[Temperature (C)]])))/Table26[[#This Row],[b]]</f>
        <v>2.0712564373473494</v>
      </c>
      <c r="AP488" s="6">
        <f>IF(Table26[[#This Row],[b]]&lt;&gt;"",Table26[[#This Row],[T-5]], 0)</f>
        <v>2.0712564373473494</v>
      </c>
      <c r="AQ488" s="6">
        <f>Table26[[#This Row],[Heating time]]+Table26[[#This Row],[Holding Time (min)]]</f>
        <v>12.071256437347349</v>
      </c>
      <c r="AR488" s="6">
        <v>360</v>
      </c>
      <c r="AT488" t="s">
        <v>389</v>
      </c>
      <c r="AV488" s="6">
        <v>2.04222900325626</v>
      </c>
      <c r="AZ488" s="6">
        <v>1.7</v>
      </c>
      <c r="BL488" s="6" t="s">
        <v>391</v>
      </c>
      <c r="CQ488" s="6">
        <v>0</v>
      </c>
    </row>
    <row r="489" spans="1:95" x14ac:dyDescent="0.25">
      <c r="A489" t="s">
        <v>302</v>
      </c>
      <c r="B489" t="s">
        <v>303</v>
      </c>
      <c r="C489">
        <v>2019</v>
      </c>
      <c r="D489" t="s">
        <v>310</v>
      </c>
      <c r="E489">
        <v>0</v>
      </c>
      <c r="F489" s="6">
        <f>Table26[[#This Row],[Other Carbs wt%]]+Table26[[#This Row],[Starch wt%]]+Table26[[#This Row],[Cellulose wt%]]+Table26[[#This Row],[Hemicellulose wt%]]+Table26[[#This Row],[Sa wt%]]</f>
        <v>58.057833321248509</v>
      </c>
      <c r="G489" s="6">
        <f>Table26[[#This Row],[Protein wt%]]+Table26[[#This Row],[AA wt%]]</f>
        <v>33.264361119628099</v>
      </c>
      <c r="H489" s="6">
        <f>Table26[[#This Row],[Lipids wt%]]+Table26[[#This Row],[FA wt%]]</f>
        <v>8.6778055591232999</v>
      </c>
      <c r="I489" s="6">
        <f>Table26[[#This Row],[Lignin wt%]]+Table26[[#This Row],[Ph wt%]]</f>
        <v>0</v>
      </c>
      <c r="J48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33.673543326324136</v>
      </c>
      <c r="K489" s="6">
        <v>33.673543326324136</v>
      </c>
      <c r="L489" s="6">
        <v>0</v>
      </c>
      <c r="M489" s="6">
        <v>0</v>
      </c>
      <c r="N489" s="6">
        <v>0</v>
      </c>
      <c r="O489" s="6">
        <v>33.264361119628099</v>
      </c>
      <c r="P489" s="6">
        <v>8.6778055591232999</v>
      </c>
      <c r="Q489" s="6">
        <v>0</v>
      </c>
      <c r="R489" s="6">
        <v>24.384289994924369</v>
      </c>
      <c r="S489" s="6">
        <v>0</v>
      </c>
      <c r="T489" s="6">
        <v>0</v>
      </c>
      <c r="U489" s="6">
        <v>0</v>
      </c>
      <c r="V489" s="6">
        <v>13.11</v>
      </c>
      <c r="W489" s="6">
        <v>47.88</v>
      </c>
      <c r="X489" s="6">
        <v>7.03</v>
      </c>
      <c r="Y489" s="6">
        <v>41.03</v>
      </c>
      <c r="Z489" s="6">
        <v>4.07</v>
      </c>
      <c r="AC489" s="6">
        <v>17.16</v>
      </c>
      <c r="AD489" s="6">
        <v>0.03</v>
      </c>
      <c r="AG489" s="6">
        <v>20</v>
      </c>
      <c r="AJ489" s="6">
        <v>3.5</v>
      </c>
      <c r="AK489" s="6">
        <v>1.1100000000000001</v>
      </c>
      <c r="AN489" s="6">
        <v>20</v>
      </c>
      <c r="AO489" s="6">
        <f>LN(25/Table26[[#This Row],[Temperature (C)]]/(1-SQRT((Table26[[#This Row],[Temperature (C)]]-5)/Table26[[#This Row],[Temperature (C)]])))/Table26[[#This Row],[b]]</f>
        <v>2.0712564373473494</v>
      </c>
      <c r="AP489" s="6">
        <f>IF(Table26[[#This Row],[b]]&lt;&gt;"",Table26[[#This Row],[T-5]], 0)</f>
        <v>2.0712564373473494</v>
      </c>
      <c r="AQ489" s="6">
        <f>Table26[[#This Row],[Heating time]]+Table26[[#This Row],[Holding Time (min)]]</f>
        <v>22.071256437347351</v>
      </c>
      <c r="AR489" s="6">
        <v>360</v>
      </c>
      <c r="AT489" t="s">
        <v>389</v>
      </c>
      <c r="AV489" s="6">
        <v>5.3886010362694199</v>
      </c>
      <c r="AZ489" s="6">
        <v>1.9</v>
      </c>
      <c r="BL489" s="6" t="s">
        <v>391</v>
      </c>
      <c r="CQ489" s="6">
        <v>0</v>
      </c>
    </row>
    <row r="490" spans="1:95" x14ac:dyDescent="0.25">
      <c r="A490" t="s">
        <v>302</v>
      </c>
      <c r="B490" t="s">
        <v>303</v>
      </c>
      <c r="C490">
        <v>2019</v>
      </c>
      <c r="D490" t="s">
        <v>310</v>
      </c>
      <c r="E490">
        <v>0</v>
      </c>
      <c r="F490" s="6">
        <f>Table26[[#This Row],[Other Carbs wt%]]+Table26[[#This Row],[Starch wt%]]+Table26[[#This Row],[Cellulose wt%]]+Table26[[#This Row],[Hemicellulose wt%]]+Table26[[#This Row],[Sa wt%]]</f>
        <v>58.057833321248509</v>
      </c>
      <c r="G490" s="6">
        <f>Table26[[#This Row],[Protein wt%]]+Table26[[#This Row],[AA wt%]]</f>
        <v>33.264361119628099</v>
      </c>
      <c r="H490" s="6">
        <f>Table26[[#This Row],[Lipids wt%]]+Table26[[#This Row],[FA wt%]]</f>
        <v>8.6778055591232999</v>
      </c>
      <c r="I490" s="6">
        <f>Table26[[#This Row],[Lignin wt%]]+Table26[[#This Row],[Ph wt%]]</f>
        <v>0</v>
      </c>
      <c r="J49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33.673543326324136</v>
      </c>
      <c r="K490" s="6">
        <v>33.673543326324136</v>
      </c>
      <c r="L490" s="6">
        <v>0</v>
      </c>
      <c r="M490" s="6">
        <v>0</v>
      </c>
      <c r="N490" s="6">
        <v>0</v>
      </c>
      <c r="O490" s="6">
        <v>33.264361119628099</v>
      </c>
      <c r="P490" s="6">
        <v>8.6778055591232999</v>
      </c>
      <c r="Q490" s="6">
        <v>0</v>
      </c>
      <c r="R490" s="6">
        <v>24.384289994924369</v>
      </c>
      <c r="S490" s="6">
        <v>0</v>
      </c>
      <c r="T490" s="6">
        <v>0</v>
      </c>
      <c r="U490" s="6">
        <v>0</v>
      </c>
      <c r="V490" s="6">
        <v>13.11</v>
      </c>
      <c r="W490" s="6">
        <v>47.88</v>
      </c>
      <c r="X490" s="6">
        <v>7.03</v>
      </c>
      <c r="Y490" s="6">
        <v>41.03</v>
      </c>
      <c r="Z490" s="6">
        <v>4.07</v>
      </c>
      <c r="AC490" s="6">
        <v>17.16</v>
      </c>
      <c r="AD490" s="6">
        <v>0.03</v>
      </c>
      <c r="AG490" s="6">
        <v>20</v>
      </c>
      <c r="AJ490" s="6">
        <v>3.5</v>
      </c>
      <c r="AK490" s="6">
        <v>1.1100000000000001</v>
      </c>
      <c r="AN490" s="6">
        <v>40</v>
      </c>
      <c r="AO490" s="6">
        <f>LN(25/Table26[[#This Row],[Temperature (C)]]/(1-SQRT((Table26[[#This Row],[Temperature (C)]]-5)/Table26[[#This Row],[Temperature (C)]])))/Table26[[#This Row],[b]]</f>
        <v>2.0712564373473494</v>
      </c>
      <c r="AP490" s="6">
        <f>IF(Table26[[#This Row],[b]]&lt;&gt;"",Table26[[#This Row],[T-5]], 0)</f>
        <v>2.0712564373473494</v>
      </c>
      <c r="AQ490" s="6">
        <f>Table26[[#This Row],[Heating time]]+Table26[[#This Row],[Holding Time (min)]]</f>
        <v>42.071256437347351</v>
      </c>
      <c r="AR490" s="6">
        <v>360</v>
      </c>
      <c r="AT490" t="s">
        <v>389</v>
      </c>
      <c r="AV490" s="6">
        <v>13.186426099244301</v>
      </c>
      <c r="AZ490" s="6">
        <v>2</v>
      </c>
      <c r="BL490" s="6" t="s">
        <v>391</v>
      </c>
      <c r="CQ490" s="6">
        <v>0</v>
      </c>
    </row>
    <row r="491" spans="1:95" x14ac:dyDescent="0.25">
      <c r="A491" t="s">
        <v>302</v>
      </c>
      <c r="B491" t="s">
        <v>303</v>
      </c>
      <c r="C491">
        <v>2019</v>
      </c>
      <c r="D491" t="s">
        <v>310</v>
      </c>
      <c r="E491">
        <v>0</v>
      </c>
      <c r="F491" s="6">
        <f>Table26[[#This Row],[Other Carbs wt%]]+Table26[[#This Row],[Starch wt%]]+Table26[[#This Row],[Cellulose wt%]]+Table26[[#This Row],[Hemicellulose wt%]]+Table26[[#This Row],[Sa wt%]]</f>
        <v>58.057833321248509</v>
      </c>
      <c r="G491" s="6">
        <f>Table26[[#This Row],[Protein wt%]]+Table26[[#This Row],[AA wt%]]</f>
        <v>33.264361119628099</v>
      </c>
      <c r="H491" s="6">
        <f>Table26[[#This Row],[Lipids wt%]]+Table26[[#This Row],[FA wt%]]</f>
        <v>8.6778055591232999</v>
      </c>
      <c r="I491" s="6">
        <f>Table26[[#This Row],[Lignin wt%]]+Table26[[#This Row],[Ph wt%]]</f>
        <v>0</v>
      </c>
      <c r="J49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33.673543326324136</v>
      </c>
      <c r="K491" s="6">
        <v>33.673543326324136</v>
      </c>
      <c r="L491" s="6">
        <v>0</v>
      </c>
      <c r="M491" s="6">
        <v>0</v>
      </c>
      <c r="N491" s="6">
        <v>0</v>
      </c>
      <c r="O491" s="6">
        <v>33.264361119628099</v>
      </c>
      <c r="P491" s="6">
        <v>8.6778055591232999</v>
      </c>
      <c r="Q491" s="6">
        <v>0</v>
      </c>
      <c r="R491" s="6">
        <v>24.384289994924369</v>
      </c>
      <c r="S491" s="6">
        <v>0</v>
      </c>
      <c r="T491" s="6">
        <v>0</v>
      </c>
      <c r="U491" s="6">
        <v>0</v>
      </c>
      <c r="V491" s="6">
        <v>13.11</v>
      </c>
      <c r="W491" s="6">
        <v>47.88</v>
      </c>
      <c r="X491" s="6">
        <v>7.03</v>
      </c>
      <c r="Y491" s="6">
        <v>41.03</v>
      </c>
      <c r="Z491" s="6">
        <v>4.07</v>
      </c>
      <c r="AC491" s="6">
        <v>17.16</v>
      </c>
      <c r="AD491" s="6">
        <v>0.03</v>
      </c>
      <c r="AG491" s="6">
        <v>20</v>
      </c>
      <c r="AJ491" s="6">
        <v>3.5</v>
      </c>
      <c r="AK491" s="6">
        <v>1.1100000000000001</v>
      </c>
      <c r="AN491" s="6">
        <v>60</v>
      </c>
      <c r="AO491" s="6">
        <f>LN(25/Table26[[#This Row],[Temperature (C)]]/(1-SQRT((Table26[[#This Row],[Temperature (C)]]-5)/Table26[[#This Row],[Temperature (C)]])))/Table26[[#This Row],[b]]</f>
        <v>2.0712564373473494</v>
      </c>
      <c r="AP491" s="6">
        <f>IF(Table26[[#This Row],[b]]&lt;&gt;"",Table26[[#This Row],[T-5]], 0)</f>
        <v>2.0712564373473494</v>
      </c>
      <c r="AQ491" s="6">
        <f>Table26[[#This Row],[Heating time]]+Table26[[#This Row],[Holding Time (min)]]</f>
        <v>62.071256437347351</v>
      </c>
      <c r="AR491" s="6">
        <v>360</v>
      </c>
      <c r="AT491" t="s">
        <v>389</v>
      </c>
      <c r="AV491" s="6">
        <v>11.2367650371705</v>
      </c>
      <c r="AZ491" s="6">
        <v>1.1000000000000001</v>
      </c>
      <c r="BL491" s="6" t="s">
        <v>391</v>
      </c>
      <c r="CQ491" s="6">
        <v>0</v>
      </c>
    </row>
    <row r="492" spans="1:95" x14ac:dyDescent="0.25">
      <c r="A492" t="s">
        <v>302</v>
      </c>
      <c r="B492" t="s">
        <v>303</v>
      </c>
      <c r="C492">
        <v>2019</v>
      </c>
      <c r="D492" t="s">
        <v>311</v>
      </c>
      <c r="E492">
        <v>0</v>
      </c>
      <c r="F492" s="6">
        <f>Table26[[#This Row],[Other Carbs wt%]]+Table26[[#This Row],[Starch wt%]]+Table26[[#This Row],[Cellulose wt%]]+Table26[[#This Row],[Hemicellulose wt%]]+Table26[[#This Row],[Sa wt%]]</f>
        <v>83.590280684701696</v>
      </c>
      <c r="G492" s="6">
        <f>Table26[[#This Row],[Protein wt%]]+Table26[[#This Row],[AA wt%]]</f>
        <v>9.5065080902504295</v>
      </c>
      <c r="H492" s="6">
        <f>Table26[[#This Row],[Lipids wt%]]+Table26[[#This Row],[FA wt%]]</f>
        <v>6.9032112250477899</v>
      </c>
      <c r="I492" s="6">
        <f>Table26[[#This Row],[Lignin wt%]]+Table26[[#This Row],[Ph wt%]]</f>
        <v>0</v>
      </c>
      <c r="J49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83.590280684701696</v>
      </c>
      <c r="K492" s="6">
        <v>83.590280684701696</v>
      </c>
      <c r="L492" s="6">
        <v>0</v>
      </c>
      <c r="M492" s="6">
        <v>0</v>
      </c>
      <c r="N492" s="6">
        <v>0</v>
      </c>
      <c r="O492" s="6">
        <v>9.5065080902504295</v>
      </c>
      <c r="P492" s="6">
        <v>6.9032112250477899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5</v>
      </c>
      <c r="W492" s="6">
        <v>43.33</v>
      </c>
      <c r="X492" s="6">
        <v>5.75</v>
      </c>
      <c r="Y492" s="6">
        <v>49.25</v>
      </c>
      <c r="Z492" s="6">
        <v>1.69</v>
      </c>
      <c r="AC492" s="6">
        <v>17.82</v>
      </c>
      <c r="AD492" s="6">
        <v>0.03</v>
      </c>
      <c r="AG492" s="6">
        <v>20</v>
      </c>
      <c r="AJ492" s="6">
        <v>3.5</v>
      </c>
      <c r="AK492" s="6">
        <v>1.1100000000000001</v>
      </c>
      <c r="AN492" s="6">
        <v>40</v>
      </c>
      <c r="AO492" s="6">
        <f>LN(25/Table26[[#This Row],[Temperature (C)]]/(1-SQRT((Table26[[#This Row],[Temperature (C)]]-5)/Table26[[#This Row],[Temperature (C)]])))/Table26[[#This Row],[b]]</f>
        <v>2.0703519030751871</v>
      </c>
      <c r="AP492" s="6">
        <f>IF(Table26[[#This Row],[b]]&lt;&gt;"",Table26[[#This Row],[T-5]], 0)</f>
        <v>2.0703519030751871</v>
      </c>
      <c r="AQ492" s="6">
        <f>Table26[[#This Row],[Heating time]]+Table26[[#This Row],[Holding Time (min)]]</f>
        <v>42.070351903075185</v>
      </c>
      <c r="AR492" s="6">
        <v>280</v>
      </c>
      <c r="AT492" t="s">
        <v>389</v>
      </c>
      <c r="AV492" s="6">
        <v>4.1534988713318199</v>
      </c>
      <c r="AZ492" s="6">
        <v>3.8</v>
      </c>
      <c r="BL492" s="6" t="s">
        <v>391</v>
      </c>
      <c r="CQ492" s="6">
        <v>0</v>
      </c>
    </row>
    <row r="493" spans="1:95" x14ac:dyDescent="0.25">
      <c r="A493" t="s">
        <v>302</v>
      </c>
      <c r="B493" t="s">
        <v>303</v>
      </c>
      <c r="C493">
        <v>2019</v>
      </c>
      <c r="D493" t="s">
        <v>311</v>
      </c>
      <c r="E493">
        <v>0</v>
      </c>
      <c r="F493" s="6">
        <f>Table26[[#This Row],[Other Carbs wt%]]+Table26[[#This Row],[Starch wt%]]+Table26[[#This Row],[Cellulose wt%]]+Table26[[#This Row],[Hemicellulose wt%]]+Table26[[#This Row],[Sa wt%]]</f>
        <v>83.590280684701696</v>
      </c>
      <c r="G493" s="6">
        <f>Table26[[#This Row],[Protein wt%]]+Table26[[#This Row],[AA wt%]]</f>
        <v>9.5065080902504295</v>
      </c>
      <c r="H493" s="6">
        <f>Table26[[#This Row],[Lipids wt%]]+Table26[[#This Row],[FA wt%]]</f>
        <v>6.9032112250477899</v>
      </c>
      <c r="I493" s="6">
        <f>Table26[[#This Row],[Lignin wt%]]+Table26[[#This Row],[Ph wt%]]</f>
        <v>0</v>
      </c>
      <c r="J49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83.590280684701696</v>
      </c>
      <c r="K493" s="6">
        <v>83.590280684701696</v>
      </c>
      <c r="L493" s="6">
        <v>0</v>
      </c>
      <c r="M493" s="6">
        <v>0</v>
      </c>
      <c r="N493" s="6">
        <v>0</v>
      </c>
      <c r="O493" s="6">
        <v>9.5065080902504295</v>
      </c>
      <c r="P493" s="6">
        <v>6.9032112250477899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5</v>
      </c>
      <c r="W493" s="6">
        <v>43.33</v>
      </c>
      <c r="X493" s="6">
        <v>5.75</v>
      </c>
      <c r="Y493" s="6">
        <v>49.25</v>
      </c>
      <c r="Z493" s="6">
        <v>1.69</v>
      </c>
      <c r="AC493" s="6">
        <v>17.82</v>
      </c>
      <c r="AD493" s="6">
        <v>0.03</v>
      </c>
      <c r="AG493" s="6">
        <v>20</v>
      </c>
      <c r="AJ493" s="6">
        <v>3.5</v>
      </c>
      <c r="AK493" s="6">
        <v>1.1100000000000001</v>
      </c>
      <c r="AN493" s="6">
        <v>40</v>
      </c>
      <c r="AO493" s="6">
        <f>LN(25/Table26[[#This Row],[Temperature (C)]]/(1-SQRT((Table26[[#This Row],[Temperature (C)]]-5)/Table26[[#This Row],[Temperature (C)]])))/Table26[[#This Row],[b]]</f>
        <v>2.0710704328770686</v>
      </c>
      <c r="AP493" s="6">
        <f>IF(Table26[[#This Row],[b]]&lt;&gt;"",Table26[[#This Row],[T-5]], 0)</f>
        <v>2.0710704328770686</v>
      </c>
      <c r="AQ493" s="6">
        <f>Table26[[#This Row],[Heating time]]+Table26[[#This Row],[Holding Time (min)]]</f>
        <v>42.071070432877072</v>
      </c>
      <c r="AR493" s="6">
        <v>340</v>
      </c>
      <c r="AT493" t="s">
        <v>389</v>
      </c>
      <c r="AV493" s="6">
        <v>9.5711060948081403</v>
      </c>
      <c r="AZ493" s="6">
        <v>7.5603491490912198</v>
      </c>
      <c r="BL493" s="6" t="s">
        <v>391</v>
      </c>
      <c r="CQ493" s="6">
        <v>0</v>
      </c>
    </row>
    <row r="494" spans="1:95" x14ac:dyDescent="0.25">
      <c r="A494" t="s">
        <v>302</v>
      </c>
      <c r="B494" t="s">
        <v>303</v>
      </c>
      <c r="C494">
        <v>2019</v>
      </c>
      <c r="D494" t="s">
        <v>311</v>
      </c>
      <c r="E494">
        <v>0</v>
      </c>
      <c r="F494" s="6">
        <f>Table26[[#This Row],[Other Carbs wt%]]+Table26[[#This Row],[Starch wt%]]+Table26[[#This Row],[Cellulose wt%]]+Table26[[#This Row],[Hemicellulose wt%]]+Table26[[#This Row],[Sa wt%]]</f>
        <v>83.590280684701696</v>
      </c>
      <c r="G494" s="6">
        <f>Table26[[#This Row],[Protein wt%]]+Table26[[#This Row],[AA wt%]]</f>
        <v>9.5065080902504295</v>
      </c>
      <c r="H494" s="6">
        <f>Table26[[#This Row],[Lipids wt%]]+Table26[[#This Row],[FA wt%]]</f>
        <v>6.9032112250477899</v>
      </c>
      <c r="I494" s="6">
        <f>Table26[[#This Row],[Lignin wt%]]+Table26[[#This Row],[Ph wt%]]</f>
        <v>0</v>
      </c>
      <c r="J49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83.590280684701696</v>
      </c>
      <c r="K494" s="6">
        <v>83.590280684701696</v>
      </c>
      <c r="L494" s="6">
        <v>0</v>
      </c>
      <c r="M494" s="6">
        <v>0</v>
      </c>
      <c r="N494" s="6">
        <v>0</v>
      </c>
      <c r="O494" s="6">
        <v>9.5065080902504295</v>
      </c>
      <c r="P494" s="6">
        <v>6.9032112250477899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5</v>
      </c>
      <c r="W494" s="6">
        <v>43.33</v>
      </c>
      <c r="X494" s="6">
        <v>5.75</v>
      </c>
      <c r="Y494" s="6">
        <v>49.25</v>
      </c>
      <c r="Z494" s="6">
        <v>1.69</v>
      </c>
      <c r="AC494" s="6">
        <v>17.82</v>
      </c>
      <c r="AD494" s="6">
        <v>0.03</v>
      </c>
      <c r="AG494" s="6">
        <v>20</v>
      </c>
      <c r="AJ494" s="6">
        <v>3.5</v>
      </c>
      <c r="AK494" s="6">
        <v>1.1100000000000001</v>
      </c>
      <c r="AN494" s="6">
        <v>40</v>
      </c>
      <c r="AO494" s="6">
        <f>LN(25/Table26[[#This Row],[Temperature (C)]]/(1-SQRT((Table26[[#This Row],[Temperature (C)]]-5)/Table26[[#This Row],[Temperature (C)]])))/Table26[[#This Row],[b]]</f>
        <v>2.0712564373473494</v>
      </c>
      <c r="AP494" s="6">
        <f>IF(Table26[[#This Row],[b]]&lt;&gt;"",Table26[[#This Row],[T-5]], 0)</f>
        <v>2.0712564373473494</v>
      </c>
      <c r="AQ494" s="6">
        <f>Table26[[#This Row],[Heating time]]+Table26[[#This Row],[Holding Time (min)]]</f>
        <v>42.071256437347351</v>
      </c>
      <c r="AR494" s="6">
        <v>360</v>
      </c>
      <c r="AT494" t="s">
        <v>389</v>
      </c>
      <c r="AV494" s="6">
        <v>14.9887133182844</v>
      </c>
      <c r="AZ494" s="6">
        <v>5.06524581522386</v>
      </c>
      <c r="BD494" s="6">
        <v>72.78</v>
      </c>
      <c r="BE494" s="6">
        <v>7.81</v>
      </c>
      <c r="BF494" s="6">
        <v>17.14</v>
      </c>
      <c r="BG494" s="6">
        <v>2.2799999999999998</v>
      </c>
      <c r="BI494" s="6">
        <v>32.71</v>
      </c>
      <c r="BK494" s="6">
        <v>26.2</v>
      </c>
      <c r="BL494" s="6" t="s">
        <v>391</v>
      </c>
      <c r="CQ494" s="6">
        <v>0</v>
      </c>
    </row>
    <row r="495" spans="1:95" x14ac:dyDescent="0.25">
      <c r="A495" t="s">
        <v>302</v>
      </c>
      <c r="B495" t="s">
        <v>303</v>
      </c>
      <c r="C495">
        <v>2019</v>
      </c>
      <c r="D495" t="s">
        <v>311</v>
      </c>
      <c r="E495">
        <v>0</v>
      </c>
      <c r="F495" s="6">
        <f>Table26[[#This Row],[Other Carbs wt%]]+Table26[[#This Row],[Starch wt%]]+Table26[[#This Row],[Cellulose wt%]]+Table26[[#This Row],[Hemicellulose wt%]]+Table26[[#This Row],[Sa wt%]]</f>
        <v>83.590280684701696</v>
      </c>
      <c r="G495" s="6">
        <f>Table26[[#This Row],[Protein wt%]]+Table26[[#This Row],[AA wt%]]</f>
        <v>9.5065080902504295</v>
      </c>
      <c r="H495" s="6">
        <f>Table26[[#This Row],[Lipids wt%]]+Table26[[#This Row],[FA wt%]]</f>
        <v>6.9032112250477899</v>
      </c>
      <c r="I495" s="6">
        <f>Table26[[#This Row],[Lignin wt%]]+Table26[[#This Row],[Ph wt%]]</f>
        <v>0</v>
      </c>
      <c r="J49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83.590280684701696</v>
      </c>
      <c r="K495" s="6">
        <v>83.590280684701696</v>
      </c>
      <c r="L495" s="6">
        <v>0</v>
      </c>
      <c r="M495" s="6">
        <v>0</v>
      </c>
      <c r="N495" s="6">
        <v>0</v>
      </c>
      <c r="O495" s="6">
        <v>9.5065080902504295</v>
      </c>
      <c r="P495" s="6">
        <v>6.9032112250477899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5</v>
      </c>
      <c r="W495" s="6">
        <v>43.33</v>
      </c>
      <c r="X495" s="6">
        <v>5.75</v>
      </c>
      <c r="Y495" s="6">
        <v>49.25</v>
      </c>
      <c r="Z495" s="6">
        <v>1.69</v>
      </c>
      <c r="AC495" s="6">
        <v>17.82</v>
      </c>
      <c r="AD495" s="6">
        <v>0.03</v>
      </c>
      <c r="AG495" s="6">
        <v>20</v>
      </c>
      <c r="AJ495" s="6">
        <v>3.5</v>
      </c>
      <c r="AK495" s="6">
        <v>1.1100000000000001</v>
      </c>
      <c r="AN495" s="6">
        <v>10</v>
      </c>
      <c r="AO495" s="6">
        <f>LN(25/Table26[[#This Row],[Temperature (C)]]/(1-SQRT((Table26[[#This Row],[Temperature (C)]]-5)/Table26[[#This Row],[Temperature (C)]])))/Table26[[#This Row],[b]]</f>
        <v>2.0712564373473494</v>
      </c>
      <c r="AP495" s="6">
        <f>IF(Table26[[#This Row],[b]]&lt;&gt;"",Table26[[#This Row],[T-5]], 0)</f>
        <v>2.0712564373473494</v>
      </c>
      <c r="AQ495" s="6">
        <f>Table26[[#This Row],[Heating time]]+Table26[[#This Row],[Holding Time (min)]]</f>
        <v>12.071256437347349</v>
      </c>
      <c r="AR495" s="6">
        <v>360</v>
      </c>
      <c r="AT495" t="s">
        <v>389</v>
      </c>
      <c r="AV495" s="6">
        <v>3.3287595486288799</v>
      </c>
      <c r="AZ495" s="6">
        <v>11.731946935126199</v>
      </c>
      <c r="BL495" s="6" t="s">
        <v>391</v>
      </c>
      <c r="CQ495" s="6">
        <v>0</v>
      </c>
    </row>
    <row r="496" spans="1:95" x14ac:dyDescent="0.25">
      <c r="A496" t="s">
        <v>302</v>
      </c>
      <c r="B496" t="s">
        <v>303</v>
      </c>
      <c r="C496">
        <v>2019</v>
      </c>
      <c r="D496" t="s">
        <v>311</v>
      </c>
      <c r="E496">
        <v>0</v>
      </c>
      <c r="F496" s="6">
        <f>Table26[[#This Row],[Other Carbs wt%]]+Table26[[#This Row],[Starch wt%]]+Table26[[#This Row],[Cellulose wt%]]+Table26[[#This Row],[Hemicellulose wt%]]+Table26[[#This Row],[Sa wt%]]</f>
        <v>83.590280684701696</v>
      </c>
      <c r="G496" s="6">
        <f>Table26[[#This Row],[Protein wt%]]+Table26[[#This Row],[AA wt%]]</f>
        <v>9.5065080902504295</v>
      </c>
      <c r="H496" s="6">
        <f>Table26[[#This Row],[Lipids wt%]]+Table26[[#This Row],[FA wt%]]</f>
        <v>6.9032112250477899</v>
      </c>
      <c r="I496" s="6">
        <f>Table26[[#This Row],[Lignin wt%]]+Table26[[#This Row],[Ph wt%]]</f>
        <v>0</v>
      </c>
      <c r="J49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83.590280684701696</v>
      </c>
      <c r="K496" s="6">
        <v>83.590280684701696</v>
      </c>
      <c r="L496" s="6">
        <v>0</v>
      </c>
      <c r="M496" s="6">
        <v>0</v>
      </c>
      <c r="N496" s="6">
        <v>0</v>
      </c>
      <c r="O496" s="6">
        <v>9.5065080902504295</v>
      </c>
      <c r="P496" s="6">
        <v>6.9032112250477899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5</v>
      </c>
      <c r="W496" s="6">
        <v>43.33</v>
      </c>
      <c r="X496" s="6">
        <v>5.75</v>
      </c>
      <c r="Y496" s="6">
        <v>49.25</v>
      </c>
      <c r="Z496" s="6">
        <v>1.69</v>
      </c>
      <c r="AC496" s="6">
        <v>17.82</v>
      </c>
      <c r="AD496" s="6">
        <v>0.03</v>
      </c>
      <c r="AG496" s="6">
        <v>20</v>
      </c>
      <c r="AJ496" s="6">
        <v>3.5</v>
      </c>
      <c r="AK496" s="6">
        <v>1.1100000000000001</v>
      </c>
      <c r="AN496" s="6">
        <v>20</v>
      </c>
      <c r="AO496" s="6">
        <f>LN(25/Table26[[#This Row],[Temperature (C)]]/(1-SQRT((Table26[[#This Row],[Temperature (C)]]-5)/Table26[[#This Row],[Temperature (C)]])))/Table26[[#This Row],[b]]</f>
        <v>2.0712564373473494</v>
      </c>
      <c r="AP496" s="6">
        <f>IF(Table26[[#This Row],[b]]&lt;&gt;"",Table26[[#This Row],[T-5]], 0)</f>
        <v>2.0712564373473494</v>
      </c>
      <c r="AQ496" s="6">
        <f>Table26[[#This Row],[Heating time]]+Table26[[#This Row],[Holding Time (min)]]</f>
        <v>22.071256437347351</v>
      </c>
      <c r="AR496" s="6">
        <v>360</v>
      </c>
      <c r="AT496" t="s">
        <v>389</v>
      </c>
      <c r="AV496" s="6">
        <v>6.4920436625775704</v>
      </c>
      <c r="AZ496" s="6">
        <v>6.1452513966480398</v>
      </c>
      <c r="BL496" s="6" t="s">
        <v>391</v>
      </c>
      <c r="CQ496" s="6">
        <v>0</v>
      </c>
    </row>
    <row r="497" spans="1:95" x14ac:dyDescent="0.25">
      <c r="A497" t="s">
        <v>302</v>
      </c>
      <c r="B497" t="s">
        <v>303</v>
      </c>
      <c r="C497">
        <v>2019</v>
      </c>
      <c r="D497" t="s">
        <v>311</v>
      </c>
      <c r="E497">
        <v>0</v>
      </c>
      <c r="F497" s="6">
        <f>Table26[[#This Row],[Other Carbs wt%]]+Table26[[#This Row],[Starch wt%]]+Table26[[#This Row],[Cellulose wt%]]+Table26[[#This Row],[Hemicellulose wt%]]+Table26[[#This Row],[Sa wt%]]</f>
        <v>83.590280684701696</v>
      </c>
      <c r="G497" s="6">
        <f>Table26[[#This Row],[Protein wt%]]+Table26[[#This Row],[AA wt%]]</f>
        <v>9.5065080902504295</v>
      </c>
      <c r="H497" s="6">
        <f>Table26[[#This Row],[Lipids wt%]]+Table26[[#This Row],[FA wt%]]</f>
        <v>6.9032112250477899</v>
      </c>
      <c r="I497" s="6">
        <f>Table26[[#This Row],[Lignin wt%]]+Table26[[#This Row],[Ph wt%]]</f>
        <v>0</v>
      </c>
      <c r="J49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83.590280684701696</v>
      </c>
      <c r="K497" s="6">
        <v>83.590280684701696</v>
      </c>
      <c r="L497" s="6">
        <v>0</v>
      </c>
      <c r="M497" s="6">
        <v>0</v>
      </c>
      <c r="N497" s="6">
        <v>0</v>
      </c>
      <c r="O497" s="6">
        <v>9.5065080902504295</v>
      </c>
      <c r="P497" s="6">
        <v>6.9032112250477899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5</v>
      </c>
      <c r="W497" s="6">
        <v>43.33</v>
      </c>
      <c r="X497" s="6">
        <v>5.75</v>
      </c>
      <c r="Y497" s="6">
        <v>49.25</v>
      </c>
      <c r="Z497" s="6">
        <v>1.69</v>
      </c>
      <c r="AC497" s="6">
        <v>17.82</v>
      </c>
      <c r="AD497" s="6">
        <v>0.03</v>
      </c>
      <c r="AG497" s="6">
        <v>20</v>
      </c>
      <c r="AJ497" s="6">
        <v>3.5</v>
      </c>
      <c r="AK497" s="6">
        <v>1.1100000000000001</v>
      </c>
      <c r="AN497" s="6">
        <v>60</v>
      </c>
      <c r="AO497" s="6">
        <f>LN(25/Table26[[#This Row],[Temperature (C)]]/(1-SQRT((Table26[[#This Row],[Temperature (C)]]-5)/Table26[[#This Row],[Temperature (C)]])))/Table26[[#This Row],[b]]</f>
        <v>2.0712564373473494</v>
      </c>
      <c r="AP497" s="6">
        <f>IF(Table26[[#This Row],[b]]&lt;&gt;"",Table26[[#This Row],[T-5]], 0)</f>
        <v>2.0712564373473494</v>
      </c>
      <c r="AQ497" s="6">
        <f>Table26[[#This Row],[Heating time]]+Table26[[#This Row],[Holding Time (min)]]</f>
        <v>62.071256437347351</v>
      </c>
      <c r="AR497" s="6">
        <v>360</v>
      </c>
      <c r="AT497" t="s">
        <v>389</v>
      </c>
      <c r="AV497" s="6">
        <v>12.524114767863299</v>
      </c>
      <c r="AZ497" s="6">
        <v>6.8596400901722401</v>
      </c>
      <c r="BL497" s="6" t="s">
        <v>391</v>
      </c>
      <c r="CQ497" s="6">
        <v>0</v>
      </c>
    </row>
    <row r="498" spans="1:95" x14ac:dyDescent="0.25">
      <c r="A498" t="s">
        <v>338</v>
      </c>
      <c r="B498" t="s">
        <v>339</v>
      </c>
      <c r="C498">
        <v>2018</v>
      </c>
      <c r="D498" t="s">
        <v>337</v>
      </c>
      <c r="E498">
        <v>1</v>
      </c>
      <c r="F498" s="6">
        <f>Table26[[#This Row],[Other Carbs wt%]]+Table26[[#This Row],[Starch wt%]]+Table26[[#This Row],[Cellulose wt%]]+Table26[[#This Row],[Hemicellulose wt%]]+Table26[[#This Row],[Sa wt%]]</f>
        <v>9.5</v>
      </c>
      <c r="G498" s="6">
        <f>Table26[[#This Row],[Protein wt%]]+Table26[[#This Row],[AA wt%]]</f>
        <v>49.7</v>
      </c>
      <c r="H498" s="6">
        <f>Table26[[#This Row],[Lipids wt%]]+Table26[[#This Row],[FA wt%]]</f>
        <v>40.799999999999997</v>
      </c>
      <c r="I498" s="6">
        <f>Table26[[#This Row],[Lignin wt%]]+Table26[[#This Row],[Ph wt%]]</f>
        <v>0</v>
      </c>
      <c r="J49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9.5</v>
      </c>
      <c r="K498" s="6">
        <v>9.5</v>
      </c>
      <c r="L498" s="6">
        <v>0</v>
      </c>
      <c r="M498" s="6">
        <v>0</v>
      </c>
      <c r="N498" s="6">
        <v>0</v>
      </c>
      <c r="O498" s="6">
        <v>49.7</v>
      </c>
      <c r="P498" s="6">
        <v>40.799999999999997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51.8</v>
      </c>
      <c r="X498" s="6">
        <v>9.5</v>
      </c>
      <c r="Y498" s="6">
        <v>44.5</v>
      </c>
      <c r="Z498" s="6">
        <v>8</v>
      </c>
      <c r="AA498" s="6">
        <v>1.8</v>
      </c>
      <c r="AD498" s="6">
        <v>0.16</v>
      </c>
      <c r="AG498" s="6">
        <v>9.1</v>
      </c>
      <c r="AN498" s="6">
        <v>15</v>
      </c>
      <c r="AO498" s="6" t="e">
        <f>LN(25/Table26[[#This Row],[Temperature (C)]]/(1-SQRT((Table26[[#This Row],[Temperature (C)]]-5)/Table26[[#This Row],[Temperature (C)]])))/Table26[[#This Row],[b]]</f>
        <v>#DIV/0!</v>
      </c>
      <c r="AP498" s="6">
        <f>IF(Table26[[#This Row],[b]]&lt;&gt;"",Table26[[#This Row],[T-5]], 0)</f>
        <v>0</v>
      </c>
      <c r="AQ498" s="6">
        <f>Table26[[#This Row],[Heating time]]+Table26[[#This Row],[Holding Time (min)]]</f>
        <v>15</v>
      </c>
      <c r="AR498" s="6">
        <v>350</v>
      </c>
      <c r="AT498" t="s">
        <v>389</v>
      </c>
      <c r="AU498" s="6">
        <v>45.492537313432798</v>
      </c>
      <c r="AV498" s="6">
        <v>23.194029850746201</v>
      </c>
      <c r="AW498" s="6">
        <v>10.656716417910401</v>
      </c>
      <c r="AX498" s="6">
        <v>14.597014925373101</v>
      </c>
      <c r="AY498" s="6">
        <v>6</v>
      </c>
      <c r="AZ498" s="6">
        <v>6.5124684366095797</v>
      </c>
      <c r="BL498" s="6" t="s">
        <v>391</v>
      </c>
      <c r="CQ498" s="6">
        <v>0</v>
      </c>
    </row>
    <row r="499" spans="1:95" x14ac:dyDescent="0.25">
      <c r="A499" t="s">
        <v>338</v>
      </c>
      <c r="B499" t="s">
        <v>339</v>
      </c>
      <c r="C499">
        <v>2018</v>
      </c>
      <c r="D499" t="s">
        <v>337</v>
      </c>
      <c r="E499">
        <v>1</v>
      </c>
      <c r="F499" s="6">
        <f>Table26[[#This Row],[Other Carbs wt%]]+Table26[[#This Row],[Starch wt%]]+Table26[[#This Row],[Cellulose wt%]]+Table26[[#This Row],[Hemicellulose wt%]]+Table26[[#This Row],[Sa wt%]]</f>
        <v>9.5</v>
      </c>
      <c r="G499" s="6">
        <f>Table26[[#This Row],[Protein wt%]]+Table26[[#This Row],[AA wt%]]</f>
        <v>49.7</v>
      </c>
      <c r="H499" s="6">
        <f>Table26[[#This Row],[Lipids wt%]]+Table26[[#This Row],[FA wt%]]</f>
        <v>40.799999999999997</v>
      </c>
      <c r="I499" s="6">
        <f>Table26[[#This Row],[Lignin wt%]]+Table26[[#This Row],[Ph wt%]]</f>
        <v>0</v>
      </c>
      <c r="J49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9.5</v>
      </c>
      <c r="K499" s="6">
        <v>9.5</v>
      </c>
      <c r="L499" s="6">
        <v>0</v>
      </c>
      <c r="M499" s="6">
        <v>0</v>
      </c>
      <c r="N499" s="6">
        <v>0</v>
      </c>
      <c r="O499" s="6">
        <v>49.7</v>
      </c>
      <c r="P499" s="6">
        <v>40.799999999999997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51.8</v>
      </c>
      <c r="X499" s="6">
        <v>9.5</v>
      </c>
      <c r="Y499" s="6">
        <v>44.5</v>
      </c>
      <c r="Z499" s="6">
        <v>8</v>
      </c>
      <c r="AA499" s="6">
        <v>1.8</v>
      </c>
      <c r="AD499" s="6">
        <v>0.16</v>
      </c>
      <c r="AG499" s="6">
        <v>9.1</v>
      </c>
      <c r="AN499" s="6">
        <v>30</v>
      </c>
      <c r="AO499" s="6" t="e">
        <f>LN(25/Table26[[#This Row],[Temperature (C)]]/(1-SQRT((Table26[[#This Row],[Temperature (C)]]-5)/Table26[[#This Row],[Temperature (C)]])))/Table26[[#This Row],[b]]</f>
        <v>#DIV/0!</v>
      </c>
      <c r="AP499" s="6">
        <f>IF(Table26[[#This Row],[b]]&lt;&gt;"",Table26[[#This Row],[T-5]], 0)</f>
        <v>0</v>
      </c>
      <c r="AQ499" s="6">
        <f>Table26[[#This Row],[Heating time]]+Table26[[#This Row],[Holding Time (min)]]</f>
        <v>30</v>
      </c>
      <c r="AR499" s="6">
        <v>350</v>
      </c>
      <c r="AT499" t="s">
        <v>389</v>
      </c>
      <c r="AU499" s="6">
        <v>46.567164179104402</v>
      </c>
      <c r="AV499" s="6">
        <v>24.268656716417901</v>
      </c>
      <c r="AW499" s="6">
        <v>8.2388059701492597</v>
      </c>
      <c r="AX499" s="6">
        <v>15.313432835820899</v>
      </c>
      <c r="AY499" s="6">
        <v>5.4626865671641696</v>
      </c>
      <c r="AZ499" s="6">
        <v>2.3270244158592499</v>
      </c>
      <c r="BL499" s="6" t="s">
        <v>391</v>
      </c>
      <c r="CQ499" s="6">
        <v>0</v>
      </c>
    </row>
    <row r="500" spans="1:95" x14ac:dyDescent="0.25">
      <c r="A500" t="s">
        <v>338</v>
      </c>
      <c r="B500" t="s">
        <v>339</v>
      </c>
      <c r="C500">
        <v>2018</v>
      </c>
      <c r="D500" t="s">
        <v>337</v>
      </c>
      <c r="E500">
        <v>1</v>
      </c>
      <c r="F500" s="6">
        <f>Table26[[#This Row],[Other Carbs wt%]]+Table26[[#This Row],[Starch wt%]]+Table26[[#This Row],[Cellulose wt%]]+Table26[[#This Row],[Hemicellulose wt%]]+Table26[[#This Row],[Sa wt%]]</f>
        <v>9.5</v>
      </c>
      <c r="G500" s="6">
        <f>Table26[[#This Row],[Protein wt%]]+Table26[[#This Row],[AA wt%]]</f>
        <v>49.7</v>
      </c>
      <c r="H500" s="6">
        <f>Table26[[#This Row],[Lipids wt%]]+Table26[[#This Row],[FA wt%]]</f>
        <v>40.799999999999997</v>
      </c>
      <c r="I500" s="6">
        <f>Table26[[#This Row],[Lignin wt%]]+Table26[[#This Row],[Ph wt%]]</f>
        <v>0</v>
      </c>
      <c r="J50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9.5</v>
      </c>
      <c r="K500" s="6">
        <v>9.5</v>
      </c>
      <c r="L500" s="6">
        <v>0</v>
      </c>
      <c r="M500" s="6">
        <v>0</v>
      </c>
      <c r="N500" s="6">
        <v>0</v>
      </c>
      <c r="O500" s="6">
        <v>49.7</v>
      </c>
      <c r="P500" s="6">
        <v>40.799999999999997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51.8</v>
      </c>
      <c r="X500" s="6">
        <v>9.5</v>
      </c>
      <c r="Y500" s="6">
        <v>44.5</v>
      </c>
      <c r="Z500" s="6">
        <v>8</v>
      </c>
      <c r="AA500" s="6">
        <v>1.8</v>
      </c>
      <c r="AD500" s="6">
        <v>0.16</v>
      </c>
      <c r="AG500" s="6">
        <v>9.1</v>
      </c>
      <c r="AN500" s="6">
        <v>45</v>
      </c>
      <c r="AO500" s="6" t="e">
        <f>LN(25/Table26[[#This Row],[Temperature (C)]]/(1-SQRT((Table26[[#This Row],[Temperature (C)]]-5)/Table26[[#This Row],[Temperature (C)]])))/Table26[[#This Row],[b]]</f>
        <v>#DIV/0!</v>
      </c>
      <c r="AP500" s="6">
        <f>IF(Table26[[#This Row],[b]]&lt;&gt;"",Table26[[#This Row],[T-5]], 0)</f>
        <v>0</v>
      </c>
      <c r="AQ500" s="6">
        <f>Table26[[#This Row],[Heating time]]+Table26[[#This Row],[Holding Time (min)]]</f>
        <v>45</v>
      </c>
      <c r="AR500" s="6">
        <v>350</v>
      </c>
      <c r="AT500" t="s">
        <v>389</v>
      </c>
      <c r="AU500" s="6">
        <v>50.328358208955201</v>
      </c>
      <c r="AV500" s="6">
        <v>24.9850746268656</v>
      </c>
      <c r="AW500" s="6">
        <v>9.3134328358208904</v>
      </c>
      <c r="AX500" s="6">
        <v>11.5522388059701</v>
      </c>
      <c r="AY500" s="6">
        <v>3.76119402985075</v>
      </c>
      <c r="AZ500" s="6">
        <v>8.0516131943688798</v>
      </c>
      <c r="BL500" s="6" t="s">
        <v>391</v>
      </c>
      <c r="CQ500" s="6">
        <v>0</v>
      </c>
    </row>
    <row r="501" spans="1:95" x14ac:dyDescent="0.25">
      <c r="A501" t="s">
        <v>338</v>
      </c>
      <c r="B501" t="s">
        <v>339</v>
      </c>
      <c r="C501">
        <v>2018</v>
      </c>
      <c r="D501" t="s">
        <v>337</v>
      </c>
      <c r="E501">
        <v>1</v>
      </c>
      <c r="F501" s="6">
        <f>Table26[[#This Row],[Other Carbs wt%]]+Table26[[#This Row],[Starch wt%]]+Table26[[#This Row],[Cellulose wt%]]+Table26[[#This Row],[Hemicellulose wt%]]+Table26[[#This Row],[Sa wt%]]</f>
        <v>9.5</v>
      </c>
      <c r="G501" s="6">
        <f>Table26[[#This Row],[Protein wt%]]+Table26[[#This Row],[AA wt%]]</f>
        <v>49.7</v>
      </c>
      <c r="H501" s="6">
        <f>Table26[[#This Row],[Lipids wt%]]+Table26[[#This Row],[FA wt%]]</f>
        <v>40.799999999999997</v>
      </c>
      <c r="I501" s="6">
        <f>Table26[[#This Row],[Lignin wt%]]+Table26[[#This Row],[Ph wt%]]</f>
        <v>0</v>
      </c>
      <c r="J50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9.5</v>
      </c>
      <c r="K501" s="6">
        <v>9.5</v>
      </c>
      <c r="L501" s="6">
        <v>0</v>
      </c>
      <c r="M501" s="6">
        <v>0</v>
      </c>
      <c r="N501" s="6">
        <v>0</v>
      </c>
      <c r="O501" s="6">
        <v>49.7</v>
      </c>
      <c r="P501" s="6">
        <v>40.799999999999997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51.8</v>
      </c>
      <c r="X501" s="6">
        <v>9.5</v>
      </c>
      <c r="Y501" s="6">
        <v>44.5</v>
      </c>
      <c r="Z501" s="6">
        <v>8</v>
      </c>
      <c r="AA501" s="6">
        <v>1.8</v>
      </c>
      <c r="AD501" s="6">
        <v>0.16</v>
      </c>
      <c r="AG501" s="6">
        <v>9.1</v>
      </c>
      <c r="AN501" s="6">
        <v>15</v>
      </c>
      <c r="AO501" s="6" t="e">
        <f>LN(25/Table26[[#This Row],[Temperature (C)]]/(1-SQRT((Table26[[#This Row],[Temperature (C)]]-5)/Table26[[#This Row],[Temperature (C)]])))/Table26[[#This Row],[b]]</f>
        <v>#DIV/0!</v>
      </c>
      <c r="AP501" s="6">
        <f>IF(Table26[[#This Row],[b]]&lt;&gt;"",Table26[[#This Row],[T-5]], 0)</f>
        <v>0</v>
      </c>
      <c r="AQ501" s="6">
        <f>Table26[[#This Row],[Heating time]]+Table26[[#This Row],[Holding Time (min)]]</f>
        <v>15</v>
      </c>
      <c r="AR501" s="6">
        <v>275</v>
      </c>
      <c r="AT501" t="s">
        <v>389</v>
      </c>
      <c r="AU501" s="6">
        <v>51.766423357664202</v>
      </c>
      <c r="AV501" s="6">
        <v>20.846715328467099</v>
      </c>
      <c r="AW501" s="6">
        <v>17.868613138686101</v>
      </c>
      <c r="AX501" s="6">
        <v>6.91970802919709</v>
      </c>
      <c r="AY501" s="6">
        <v>2.5401459854014599</v>
      </c>
      <c r="AZ501" s="6">
        <v>15.8785135104643</v>
      </c>
      <c r="BL501" s="6" t="s">
        <v>391</v>
      </c>
      <c r="CQ501" s="6">
        <v>0</v>
      </c>
    </row>
    <row r="502" spans="1:95" x14ac:dyDescent="0.25">
      <c r="A502" t="s">
        <v>338</v>
      </c>
      <c r="B502" t="s">
        <v>339</v>
      </c>
      <c r="C502">
        <v>2018</v>
      </c>
      <c r="D502" t="s">
        <v>337</v>
      </c>
      <c r="E502">
        <v>1</v>
      </c>
      <c r="F502" s="6">
        <f>Table26[[#This Row],[Other Carbs wt%]]+Table26[[#This Row],[Starch wt%]]+Table26[[#This Row],[Cellulose wt%]]+Table26[[#This Row],[Hemicellulose wt%]]+Table26[[#This Row],[Sa wt%]]</f>
        <v>9.5</v>
      </c>
      <c r="G502" s="6">
        <f>Table26[[#This Row],[Protein wt%]]+Table26[[#This Row],[AA wt%]]</f>
        <v>49.7</v>
      </c>
      <c r="H502" s="6">
        <f>Table26[[#This Row],[Lipids wt%]]+Table26[[#This Row],[FA wt%]]</f>
        <v>40.799999999999997</v>
      </c>
      <c r="I502" s="6">
        <f>Table26[[#This Row],[Lignin wt%]]+Table26[[#This Row],[Ph wt%]]</f>
        <v>0</v>
      </c>
      <c r="J50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9.5</v>
      </c>
      <c r="K502" s="6">
        <v>9.5</v>
      </c>
      <c r="L502" s="6">
        <v>0</v>
      </c>
      <c r="M502" s="6">
        <v>0</v>
      </c>
      <c r="N502" s="6">
        <v>0</v>
      </c>
      <c r="O502" s="6">
        <v>49.7</v>
      </c>
      <c r="P502" s="6">
        <v>40.799999999999997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51.8</v>
      </c>
      <c r="X502" s="6">
        <v>9.5</v>
      </c>
      <c r="Y502" s="6">
        <v>44.5</v>
      </c>
      <c r="Z502" s="6">
        <v>8</v>
      </c>
      <c r="AA502" s="6">
        <v>1.8</v>
      </c>
      <c r="AD502" s="6">
        <v>0.16</v>
      </c>
      <c r="AG502" s="6">
        <v>9.1</v>
      </c>
      <c r="AN502" s="6">
        <v>15</v>
      </c>
      <c r="AO502" s="6" t="e">
        <f>LN(25/Table26[[#This Row],[Temperature (C)]]/(1-SQRT((Table26[[#This Row],[Temperature (C)]]-5)/Table26[[#This Row],[Temperature (C)]])))/Table26[[#This Row],[b]]</f>
        <v>#DIV/0!</v>
      </c>
      <c r="AP502" s="6">
        <f>IF(Table26[[#This Row],[b]]&lt;&gt;"",Table26[[#This Row],[T-5]], 0)</f>
        <v>0</v>
      </c>
      <c r="AQ502" s="6">
        <f>Table26[[#This Row],[Heating time]]+Table26[[#This Row],[Holding Time (min)]]</f>
        <v>15</v>
      </c>
      <c r="AR502" s="6">
        <v>300</v>
      </c>
      <c r="AT502" t="s">
        <v>389</v>
      </c>
      <c r="AU502" s="6">
        <v>50.802919708029101</v>
      </c>
      <c r="AV502" s="6">
        <v>25.4014598540146</v>
      </c>
      <c r="AW502" s="6">
        <v>11.1240875912408</v>
      </c>
      <c r="AX502" s="6">
        <v>9.0218978102189897</v>
      </c>
      <c r="AY502" s="6">
        <v>3.7664233576642401</v>
      </c>
      <c r="AZ502" s="6">
        <v>3.2805429864253299</v>
      </c>
      <c r="BL502" s="6" t="s">
        <v>391</v>
      </c>
      <c r="CQ502" s="6">
        <v>0</v>
      </c>
    </row>
    <row r="503" spans="1:95" x14ac:dyDescent="0.25">
      <c r="A503" t="s">
        <v>338</v>
      </c>
      <c r="B503" t="s">
        <v>339</v>
      </c>
      <c r="C503">
        <v>2018</v>
      </c>
      <c r="D503" t="s">
        <v>337</v>
      </c>
      <c r="E503">
        <v>1</v>
      </c>
      <c r="F503" s="6">
        <f>Table26[[#This Row],[Other Carbs wt%]]+Table26[[#This Row],[Starch wt%]]+Table26[[#This Row],[Cellulose wt%]]+Table26[[#This Row],[Hemicellulose wt%]]+Table26[[#This Row],[Sa wt%]]</f>
        <v>9.5</v>
      </c>
      <c r="G503" s="6">
        <f>Table26[[#This Row],[Protein wt%]]+Table26[[#This Row],[AA wt%]]</f>
        <v>49.7</v>
      </c>
      <c r="H503" s="6">
        <f>Table26[[#This Row],[Lipids wt%]]+Table26[[#This Row],[FA wt%]]</f>
        <v>40.799999999999997</v>
      </c>
      <c r="I503" s="6">
        <f>Table26[[#This Row],[Lignin wt%]]+Table26[[#This Row],[Ph wt%]]</f>
        <v>0</v>
      </c>
      <c r="J50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9.5</v>
      </c>
      <c r="K503" s="6">
        <v>9.5</v>
      </c>
      <c r="L503" s="6">
        <v>0</v>
      </c>
      <c r="M503" s="6">
        <v>0</v>
      </c>
      <c r="N503" s="6">
        <v>0</v>
      </c>
      <c r="O503" s="6">
        <v>49.7</v>
      </c>
      <c r="P503" s="6">
        <v>40.799999999999997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51.8</v>
      </c>
      <c r="X503" s="6">
        <v>9.5</v>
      </c>
      <c r="Y503" s="6">
        <v>44.5</v>
      </c>
      <c r="Z503" s="6">
        <v>8</v>
      </c>
      <c r="AA503" s="6">
        <v>1.8</v>
      </c>
      <c r="AD503" s="6">
        <v>0.16</v>
      </c>
      <c r="AG503" s="6">
        <v>4.8</v>
      </c>
      <c r="AN503" s="6">
        <v>15</v>
      </c>
      <c r="AO503" s="6" t="e">
        <f>LN(25/Table26[[#This Row],[Temperature (C)]]/(1-SQRT((Table26[[#This Row],[Temperature (C)]]-5)/Table26[[#This Row],[Temperature (C)]])))/Table26[[#This Row],[b]]</f>
        <v>#DIV/0!</v>
      </c>
      <c r="AP503" s="6">
        <f>IF(Table26[[#This Row],[b]]&lt;&gt;"",Table26[[#This Row],[T-5]], 0)</f>
        <v>0</v>
      </c>
      <c r="AQ503" s="6">
        <f>Table26[[#This Row],[Heating time]]+Table26[[#This Row],[Holding Time (min)]]</f>
        <v>15</v>
      </c>
      <c r="AR503" s="6">
        <v>325</v>
      </c>
      <c r="AT503" t="s">
        <v>389</v>
      </c>
      <c r="AU503" s="6">
        <v>52.796610169491501</v>
      </c>
      <c r="AV503" s="6">
        <v>21.355932203389798</v>
      </c>
      <c r="AW503" s="6">
        <v>10.847457627118599</v>
      </c>
      <c r="AX503" s="6">
        <v>10.593220338983</v>
      </c>
      <c r="AY503" s="6">
        <v>3.8983050847457701</v>
      </c>
      <c r="AZ503" s="6">
        <v>5.9954751131221498</v>
      </c>
      <c r="BL503" s="6" t="s">
        <v>391</v>
      </c>
      <c r="CQ503" s="6">
        <v>0</v>
      </c>
    </row>
    <row r="504" spans="1:95" ht="15.75" customHeight="1" x14ac:dyDescent="0.25">
      <c r="A504" t="s">
        <v>341</v>
      </c>
      <c r="B504" t="s">
        <v>342</v>
      </c>
      <c r="C504">
        <v>2019</v>
      </c>
      <c r="D504" t="s">
        <v>340</v>
      </c>
      <c r="E504">
        <v>0</v>
      </c>
      <c r="F504" s="6">
        <f>Table26[[#This Row],[Other Carbs wt%]]+Table26[[#This Row],[Starch wt%]]+Table26[[#This Row],[Cellulose wt%]]+Table26[[#This Row],[Hemicellulose wt%]]+Table26[[#This Row],[Sa wt%]]</f>
        <v>50.5</v>
      </c>
      <c r="G504" s="6">
        <f>Table26[[#This Row],[Protein wt%]]+Table26[[#This Row],[AA wt%]]</f>
        <v>31</v>
      </c>
      <c r="H504" s="6">
        <f>Table26[[#This Row],[Lipids wt%]]+Table26[[#This Row],[FA wt%]]</f>
        <v>15</v>
      </c>
      <c r="I504" s="6">
        <f>Table26[[#This Row],[Lignin wt%]]+Table26[[#This Row],[Ph wt%]]</f>
        <v>0</v>
      </c>
      <c r="J50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50.5</v>
      </c>
      <c r="K504" s="6">
        <v>50.5</v>
      </c>
      <c r="L504" s="6">
        <v>0</v>
      </c>
      <c r="M504" s="6">
        <v>0</v>
      </c>
      <c r="N504" s="6">
        <v>0</v>
      </c>
      <c r="O504" s="6">
        <v>31</v>
      </c>
      <c r="P504" s="6">
        <v>15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5</v>
      </c>
      <c r="W504" s="6">
        <v>51</v>
      </c>
      <c r="X504" s="6">
        <v>6.7</v>
      </c>
      <c r="Y504" s="6">
        <v>42.3</v>
      </c>
      <c r="Z504" s="6">
        <v>5</v>
      </c>
      <c r="AC504" s="6">
        <v>15.8</v>
      </c>
      <c r="AD504" s="6">
        <v>1.3</v>
      </c>
      <c r="AG504" s="6">
        <v>10</v>
      </c>
      <c r="AH504" s="6">
        <v>10</v>
      </c>
      <c r="AK504" s="6">
        <v>0.14499999999999999</v>
      </c>
      <c r="AM504" s="6">
        <v>9</v>
      </c>
      <c r="AO504" s="6">
        <f>LN(25/Table26[[#This Row],[Temperature (C)]]/(1-SQRT((Table26[[#This Row],[Temperature (C)]]-5)/Table26[[#This Row],[Temperature (C)]])))/Table26[[#This Row],[b]]</f>
        <v>15.846498997743517</v>
      </c>
      <c r="AP504" s="6">
        <f>IF(Table26[[#This Row],[b]]&lt;&gt;"",Table26[[#This Row],[T-5]], 0)</f>
        <v>15.846498997743517</v>
      </c>
      <c r="AQ504" s="6">
        <v>30</v>
      </c>
      <c r="AR504" s="6">
        <v>260</v>
      </c>
      <c r="AT504" t="s">
        <v>389</v>
      </c>
      <c r="AU504" s="6">
        <v>6.2</v>
      </c>
      <c r="AV504" s="6">
        <v>10</v>
      </c>
      <c r="AX504" s="6">
        <v>84</v>
      </c>
      <c r="AZ504" s="6">
        <v>8.0316742081447998</v>
      </c>
      <c r="BD504" s="6">
        <v>67.5</v>
      </c>
      <c r="BE504" s="6">
        <v>7.7</v>
      </c>
      <c r="BF504" s="6">
        <v>17.5</v>
      </c>
      <c r="BG504" s="6">
        <v>2.2999999999999998</v>
      </c>
      <c r="BI504" s="6">
        <v>29.5</v>
      </c>
      <c r="BK504" s="6">
        <v>10.6</v>
      </c>
      <c r="BL504" s="6" t="s">
        <v>391</v>
      </c>
      <c r="BY504" s="6">
        <v>45.7</v>
      </c>
      <c r="BZ504" s="6">
        <v>4</v>
      </c>
      <c r="CA504" s="6">
        <v>43</v>
      </c>
      <c r="CB504" s="6">
        <v>2.4</v>
      </c>
      <c r="CD504" s="6">
        <v>19</v>
      </c>
      <c r="CF504" s="6">
        <v>4.2</v>
      </c>
      <c r="CQ504" s="6">
        <v>0</v>
      </c>
    </row>
    <row r="505" spans="1:95" x14ac:dyDescent="0.25">
      <c r="A505" t="s">
        <v>341</v>
      </c>
      <c r="B505" t="s">
        <v>342</v>
      </c>
      <c r="C505">
        <v>2019</v>
      </c>
      <c r="D505" t="s">
        <v>340</v>
      </c>
      <c r="E505">
        <v>0</v>
      </c>
      <c r="F505" s="6">
        <f>Table26[[#This Row],[Other Carbs wt%]]+Table26[[#This Row],[Starch wt%]]+Table26[[#This Row],[Cellulose wt%]]+Table26[[#This Row],[Hemicellulose wt%]]+Table26[[#This Row],[Sa wt%]]</f>
        <v>50.5</v>
      </c>
      <c r="G505" s="6">
        <f>Table26[[#This Row],[Protein wt%]]+Table26[[#This Row],[AA wt%]]</f>
        <v>31</v>
      </c>
      <c r="H505" s="6">
        <f>Table26[[#This Row],[Lipids wt%]]+Table26[[#This Row],[FA wt%]]</f>
        <v>15</v>
      </c>
      <c r="I505" s="6">
        <f>Table26[[#This Row],[Lignin wt%]]+Table26[[#This Row],[Ph wt%]]</f>
        <v>0</v>
      </c>
      <c r="J50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50.5</v>
      </c>
      <c r="K505" s="6">
        <v>50.5</v>
      </c>
      <c r="L505" s="6">
        <v>0</v>
      </c>
      <c r="M505" s="6">
        <v>0</v>
      </c>
      <c r="N505" s="6">
        <v>0</v>
      </c>
      <c r="O505" s="6">
        <v>31</v>
      </c>
      <c r="P505" s="6">
        <v>15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5</v>
      </c>
      <c r="W505" s="6">
        <v>51</v>
      </c>
      <c r="X505" s="6">
        <v>6.7</v>
      </c>
      <c r="Y505" s="6">
        <v>42.3</v>
      </c>
      <c r="Z505" s="6">
        <v>5</v>
      </c>
      <c r="AC505" s="6">
        <v>15.8</v>
      </c>
      <c r="AD505" s="6">
        <v>1.3</v>
      </c>
      <c r="AG505" s="6">
        <v>10</v>
      </c>
      <c r="AH505" s="6">
        <v>10</v>
      </c>
      <c r="AK505" s="6">
        <v>0.14499999999999999</v>
      </c>
      <c r="AM505" s="6">
        <v>12</v>
      </c>
      <c r="AO505" s="6">
        <f>LN(25/Table26[[#This Row],[Temperature (C)]]/(1-SQRT((Table26[[#This Row],[Temperature (C)]]-5)/Table26[[#This Row],[Temperature (C)]])))/Table26[[#This Row],[b]]</f>
        <v>15.848900775265228</v>
      </c>
      <c r="AP505" s="6">
        <f>IF(Table26[[#This Row],[b]]&lt;&gt;"",Table26[[#This Row],[T-5]], 0)</f>
        <v>15.848900775265228</v>
      </c>
      <c r="AQ505" s="6">
        <v>30</v>
      </c>
      <c r="AR505" s="6">
        <v>280</v>
      </c>
      <c r="AT505" t="s">
        <v>389</v>
      </c>
      <c r="AU505" s="6">
        <v>10</v>
      </c>
      <c r="AV505" s="6">
        <v>20</v>
      </c>
      <c r="AX505" s="6">
        <v>70</v>
      </c>
      <c r="AZ505" s="6">
        <v>14.935064935064901</v>
      </c>
      <c r="BD505" s="6">
        <v>68.8</v>
      </c>
      <c r="BE505" s="6">
        <v>8.6</v>
      </c>
      <c r="BF505" s="6">
        <v>15.8</v>
      </c>
      <c r="BG505" s="6">
        <v>1.8</v>
      </c>
      <c r="BI505" s="6">
        <v>30.4</v>
      </c>
      <c r="BK505" s="6">
        <v>21.8</v>
      </c>
      <c r="BL505" s="6" t="s">
        <v>391</v>
      </c>
      <c r="BY505" s="6">
        <v>60.1</v>
      </c>
      <c r="BZ505" s="6">
        <v>5.6</v>
      </c>
      <c r="CA505" s="6">
        <v>27</v>
      </c>
      <c r="CB505" s="6">
        <v>3.3</v>
      </c>
      <c r="CD505" s="6">
        <v>23</v>
      </c>
      <c r="CF505" s="6">
        <v>8.1999999999999993</v>
      </c>
      <c r="CQ505" s="6">
        <v>0</v>
      </c>
    </row>
    <row r="506" spans="1:95" x14ac:dyDescent="0.25">
      <c r="A506" t="s">
        <v>353</v>
      </c>
      <c r="B506" t="s">
        <v>122</v>
      </c>
      <c r="C506">
        <v>2020</v>
      </c>
      <c r="D506" t="s">
        <v>354</v>
      </c>
      <c r="E506">
        <v>0</v>
      </c>
      <c r="F506" s="6">
        <f>Table26[[#This Row],[Other Carbs wt%]]+Table26[[#This Row],[Starch wt%]]+Table26[[#This Row],[Cellulose wt%]]+Table26[[#This Row],[Hemicellulose wt%]]+Table26[[#This Row],[Sa wt%]]</f>
        <v>29.200000000000003</v>
      </c>
      <c r="G506" s="6">
        <f>Table26[[#This Row],[Protein wt%]]+Table26[[#This Row],[AA wt%]]</f>
        <v>35.299999999999997</v>
      </c>
      <c r="H506" s="6">
        <f>Table26[[#This Row],[Lipids wt%]]+Table26[[#This Row],[FA wt%]]</f>
        <v>2.9</v>
      </c>
      <c r="I506" s="6">
        <f>Table26[[#This Row],[Lignin wt%]]+Table26[[#This Row],[Ph wt%]]</f>
        <v>6.2</v>
      </c>
      <c r="J50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06" s="6">
        <v>18.2</v>
      </c>
      <c r="L506" s="6">
        <v>0</v>
      </c>
      <c r="M506" s="6">
        <v>6.4</v>
      </c>
      <c r="N506" s="6">
        <v>4.5999999999999996</v>
      </c>
      <c r="O506" s="6">
        <v>35.299999999999997</v>
      </c>
      <c r="P506" s="6">
        <v>2.9</v>
      </c>
      <c r="Q506" s="6">
        <v>6.2</v>
      </c>
      <c r="R506" s="6">
        <v>0</v>
      </c>
      <c r="S506" s="6">
        <v>0</v>
      </c>
      <c r="T506" s="6">
        <v>0</v>
      </c>
      <c r="U506" s="6">
        <v>0</v>
      </c>
      <c r="V506" s="6">
        <v>14.6</v>
      </c>
      <c r="W506" s="6">
        <v>39.700000000000003</v>
      </c>
      <c r="X506" s="6">
        <v>7.5</v>
      </c>
      <c r="Y506" s="6">
        <v>46.3</v>
      </c>
      <c r="Z506" s="6">
        <v>5.9</v>
      </c>
      <c r="AA506" s="6">
        <v>0.6</v>
      </c>
      <c r="AC506" s="6">
        <v>15.9</v>
      </c>
      <c r="AD506" s="6">
        <v>0.1</v>
      </c>
      <c r="AE506" s="6">
        <v>9</v>
      </c>
      <c r="AF506" s="6">
        <v>50</v>
      </c>
      <c r="AG506" s="6">
        <v>15</v>
      </c>
      <c r="AM506" s="6">
        <v>5.2</v>
      </c>
      <c r="AN506" s="6">
        <v>15</v>
      </c>
      <c r="AO506" s="6" t="e">
        <f>LN(25/Table26[[#This Row],[Temperature (C)]]/(1-SQRT((Table26[[#This Row],[Temperature (C)]]-5)/Table26[[#This Row],[Temperature (C)]])))/Table26[[#This Row],[b]]</f>
        <v>#DIV/0!</v>
      </c>
      <c r="AP506" s="6">
        <f>IF(Table26[[#This Row],[b]]&lt;&gt;"",Table26[[#This Row],[T-5]], 0)</f>
        <v>0</v>
      </c>
      <c r="AQ506" s="6">
        <f>Table26[[#This Row],[Heating time]]+Table26[[#This Row],[Holding Time (min)]]</f>
        <v>15</v>
      </c>
      <c r="AR506" s="6">
        <v>250</v>
      </c>
      <c r="AT506" t="s">
        <v>389</v>
      </c>
      <c r="AU506" s="6">
        <v>28.5</v>
      </c>
      <c r="AV506" s="6">
        <v>19.899999999999999</v>
      </c>
      <c r="AW506" s="6">
        <v>33.200000000000003</v>
      </c>
      <c r="AX506" s="6">
        <v>18.399999999999999</v>
      </c>
      <c r="AZ506" s="6">
        <v>27.114967462039001</v>
      </c>
      <c r="BL506" s="6" t="s">
        <v>391</v>
      </c>
      <c r="CQ506" s="6">
        <v>0</v>
      </c>
    </row>
    <row r="507" spans="1:95" x14ac:dyDescent="0.25">
      <c r="A507" t="s">
        <v>353</v>
      </c>
      <c r="B507" t="s">
        <v>122</v>
      </c>
      <c r="C507">
        <v>2020</v>
      </c>
      <c r="D507" t="s">
        <v>354</v>
      </c>
      <c r="E507">
        <v>0</v>
      </c>
      <c r="F507" s="6">
        <f>Table26[[#This Row],[Other Carbs wt%]]+Table26[[#This Row],[Starch wt%]]+Table26[[#This Row],[Cellulose wt%]]+Table26[[#This Row],[Hemicellulose wt%]]+Table26[[#This Row],[Sa wt%]]</f>
        <v>29.200000000000003</v>
      </c>
      <c r="G507" s="6">
        <f>Table26[[#This Row],[Protein wt%]]+Table26[[#This Row],[AA wt%]]</f>
        <v>35.299999999999997</v>
      </c>
      <c r="H507" s="6">
        <f>Table26[[#This Row],[Lipids wt%]]+Table26[[#This Row],[FA wt%]]</f>
        <v>2.9</v>
      </c>
      <c r="I507" s="6">
        <f>Table26[[#This Row],[Lignin wt%]]+Table26[[#This Row],[Ph wt%]]</f>
        <v>6.2</v>
      </c>
      <c r="J50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07" s="6">
        <v>18.2</v>
      </c>
      <c r="L507" s="6">
        <v>0</v>
      </c>
      <c r="M507" s="6">
        <v>6.4</v>
      </c>
      <c r="N507" s="6">
        <v>4.5999999999999996</v>
      </c>
      <c r="O507" s="6">
        <v>35.299999999999997</v>
      </c>
      <c r="P507" s="6">
        <v>2.9</v>
      </c>
      <c r="Q507" s="6">
        <v>6.2</v>
      </c>
      <c r="R507" s="6">
        <v>0</v>
      </c>
      <c r="S507" s="6">
        <v>0</v>
      </c>
      <c r="T507" s="6">
        <v>0</v>
      </c>
      <c r="U507" s="6">
        <v>0</v>
      </c>
      <c r="V507" s="6">
        <v>14.6</v>
      </c>
      <c r="W507" s="6">
        <v>39.700000000000003</v>
      </c>
      <c r="X507" s="6">
        <v>7.5</v>
      </c>
      <c r="Y507" s="6">
        <v>46.3</v>
      </c>
      <c r="Z507" s="6">
        <v>5.9</v>
      </c>
      <c r="AA507" s="6">
        <v>0.6</v>
      </c>
      <c r="AC507" s="6">
        <v>15.9</v>
      </c>
      <c r="AD507" s="6">
        <v>0.1</v>
      </c>
      <c r="AE507" s="6">
        <v>9</v>
      </c>
      <c r="AF507" s="6">
        <v>50</v>
      </c>
      <c r="AG507" s="6">
        <v>15</v>
      </c>
      <c r="AM507" s="6">
        <v>5.2</v>
      </c>
      <c r="AN507" s="6">
        <v>30</v>
      </c>
      <c r="AO507" s="6" t="e">
        <f>LN(25/Table26[[#This Row],[Temperature (C)]]/(1-SQRT((Table26[[#This Row],[Temperature (C)]]-5)/Table26[[#This Row],[Temperature (C)]])))/Table26[[#This Row],[b]]</f>
        <v>#DIV/0!</v>
      </c>
      <c r="AP507" s="6">
        <f>IF(Table26[[#This Row],[b]]&lt;&gt;"",Table26[[#This Row],[T-5]], 0)</f>
        <v>0</v>
      </c>
      <c r="AQ507" s="6">
        <f>Table26[[#This Row],[Heating time]]+Table26[[#This Row],[Holding Time (min)]]</f>
        <v>30</v>
      </c>
      <c r="AR507" s="6">
        <v>250</v>
      </c>
      <c r="AT507" t="s">
        <v>389</v>
      </c>
      <c r="AU507" s="6">
        <v>25.7</v>
      </c>
      <c r="AV507" s="6">
        <v>21.2</v>
      </c>
      <c r="AW507" s="6">
        <v>28.1</v>
      </c>
      <c r="AX507" s="6">
        <v>25</v>
      </c>
      <c r="AZ507" s="6">
        <v>30.802603036876299</v>
      </c>
      <c r="BD507" s="6">
        <v>68.650000000000006</v>
      </c>
      <c r="BE507" s="6">
        <v>10.5</v>
      </c>
      <c r="BF507" s="6">
        <v>12.74</v>
      </c>
      <c r="BG507" s="6">
        <v>7.26</v>
      </c>
      <c r="BH507" s="6">
        <v>0.85</v>
      </c>
      <c r="BI507" s="6">
        <v>35.97</v>
      </c>
      <c r="BK507" s="6">
        <v>37.409999999999997</v>
      </c>
      <c r="BL507" s="6" t="s">
        <v>391</v>
      </c>
      <c r="CQ507" s="6">
        <v>0</v>
      </c>
    </row>
    <row r="508" spans="1:95" x14ac:dyDescent="0.25">
      <c r="A508" t="s">
        <v>353</v>
      </c>
      <c r="B508" t="s">
        <v>122</v>
      </c>
      <c r="C508">
        <v>2020</v>
      </c>
      <c r="D508" t="s">
        <v>354</v>
      </c>
      <c r="E508">
        <v>0</v>
      </c>
      <c r="F508" s="6">
        <f>Table26[[#This Row],[Other Carbs wt%]]+Table26[[#This Row],[Starch wt%]]+Table26[[#This Row],[Cellulose wt%]]+Table26[[#This Row],[Hemicellulose wt%]]+Table26[[#This Row],[Sa wt%]]</f>
        <v>29.200000000000003</v>
      </c>
      <c r="G508" s="6">
        <f>Table26[[#This Row],[Protein wt%]]+Table26[[#This Row],[AA wt%]]</f>
        <v>35.299999999999997</v>
      </c>
      <c r="H508" s="6">
        <f>Table26[[#This Row],[Lipids wt%]]+Table26[[#This Row],[FA wt%]]</f>
        <v>2.9</v>
      </c>
      <c r="I508" s="6">
        <f>Table26[[#This Row],[Lignin wt%]]+Table26[[#This Row],[Ph wt%]]</f>
        <v>6.2</v>
      </c>
      <c r="J50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08" s="6">
        <v>18.2</v>
      </c>
      <c r="L508" s="6">
        <v>0</v>
      </c>
      <c r="M508" s="6">
        <v>6.4</v>
      </c>
      <c r="N508" s="6">
        <v>4.5999999999999996</v>
      </c>
      <c r="O508" s="6">
        <v>35.299999999999997</v>
      </c>
      <c r="P508" s="6">
        <v>2.9</v>
      </c>
      <c r="Q508" s="6">
        <v>6.2</v>
      </c>
      <c r="R508" s="6">
        <v>0</v>
      </c>
      <c r="S508" s="6">
        <v>0</v>
      </c>
      <c r="T508" s="6">
        <v>0</v>
      </c>
      <c r="U508" s="6">
        <v>0</v>
      </c>
      <c r="V508" s="6">
        <v>14.6</v>
      </c>
      <c r="W508" s="6">
        <v>39.700000000000003</v>
      </c>
      <c r="X508" s="6">
        <v>7.5</v>
      </c>
      <c r="Y508" s="6">
        <v>46.3</v>
      </c>
      <c r="Z508" s="6">
        <v>5.9</v>
      </c>
      <c r="AA508" s="6">
        <v>0.6</v>
      </c>
      <c r="AC508" s="6">
        <v>15.9</v>
      </c>
      <c r="AD508" s="6">
        <v>0.1</v>
      </c>
      <c r="AE508" s="6">
        <v>9</v>
      </c>
      <c r="AF508" s="6">
        <v>50</v>
      </c>
      <c r="AG508" s="6">
        <v>15</v>
      </c>
      <c r="AM508" s="6">
        <v>5.2</v>
      </c>
      <c r="AN508" s="6">
        <v>45</v>
      </c>
      <c r="AO508" s="6" t="e">
        <f>LN(25/Table26[[#This Row],[Temperature (C)]]/(1-SQRT((Table26[[#This Row],[Temperature (C)]]-5)/Table26[[#This Row],[Temperature (C)]])))/Table26[[#This Row],[b]]</f>
        <v>#DIV/0!</v>
      </c>
      <c r="AP508" s="6">
        <f>IF(Table26[[#This Row],[b]]&lt;&gt;"",Table26[[#This Row],[T-5]], 0)</f>
        <v>0</v>
      </c>
      <c r="AQ508" s="6">
        <f>Table26[[#This Row],[Heating time]]+Table26[[#This Row],[Holding Time (min)]]</f>
        <v>45</v>
      </c>
      <c r="AR508" s="6">
        <v>250</v>
      </c>
      <c r="AT508" t="s">
        <v>389</v>
      </c>
      <c r="AU508" s="6">
        <v>23.8</v>
      </c>
      <c r="AV508" s="6">
        <v>22.9</v>
      </c>
      <c r="AW508" s="6">
        <v>24.9</v>
      </c>
      <c r="AX508" s="6">
        <v>28.4</v>
      </c>
      <c r="AZ508" s="6">
        <v>31.887201735357898</v>
      </c>
      <c r="BL508" s="6" t="s">
        <v>391</v>
      </c>
      <c r="CQ508" s="6">
        <v>0</v>
      </c>
    </row>
    <row r="509" spans="1:95" x14ac:dyDescent="0.25">
      <c r="A509" t="s">
        <v>353</v>
      </c>
      <c r="B509" t="s">
        <v>122</v>
      </c>
      <c r="C509">
        <v>2020</v>
      </c>
      <c r="D509" t="s">
        <v>354</v>
      </c>
      <c r="E509">
        <v>0</v>
      </c>
      <c r="F509" s="6">
        <f>Table26[[#This Row],[Other Carbs wt%]]+Table26[[#This Row],[Starch wt%]]+Table26[[#This Row],[Cellulose wt%]]+Table26[[#This Row],[Hemicellulose wt%]]+Table26[[#This Row],[Sa wt%]]</f>
        <v>29.200000000000003</v>
      </c>
      <c r="G509" s="6">
        <f>Table26[[#This Row],[Protein wt%]]+Table26[[#This Row],[AA wt%]]</f>
        <v>35.299999999999997</v>
      </c>
      <c r="H509" s="6">
        <f>Table26[[#This Row],[Lipids wt%]]+Table26[[#This Row],[FA wt%]]</f>
        <v>2.9</v>
      </c>
      <c r="I509" s="6">
        <f>Table26[[#This Row],[Lignin wt%]]+Table26[[#This Row],[Ph wt%]]</f>
        <v>6.2</v>
      </c>
      <c r="J50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09" s="6">
        <v>18.2</v>
      </c>
      <c r="L509" s="6">
        <v>0</v>
      </c>
      <c r="M509" s="6">
        <v>6.4</v>
      </c>
      <c r="N509" s="6">
        <v>4.5999999999999996</v>
      </c>
      <c r="O509" s="6">
        <v>35.299999999999997</v>
      </c>
      <c r="P509" s="6">
        <v>2.9</v>
      </c>
      <c r="Q509" s="6">
        <v>6.2</v>
      </c>
      <c r="R509" s="6">
        <v>0</v>
      </c>
      <c r="S509" s="6">
        <v>0</v>
      </c>
      <c r="T509" s="6">
        <v>0</v>
      </c>
      <c r="U509" s="6">
        <v>0</v>
      </c>
      <c r="V509" s="6">
        <v>14.6</v>
      </c>
      <c r="W509" s="6">
        <v>39.700000000000003</v>
      </c>
      <c r="X509" s="6">
        <v>7.5</v>
      </c>
      <c r="Y509" s="6">
        <v>46.3</v>
      </c>
      <c r="Z509" s="6">
        <v>5.9</v>
      </c>
      <c r="AA509" s="6">
        <v>0.6</v>
      </c>
      <c r="AC509" s="6">
        <v>15.9</v>
      </c>
      <c r="AD509" s="6">
        <v>0.1</v>
      </c>
      <c r="AE509" s="6">
        <v>9</v>
      </c>
      <c r="AF509" s="6">
        <v>50</v>
      </c>
      <c r="AG509" s="6">
        <v>15</v>
      </c>
      <c r="AM509" s="6">
        <v>5.2</v>
      </c>
      <c r="AN509" s="6">
        <v>60</v>
      </c>
      <c r="AO509" s="6" t="e">
        <f>LN(25/Table26[[#This Row],[Temperature (C)]]/(1-SQRT((Table26[[#This Row],[Temperature (C)]]-5)/Table26[[#This Row],[Temperature (C)]])))/Table26[[#This Row],[b]]</f>
        <v>#DIV/0!</v>
      </c>
      <c r="AP509" s="6">
        <f>IF(Table26[[#This Row],[b]]&lt;&gt;"",Table26[[#This Row],[T-5]], 0)</f>
        <v>0</v>
      </c>
      <c r="AQ509" s="6">
        <f>Table26[[#This Row],[Heating time]]+Table26[[#This Row],[Holding Time (min)]]</f>
        <v>60</v>
      </c>
      <c r="AR509" s="6">
        <v>250</v>
      </c>
      <c r="AT509" t="s">
        <v>389</v>
      </c>
      <c r="AU509" s="6">
        <v>22.9</v>
      </c>
      <c r="AV509" s="6">
        <v>24.5</v>
      </c>
      <c r="AW509" s="6">
        <v>24.9</v>
      </c>
      <c r="AX509" s="6">
        <v>27.7</v>
      </c>
      <c r="AZ509" s="6">
        <v>25.7049891540129</v>
      </c>
      <c r="BD509" s="6">
        <v>69.37</v>
      </c>
      <c r="BE509" s="6">
        <v>11.43</v>
      </c>
      <c r="BF509" s="6">
        <v>11.24</v>
      </c>
      <c r="BG509" s="6">
        <v>7.47</v>
      </c>
      <c r="BH509" s="6">
        <v>0.49</v>
      </c>
      <c r="BI509" s="6">
        <v>37.770000000000003</v>
      </c>
      <c r="BK509" s="6">
        <v>39.28</v>
      </c>
      <c r="BL509" s="6" t="s">
        <v>391</v>
      </c>
      <c r="CQ509" s="6">
        <v>0</v>
      </c>
    </row>
    <row r="510" spans="1:95" x14ac:dyDescent="0.25">
      <c r="A510" t="s">
        <v>353</v>
      </c>
      <c r="B510" t="s">
        <v>122</v>
      </c>
      <c r="C510">
        <v>2020</v>
      </c>
      <c r="D510" t="s">
        <v>354</v>
      </c>
      <c r="E510">
        <v>0</v>
      </c>
      <c r="F510" s="6">
        <f>Table26[[#This Row],[Other Carbs wt%]]+Table26[[#This Row],[Starch wt%]]+Table26[[#This Row],[Cellulose wt%]]+Table26[[#This Row],[Hemicellulose wt%]]+Table26[[#This Row],[Sa wt%]]</f>
        <v>29.200000000000003</v>
      </c>
      <c r="G510" s="6">
        <f>Table26[[#This Row],[Protein wt%]]+Table26[[#This Row],[AA wt%]]</f>
        <v>35.299999999999997</v>
      </c>
      <c r="H510" s="6">
        <f>Table26[[#This Row],[Lipids wt%]]+Table26[[#This Row],[FA wt%]]</f>
        <v>2.9</v>
      </c>
      <c r="I510" s="6">
        <f>Table26[[#This Row],[Lignin wt%]]+Table26[[#This Row],[Ph wt%]]</f>
        <v>6.2</v>
      </c>
      <c r="J51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10" s="6">
        <v>18.2</v>
      </c>
      <c r="L510" s="6">
        <v>0</v>
      </c>
      <c r="M510" s="6">
        <v>6.4</v>
      </c>
      <c r="N510" s="6">
        <v>4.5999999999999996</v>
      </c>
      <c r="O510" s="6">
        <v>35.299999999999997</v>
      </c>
      <c r="P510" s="6">
        <v>2.9</v>
      </c>
      <c r="Q510" s="6">
        <v>6.2</v>
      </c>
      <c r="R510" s="6">
        <v>0</v>
      </c>
      <c r="S510" s="6">
        <v>0</v>
      </c>
      <c r="T510" s="6">
        <v>0</v>
      </c>
      <c r="U510" s="6">
        <v>0</v>
      </c>
      <c r="V510" s="6">
        <v>14.6</v>
      </c>
      <c r="W510" s="6">
        <v>39.700000000000003</v>
      </c>
      <c r="X510" s="6">
        <v>7.5</v>
      </c>
      <c r="Y510" s="6">
        <v>46.3</v>
      </c>
      <c r="Z510" s="6">
        <v>5.9</v>
      </c>
      <c r="AA510" s="6">
        <v>0.6</v>
      </c>
      <c r="AC510" s="6">
        <v>15.9</v>
      </c>
      <c r="AD510" s="6">
        <v>0.1</v>
      </c>
      <c r="AE510" s="6">
        <v>9</v>
      </c>
      <c r="AF510" s="6">
        <v>50</v>
      </c>
      <c r="AG510" s="6">
        <v>15</v>
      </c>
      <c r="AM510" s="6">
        <v>6.2</v>
      </c>
      <c r="AN510" s="6">
        <v>15</v>
      </c>
      <c r="AO510" s="6" t="e">
        <f>LN(25/Table26[[#This Row],[Temperature (C)]]/(1-SQRT((Table26[[#This Row],[Temperature (C)]]-5)/Table26[[#This Row],[Temperature (C)]])))/Table26[[#This Row],[b]]</f>
        <v>#DIV/0!</v>
      </c>
      <c r="AP510" s="6">
        <f>IF(Table26[[#This Row],[b]]&lt;&gt;"",Table26[[#This Row],[T-5]], 0)</f>
        <v>0</v>
      </c>
      <c r="AQ510" s="6">
        <f>Table26[[#This Row],[Heating time]]+Table26[[#This Row],[Holding Time (min)]]</f>
        <v>15</v>
      </c>
      <c r="AR510" s="6">
        <v>280</v>
      </c>
      <c r="AT510" t="s">
        <v>389</v>
      </c>
      <c r="AU510" s="6">
        <v>19</v>
      </c>
      <c r="AV510" s="6">
        <v>26.8</v>
      </c>
      <c r="AW510" s="6">
        <v>23.5</v>
      </c>
      <c r="AX510" s="6">
        <v>30.7</v>
      </c>
      <c r="AZ510" s="6">
        <v>32.863340563991301</v>
      </c>
      <c r="BL510" s="6" t="s">
        <v>391</v>
      </c>
      <c r="CQ510" s="6">
        <v>0</v>
      </c>
    </row>
    <row r="511" spans="1:95" x14ac:dyDescent="0.25">
      <c r="A511" t="s">
        <v>353</v>
      </c>
      <c r="B511" t="s">
        <v>122</v>
      </c>
      <c r="C511">
        <v>2020</v>
      </c>
      <c r="D511" t="s">
        <v>354</v>
      </c>
      <c r="E511">
        <v>0</v>
      </c>
      <c r="F511" s="6">
        <f>Table26[[#This Row],[Other Carbs wt%]]+Table26[[#This Row],[Starch wt%]]+Table26[[#This Row],[Cellulose wt%]]+Table26[[#This Row],[Hemicellulose wt%]]+Table26[[#This Row],[Sa wt%]]</f>
        <v>29.200000000000003</v>
      </c>
      <c r="G511" s="6">
        <f>Table26[[#This Row],[Protein wt%]]+Table26[[#This Row],[AA wt%]]</f>
        <v>35.299999999999997</v>
      </c>
      <c r="H511" s="6">
        <f>Table26[[#This Row],[Lipids wt%]]+Table26[[#This Row],[FA wt%]]</f>
        <v>2.9</v>
      </c>
      <c r="I511" s="6">
        <f>Table26[[#This Row],[Lignin wt%]]+Table26[[#This Row],[Ph wt%]]</f>
        <v>6.2</v>
      </c>
      <c r="J51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11" s="6">
        <v>18.2</v>
      </c>
      <c r="L511" s="6">
        <v>0</v>
      </c>
      <c r="M511" s="6">
        <v>6.4</v>
      </c>
      <c r="N511" s="6">
        <v>4.5999999999999996</v>
      </c>
      <c r="O511" s="6">
        <v>35.299999999999997</v>
      </c>
      <c r="P511" s="6">
        <v>2.9</v>
      </c>
      <c r="Q511" s="6">
        <v>6.2</v>
      </c>
      <c r="R511" s="6">
        <v>0</v>
      </c>
      <c r="S511" s="6">
        <v>0</v>
      </c>
      <c r="T511" s="6">
        <v>0</v>
      </c>
      <c r="U511" s="6">
        <v>0</v>
      </c>
      <c r="V511" s="6">
        <v>14.6</v>
      </c>
      <c r="W511" s="6">
        <v>39.700000000000003</v>
      </c>
      <c r="X511" s="6">
        <v>7.5</v>
      </c>
      <c r="Y511" s="6">
        <v>46.3</v>
      </c>
      <c r="Z511" s="6">
        <v>5.9</v>
      </c>
      <c r="AA511" s="6">
        <v>0.6</v>
      </c>
      <c r="AC511" s="6">
        <v>15.9</v>
      </c>
      <c r="AD511" s="6">
        <v>0.1</v>
      </c>
      <c r="AE511" s="6">
        <v>9</v>
      </c>
      <c r="AF511" s="6">
        <v>50</v>
      </c>
      <c r="AG511" s="6">
        <v>15</v>
      </c>
      <c r="AM511" s="6">
        <v>6.2</v>
      </c>
      <c r="AN511" s="6">
        <v>30</v>
      </c>
      <c r="AO511" s="6" t="e">
        <f>LN(25/Table26[[#This Row],[Temperature (C)]]/(1-SQRT((Table26[[#This Row],[Temperature (C)]]-5)/Table26[[#This Row],[Temperature (C)]])))/Table26[[#This Row],[b]]</f>
        <v>#DIV/0!</v>
      </c>
      <c r="AP511" s="6">
        <f>IF(Table26[[#This Row],[b]]&lt;&gt;"",Table26[[#This Row],[T-5]], 0)</f>
        <v>0</v>
      </c>
      <c r="AQ511" s="6">
        <f>Table26[[#This Row],[Heating time]]+Table26[[#This Row],[Holding Time (min)]]</f>
        <v>30</v>
      </c>
      <c r="AR511" s="6">
        <v>280</v>
      </c>
      <c r="AT511" t="s">
        <v>389</v>
      </c>
      <c r="AU511" s="6">
        <v>17.600000000000001</v>
      </c>
      <c r="AV511" s="6">
        <v>27.5</v>
      </c>
      <c r="AW511" s="6">
        <v>22.2</v>
      </c>
      <c r="AX511" s="6">
        <v>32.700000000000003</v>
      </c>
      <c r="AZ511" s="6">
        <v>25.736095965103502</v>
      </c>
      <c r="BD511" s="6">
        <v>69.92</v>
      </c>
      <c r="BE511" s="6">
        <v>10.83</v>
      </c>
      <c r="BF511" s="6">
        <v>11.74</v>
      </c>
      <c r="BG511" s="6">
        <v>7.13</v>
      </c>
      <c r="BH511" s="6">
        <v>0.38</v>
      </c>
      <c r="BI511" s="6">
        <v>37</v>
      </c>
      <c r="BK511" s="6">
        <v>50.03</v>
      </c>
      <c r="BL511" s="6" t="s">
        <v>391</v>
      </c>
      <c r="CQ511" s="6">
        <v>0</v>
      </c>
    </row>
    <row r="512" spans="1:95" x14ac:dyDescent="0.25">
      <c r="A512" t="s">
        <v>353</v>
      </c>
      <c r="B512" t="s">
        <v>122</v>
      </c>
      <c r="C512">
        <v>2020</v>
      </c>
      <c r="D512" t="s">
        <v>354</v>
      </c>
      <c r="E512">
        <v>0</v>
      </c>
      <c r="F512" s="6">
        <f>Table26[[#This Row],[Other Carbs wt%]]+Table26[[#This Row],[Starch wt%]]+Table26[[#This Row],[Cellulose wt%]]+Table26[[#This Row],[Hemicellulose wt%]]+Table26[[#This Row],[Sa wt%]]</f>
        <v>29.200000000000003</v>
      </c>
      <c r="G512" s="6">
        <f>Table26[[#This Row],[Protein wt%]]+Table26[[#This Row],[AA wt%]]</f>
        <v>35.299999999999997</v>
      </c>
      <c r="H512" s="6">
        <f>Table26[[#This Row],[Lipids wt%]]+Table26[[#This Row],[FA wt%]]</f>
        <v>2.9</v>
      </c>
      <c r="I512" s="6">
        <f>Table26[[#This Row],[Lignin wt%]]+Table26[[#This Row],[Ph wt%]]</f>
        <v>6.2</v>
      </c>
      <c r="J51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12" s="6">
        <v>18.2</v>
      </c>
      <c r="L512" s="6">
        <v>0</v>
      </c>
      <c r="M512" s="6">
        <v>6.4</v>
      </c>
      <c r="N512" s="6">
        <v>4.5999999999999996</v>
      </c>
      <c r="O512" s="6">
        <v>35.299999999999997</v>
      </c>
      <c r="P512" s="6">
        <v>2.9</v>
      </c>
      <c r="Q512" s="6">
        <v>6.2</v>
      </c>
      <c r="R512" s="6">
        <v>0</v>
      </c>
      <c r="S512" s="6">
        <v>0</v>
      </c>
      <c r="T512" s="6">
        <v>0</v>
      </c>
      <c r="U512" s="6">
        <v>0</v>
      </c>
      <c r="V512" s="6">
        <v>14.6</v>
      </c>
      <c r="W512" s="6">
        <v>39.700000000000003</v>
      </c>
      <c r="X512" s="6">
        <v>7.5</v>
      </c>
      <c r="Y512" s="6">
        <v>46.3</v>
      </c>
      <c r="Z512" s="6">
        <v>5.9</v>
      </c>
      <c r="AA512" s="6">
        <v>0.6</v>
      </c>
      <c r="AC512" s="6">
        <v>15.9</v>
      </c>
      <c r="AD512" s="6">
        <v>0.1</v>
      </c>
      <c r="AE512" s="6">
        <v>9</v>
      </c>
      <c r="AF512" s="6">
        <v>50</v>
      </c>
      <c r="AG512" s="6">
        <v>15</v>
      </c>
      <c r="AM512" s="6">
        <v>6.2</v>
      </c>
      <c r="AN512" s="6">
        <v>45</v>
      </c>
      <c r="AO512" s="6" t="e">
        <f>LN(25/Table26[[#This Row],[Temperature (C)]]/(1-SQRT((Table26[[#This Row],[Temperature (C)]]-5)/Table26[[#This Row],[Temperature (C)]])))/Table26[[#This Row],[b]]</f>
        <v>#DIV/0!</v>
      </c>
      <c r="AP512" s="6">
        <f>IF(Table26[[#This Row],[b]]&lt;&gt;"",Table26[[#This Row],[T-5]], 0)</f>
        <v>0</v>
      </c>
      <c r="AQ512" s="6">
        <f>Table26[[#This Row],[Heating time]]+Table26[[#This Row],[Holding Time (min)]]</f>
        <v>45</v>
      </c>
      <c r="AR512" s="6">
        <v>280</v>
      </c>
      <c r="AT512" t="s">
        <v>389</v>
      </c>
      <c r="AU512" s="6">
        <v>16.7</v>
      </c>
      <c r="AV512" s="6">
        <v>28.2</v>
      </c>
      <c r="AW512" s="6">
        <v>21.6</v>
      </c>
      <c r="AX512" s="6">
        <v>33.5</v>
      </c>
      <c r="AZ512" s="6">
        <v>15.7033805888767</v>
      </c>
      <c r="BK512" s="6">
        <v>55.64</v>
      </c>
      <c r="BL512" s="6" t="s">
        <v>391</v>
      </c>
      <c r="CQ512" s="6">
        <v>0</v>
      </c>
    </row>
    <row r="513" spans="1:95" x14ac:dyDescent="0.25">
      <c r="A513" t="s">
        <v>353</v>
      </c>
      <c r="B513" t="s">
        <v>122</v>
      </c>
      <c r="C513">
        <v>2020</v>
      </c>
      <c r="D513" t="s">
        <v>354</v>
      </c>
      <c r="E513">
        <v>0</v>
      </c>
      <c r="F513" s="6">
        <f>Table26[[#This Row],[Other Carbs wt%]]+Table26[[#This Row],[Starch wt%]]+Table26[[#This Row],[Cellulose wt%]]+Table26[[#This Row],[Hemicellulose wt%]]+Table26[[#This Row],[Sa wt%]]</f>
        <v>29.200000000000003</v>
      </c>
      <c r="G513" s="6">
        <f>Table26[[#This Row],[Protein wt%]]+Table26[[#This Row],[AA wt%]]</f>
        <v>35.299999999999997</v>
      </c>
      <c r="H513" s="6">
        <f>Table26[[#This Row],[Lipids wt%]]+Table26[[#This Row],[FA wt%]]</f>
        <v>2.9</v>
      </c>
      <c r="I513" s="6">
        <f>Table26[[#This Row],[Lignin wt%]]+Table26[[#This Row],[Ph wt%]]</f>
        <v>6.2</v>
      </c>
      <c r="J51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13" s="6">
        <v>18.2</v>
      </c>
      <c r="L513" s="6">
        <v>0</v>
      </c>
      <c r="M513" s="6">
        <v>6.4</v>
      </c>
      <c r="N513" s="6">
        <v>4.5999999999999996</v>
      </c>
      <c r="O513" s="6">
        <v>35.299999999999997</v>
      </c>
      <c r="P513" s="6">
        <v>2.9</v>
      </c>
      <c r="Q513" s="6">
        <v>6.2</v>
      </c>
      <c r="R513" s="6">
        <v>0</v>
      </c>
      <c r="S513" s="6">
        <v>0</v>
      </c>
      <c r="T513" s="6">
        <v>0</v>
      </c>
      <c r="U513" s="6">
        <v>0</v>
      </c>
      <c r="V513" s="6">
        <v>14.6</v>
      </c>
      <c r="W513" s="6">
        <v>39.700000000000003</v>
      </c>
      <c r="X513" s="6">
        <v>7.5</v>
      </c>
      <c r="Y513" s="6">
        <v>46.3</v>
      </c>
      <c r="Z513" s="6">
        <v>5.9</v>
      </c>
      <c r="AA513" s="6">
        <v>0.6</v>
      </c>
      <c r="AC513" s="6">
        <v>15.9</v>
      </c>
      <c r="AD513" s="6">
        <v>0.1</v>
      </c>
      <c r="AE513" s="6">
        <v>9</v>
      </c>
      <c r="AF513" s="6">
        <v>50</v>
      </c>
      <c r="AG513" s="6">
        <v>15</v>
      </c>
      <c r="AM513" s="6">
        <v>6.2</v>
      </c>
      <c r="AN513" s="6">
        <v>60</v>
      </c>
      <c r="AO513" s="6" t="e">
        <f>LN(25/Table26[[#This Row],[Temperature (C)]]/(1-SQRT((Table26[[#This Row],[Temperature (C)]]-5)/Table26[[#This Row],[Temperature (C)]])))/Table26[[#This Row],[b]]</f>
        <v>#DIV/0!</v>
      </c>
      <c r="AP513" s="6">
        <f>IF(Table26[[#This Row],[b]]&lt;&gt;"",Table26[[#This Row],[T-5]], 0)</f>
        <v>0</v>
      </c>
      <c r="AQ513" s="6">
        <f>Table26[[#This Row],[Heating time]]+Table26[[#This Row],[Holding Time (min)]]</f>
        <v>60</v>
      </c>
      <c r="AR513" s="6">
        <v>280</v>
      </c>
      <c r="AT513" t="s">
        <v>389</v>
      </c>
      <c r="AU513" s="6">
        <v>16.5</v>
      </c>
      <c r="AV513" s="6">
        <v>29.2</v>
      </c>
      <c r="AW513" s="6">
        <v>26.5</v>
      </c>
      <c r="AX513" s="6">
        <v>27.8</v>
      </c>
      <c r="AZ513" s="6">
        <v>37.5136314067611</v>
      </c>
      <c r="BD513" s="6">
        <v>70.94</v>
      </c>
      <c r="BE513" s="6">
        <v>11.54</v>
      </c>
      <c r="BF513" s="6">
        <v>9.4</v>
      </c>
      <c r="BG513" s="6">
        <v>7.5</v>
      </c>
      <c r="BH513" s="6">
        <v>0.62</v>
      </c>
      <c r="BI513" s="6">
        <v>38.799999999999997</v>
      </c>
      <c r="BL513" s="6" t="s">
        <v>391</v>
      </c>
      <c r="CQ513" s="6">
        <v>0</v>
      </c>
    </row>
    <row r="514" spans="1:95" x14ac:dyDescent="0.25">
      <c r="A514" t="s">
        <v>353</v>
      </c>
      <c r="B514" t="s">
        <v>122</v>
      </c>
      <c r="C514">
        <v>2020</v>
      </c>
      <c r="D514" t="s">
        <v>354</v>
      </c>
      <c r="E514">
        <v>0</v>
      </c>
      <c r="F514" s="6">
        <f>Table26[[#This Row],[Other Carbs wt%]]+Table26[[#This Row],[Starch wt%]]+Table26[[#This Row],[Cellulose wt%]]+Table26[[#This Row],[Hemicellulose wt%]]+Table26[[#This Row],[Sa wt%]]</f>
        <v>29.200000000000003</v>
      </c>
      <c r="G514" s="6">
        <f>Table26[[#This Row],[Protein wt%]]+Table26[[#This Row],[AA wt%]]</f>
        <v>35.299999999999997</v>
      </c>
      <c r="H514" s="6">
        <f>Table26[[#This Row],[Lipids wt%]]+Table26[[#This Row],[FA wt%]]</f>
        <v>2.9</v>
      </c>
      <c r="I514" s="6">
        <f>Table26[[#This Row],[Lignin wt%]]+Table26[[#This Row],[Ph wt%]]</f>
        <v>6.2</v>
      </c>
      <c r="J51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14" s="6">
        <v>18.2</v>
      </c>
      <c r="L514" s="6">
        <v>0</v>
      </c>
      <c r="M514" s="6">
        <v>6.4</v>
      </c>
      <c r="N514" s="6">
        <v>4.5999999999999996</v>
      </c>
      <c r="O514" s="6">
        <v>35.299999999999997</v>
      </c>
      <c r="P514" s="6">
        <v>2.9</v>
      </c>
      <c r="Q514" s="6">
        <v>6.2</v>
      </c>
      <c r="R514" s="6">
        <v>0</v>
      </c>
      <c r="S514" s="6">
        <v>0</v>
      </c>
      <c r="T514" s="6">
        <v>0</v>
      </c>
      <c r="U514" s="6">
        <v>0</v>
      </c>
      <c r="V514" s="6">
        <v>14.6</v>
      </c>
      <c r="W514" s="6">
        <v>39.700000000000003</v>
      </c>
      <c r="X514" s="6">
        <v>7.5</v>
      </c>
      <c r="Y514" s="6">
        <v>46.3</v>
      </c>
      <c r="Z514" s="6">
        <v>5.9</v>
      </c>
      <c r="AA514" s="6">
        <v>0.6</v>
      </c>
      <c r="AC514" s="6">
        <v>15.9</v>
      </c>
      <c r="AD514" s="6">
        <v>0.1</v>
      </c>
      <c r="AE514" s="6">
        <v>9</v>
      </c>
      <c r="AF514" s="6">
        <v>50</v>
      </c>
      <c r="AG514" s="6">
        <v>15</v>
      </c>
      <c r="AM514" s="6">
        <v>10.5</v>
      </c>
      <c r="AN514" s="6">
        <v>15</v>
      </c>
      <c r="AO514" s="6" t="e">
        <f>LN(25/Table26[[#This Row],[Temperature (C)]]/(1-SQRT((Table26[[#This Row],[Temperature (C)]]-5)/Table26[[#This Row],[Temperature (C)]])))/Table26[[#This Row],[b]]</f>
        <v>#DIV/0!</v>
      </c>
      <c r="AP514" s="6">
        <f>IF(Table26[[#This Row],[b]]&lt;&gt;"",Table26[[#This Row],[T-5]], 0)</f>
        <v>0</v>
      </c>
      <c r="AQ514" s="6">
        <f>Table26[[#This Row],[Heating time]]+Table26[[#This Row],[Holding Time (min)]]</f>
        <v>15</v>
      </c>
      <c r="AR514" s="6">
        <v>310</v>
      </c>
      <c r="AT514" t="s">
        <v>389</v>
      </c>
      <c r="AU514" s="6">
        <v>15.2</v>
      </c>
      <c r="AV514" s="6">
        <v>29.6</v>
      </c>
      <c r="AW514" s="6">
        <v>18.2</v>
      </c>
      <c r="AX514" s="6">
        <v>37</v>
      </c>
      <c r="AZ514" s="6">
        <v>26.3904034896401</v>
      </c>
      <c r="BL514" s="6" t="s">
        <v>391</v>
      </c>
      <c r="CQ514" s="6">
        <v>0</v>
      </c>
    </row>
    <row r="515" spans="1:95" x14ac:dyDescent="0.25">
      <c r="A515" t="s">
        <v>353</v>
      </c>
      <c r="B515" t="s">
        <v>122</v>
      </c>
      <c r="C515">
        <v>2020</v>
      </c>
      <c r="D515" t="s">
        <v>354</v>
      </c>
      <c r="E515">
        <v>0</v>
      </c>
      <c r="F515" s="6">
        <f>Table26[[#This Row],[Other Carbs wt%]]+Table26[[#This Row],[Starch wt%]]+Table26[[#This Row],[Cellulose wt%]]+Table26[[#This Row],[Hemicellulose wt%]]+Table26[[#This Row],[Sa wt%]]</f>
        <v>29.200000000000003</v>
      </c>
      <c r="G515" s="6">
        <f>Table26[[#This Row],[Protein wt%]]+Table26[[#This Row],[AA wt%]]</f>
        <v>35.299999999999997</v>
      </c>
      <c r="H515" s="6">
        <f>Table26[[#This Row],[Lipids wt%]]+Table26[[#This Row],[FA wt%]]</f>
        <v>2.9</v>
      </c>
      <c r="I515" s="6">
        <f>Table26[[#This Row],[Lignin wt%]]+Table26[[#This Row],[Ph wt%]]</f>
        <v>6.2</v>
      </c>
      <c r="J51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15" s="6">
        <v>18.2</v>
      </c>
      <c r="L515" s="6">
        <v>0</v>
      </c>
      <c r="M515" s="6">
        <v>6.4</v>
      </c>
      <c r="N515" s="6">
        <v>4.5999999999999996</v>
      </c>
      <c r="O515" s="6">
        <v>35.299999999999997</v>
      </c>
      <c r="P515" s="6">
        <v>2.9</v>
      </c>
      <c r="Q515" s="6">
        <v>6.2</v>
      </c>
      <c r="R515" s="6">
        <v>0</v>
      </c>
      <c r="S515" s="6">
        <v>0</v>
      </c>
      <c r="T515" s="6">
        <v>0</v>
      </c>
      <c r="U515" s="6">
        <v>0</v>
      </c>
      <c r="V515" s="6">
        <v>14.6</v>
      </c>
      <c r="W515" s="6">
        <v>39.700000000000003</v>
      </c>
      <c r="X515" s="6">
        <v>7.5</v>
      </c>
      <c r="Y515" s="6">
        <v>46.3</v>
      </c>
      <c r="Z515" s="6">
        <v>5.9</v>
      </c>
      <c r="AA515" s="6">
        <v>0.6</v>
      </c>
      <c r="AC515" s="6">
        <v>15.9</v>
      </c>
      <c r="AD515" s="6">
        <v>0.1</v>
      </c>
      <c r="AE515" s="6">
        <v>9</v>
      </c>
      <c r="AF515" s="6">
        <v>50</v>
      </c>
      <c r="AG515" s="6">
        <v>15</v>
      </c>
      <c r="AM515" s="6">
        <v>10.5</v>
      </c>
      <c r="AN515" s="6">
        <v>30</v>
      </c>
      <c r="AO515" s="6" t="e">
        <f>LN(25/Table26[[#This Row],[Temperature (C)]]/(1-SQRT((Table26[[#This Row],[Temperature (C)]]-5)/Table26[[#This Row],[Temperature (C)]])))/Table26[[#This Row],[b]]</f>
        <v>#DIV/0!</v>
      </c>
      <c r="AP515" s="6">
        <f>IF(Table26[[#This Row],[b]]&lt;&gt;"",Table26[[#This Row],[T-5]], 0)</f>
        <v>0</v>
      </c>
      <c r="AQ515" s="6">
        <f>Table26[[#This Row],[Heating time]]+Table26[[#This Row],[Holding Time (min)]]</f>
        <v>30</v>
      </c>
      <c r="AR515" s="6">
        <v>310</v>
      </c>
      <c r="AT515" t="s">
        <v>389</v>
      </c>
      <c r="AU515" s="6">
        <v>14.2</v>
      </c>
      <c r="AV515" s="6">
        <v>30.4</v>
      </c>
      <c r="AW515" s="6">
        <v>18.3</v>
      </c>
      <c r="AX515" s="6">
        <v>37.1</v>
      </c>
      <c r="AZ515" s="6">
        <v>38.276990185387099</v>
      </c>
      <c r="BD515" s="6">
        <v>70.569999999999993</v>
      </c>
      <c r="BE515" s="6">
        <v>10.75</v>
      </c>
      <c r="BF515" s="6">
        <v>11.33</v>
      </c>
      <c r="BG515" s="6">
        <v>6.8</v>
      </c>
      <c r="BH515" s="6">
        <v>0.55000000000000004</v>
      </c>
      <c r="BI515" s="6">
        <v>37.200000000000003</v>
      </c>
      <c r="BK515" s="6">
        <v>55.58</v>
      </c>
      <c r="BL515" s="6" t="s">
        <v>391</v>
      </c>
      <c r="CQ515" s="6">
        <v>0</v>
      </c>
    </row>
    <row r="516" spans="1:95" x14ac:dyDescent="0.25">
      <c r="A516" t="s">
        <v>353</v>
      </c>
      <c r="B516" t="s">
        <v>122</v>
      </c>
      <c r="C516">
        <v>2020</v>
      </c>
      <c r="D516" t="s">
        <v>354</v>
      </c>
      <c r="E516">
        <v>0</v>
      </c>
      <c r="F516" s="6">
        <f>Table26[[#This Row],[Other Carbs wt%]]+Table26[[#This Row],[Starch wt%]]+Table26[[#This Row],[Cellulose wt%]]+Table26[[#This Row],[Hemicellulose wt%]]+Table26[[#This Row],[Sa wt%]]</f>
        <v>29.200000000000003</v>
      </c>
      <c r="G516" s="6">
        <f>Table26[[#This Row],[Protein wt%]]+Table26[[#This Row],[AA wt%]]</f>
        <v>35.299999999999997</v>
      </c>
      <c r="H516" s="6">
        <f>Table26[[#This Row],[Lipids wt%]]+Table26[[#This Row],[FA wt%]]</f>
        <v>2.9</v>
      </c>
      <c r="I516" s="6">
        <f>Table26[[#This Row],[Lignin wt%]]+Table26[[#This Row],[Ph wt%]]</f>
        <v>6.2</v>
      </c>
      <c r="J51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16" s="6">
        <v>18.2</v>
      </c>
      <c r="L516" s="6">
        <v>0</v>
      </c>
      <c r="M516" s="6">
        <v>6.4</v>
      </c>
      <c r="N516" s="6">
        <v>4.5999999999999996</v>
      </c>
      <c r="O516" s="6">
        <v>35.299999999999997</v>
      </c>
      <c r="P516" s="6">
        <v>2.9</v>
      </c>
      <c r="Q516" s="6">
        <v>6.2</v>
      </c>
      <c r="R516" s="6">
        <v>0</v>
      </c>
      <c r="S516" s="6">
        <v>0</v>
      </c>
      <c r="T516" s="6">
        <v>0</v>
      </c>
      <c r="U516" s="6">
        <v>0</v>
      </c>
      <c r="V516" s="6">
        <v>14.6</v>
      </c>
      <c r="W516" s="6">
        <v>39.700000000000003</v>
      </c>
      <c r="X516" s="6">
        <v>7.5</v>
      </c>
      <c r="Y516" s="6">
        <v>46.3</v>
      </c>
      <c r="Z516" s="6">
        <v>5.9</v>
      </c>
      <c r="AA516" s="6">
        <v>0.6</v>
      </c>
      <c r="AC516" s="6">
        <v>15.9</v>
      </c>
      <c r="AD516" s="6">
        <v>0.1</v>
      </c>
      <c r="AE516" s="6">
        <v>9</v>
      </c>
      <c r="AF516" s="6">
        <v>50</v>
      </c>
      <c r="AG516" s="6">
        <v>15</v>
      </c>
      <c r="AM516" s="6">
        <v>10.5</v>
      </c>
      <c r="AN516" s="6">
        <v>45</v>
      </c>
      <c r="AO516" s="6" t="e">
        <f>LN(25/Table26[[#This Row],[Temperature (C)]]/(1-SQRT((Table26[[#This Row],[Temperature (C)]]-5)/Table26[[#This Row],[Temperature (C)]])))/Table26[[#This Row],[b]]</f>
        <v>#DIV/0!</v>
      </c>
      <c r="AP516" s="6">
        <f>IF(Table26[[#This Row],[b]]&lt;&gt;"",Table26[[#This Row],[T-5]], 0)</f>
        <v>0</v>
      </c>
      <c r="AQ516" s="6">
        <f>Table26[[#This Row],[Heating time]]+Table26[[#This Row],[Holding Time (min)]]</f>
        <v>45</v>
      </c>
      <c r="AR516" s="6">
        <v>310</v>
      </c>
      <c r="AT516" t="s">
        <v>389</v>
      </c>
      <c r="AU516" s="6">
        <v>13.9</v>
      </c>
      <c r="AV516" s="6">
        <v>30.5</v>
      </c>
      <c r="AW516" s="6">
        <v>17.3</v>
      </c>
      <c r="AX516" s="6">
        <v>38.299999999999997</v>
      </c>
      <c r="AZ516" s="6">
        <v>9.1208791208790991</v>
      </c>
      <c r="BL516" s="6" t="s">
        <v>391</v>
      </c>
      <c r="CQ516" s="6">
        <v>0</v>
      </c>
    </row>
    <row r="517" spans="1:95" x14ac:dyDescent="0.25">
      <c r="A517" t="s">
        <v>353</v>
      </c>
      <c r="B517" t="s">
        <v>122</v>
      </c>
      <c r="C517">
        <v>2020</v>
      </c>
      <c r="D517" t="s">
        <v>354</v>
      </c>
      <c r="E517">
        <v>0</v>
      </c>
      <c r="F517" s="6">
        <f>Table26[[#This Row],[Other Carbs wt%]]+Table26[[#This Row],[Starch wt%]]+Table26[[#This Row],[Cellulose wt%]]+Table26[[#This Row],[Hemicellulose wt%]]+Table26[[#This Row],[Sa wt%]]</f>
        <v>29.200000000000003</v>
      </c>
      <c r="G517" s="6">
        <f>Table26[[#This Row],[Protein wt%]]+Table26[[#This Row],[AA wt%]]</f>
        <v>35.299999999999997</v>
      </c>
      <c r="H517" s="6">
        <f>Table26[[#This Row],[Lipids wt%]]+Table26[[#This Row],[FA wt%]]</f>
        <v>2.9</v>
      </c>
      <c r="I517" s="6">
        <f>Table26[[#This Row],[Lignin wt%]]+Table26[[#This Row],[Ph wt%]]</f>
        <v>6.2</v>
      </c>
      <c r="J51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17" s="6">
        <v>18.2</v>
      </c>
      <c r="L517" s="6">
        <v>0</v>
      </c>
      <c r="M517" s="6">
        <v>6.4</v>
      </c>
      <c r="N517" s="6">
        <v>4.5999999999999996</v>
      </c>
      <c r="O517" s="6">
        <v>35.299999999999997</v>
      </c>
      <c r="P517" s="6">
        <v>2.9</v>
      </c>
      <c r="Q517" s="6">
        <v>6.2</v>
      </c>
      <c r="R517" s="6">
        <v>0</v>
      </c>
      <c r="S517" s="6">
        <v>0</v>
      </c>
      <c r="T517" s="6">
        <v>0</v>
      </c>
      <c r="U517" s="6">
        <v>0</v>
      </c>
      <c r="V517" s="6">
        <v>14.6</v>
      </c>
      <c r="W517" s="6">
        <v>39.700000000000003</v>
      </c>
      <c r="X517" s="6">
        <v>7.5</v>
      </c>
      <c r="Y517" s="6">
        <v>46.3</v>
      </c>
      <c r="Z517" s="6">
        <v>5.9</v>
      </c>
      <c r="AA517" s="6">
        <v>0.6</v>
      </c>
      <c r="AC517" s="6">
        <v>15.9</v>
      </c>
      <c r="AD517" s="6">
        <v>0.1</v>
      </c>
      <c r="AE517" s="6">
        <v>9</v>
      </c>
      <c r="AF517" s="6">
        <v>50</v>
      </c>
      <c r="AG517" s="6">
        <v>15</v>
      </c>
      <c r="AM517" s="6">
        <v>10.5</v>
      </c>
      <c r="AN517" s="6">
        <v>60</v>
      </c>
      <c r="AO517" s="6" t="e">
        <f>LN(25/Table26[[#This Row],[Temperature (C)]]/(1-SQRT((Table26[[#This Row],[Temperature (C)]]-5)/Table26[[#This Row],[Temperature (C)]])))/Table26[[#This Row],[b]]</f>
        <v>#DIV/0!</v>
      </c>
      <c r="AP517" s="6">
        <f>IF(Table26[[#This Row],[b]]&lt;&gt;"",Table26[[#This Row],[T-5]], 0)</f>
        <v>0</v>
      </c>
      <c r="AQ517" s="6">
        <f>Table26[[#This Row],[Heating time]]+Table26[[#This Row],[Holding Time (min)]]</f>
        <v>60</v>
      </c>
      <c r="AR517" s="6">
        <v>310</v>
      </c>
      <c r="AT517" t="s">
        <v>389</v>
      </c>
      <c r="AU517" s="6">
        <v>13.7</v>
      </c>
      <c r="AV517" s="6">
        <v>30.5</v>
      </c>
      <c r="AW517" s="6">
        <v>16.3</v>
      </c>
      <c r="AX517" s="6">
        <v>39.5</v>
      </c>
      <c r="AZ517" s="6">
        <v>9.6703296703296608</v>
      </c>
      <c r="BD517" s="6">
        <v>72.12</v>
      </c>
      <c r="BE517" s="6">
        <v>11.67</v>
      </c>
      <c r="BF517" s="6">
        <v>8.5399999999999991</v>
      </c>
      <c r="BG517" s="6">
        <v>6.98</v>
      </c>
      <c r="BH517" s="6">
        <v>0.69</v>
      </c>
      <c r="BI517" s="6">
        <v>39.54</v>
      </c>
      <c r="BK517" s="6">
        <v>59.3</v>
      </c>
      <c r="BL517" s="6" t="s">
        <v>391</v>
      </c>
      <c r="CQ517" s="6">
        <v>0</v>
      </c>
    </row>
    <row r="518" spans="1:95" x14ac:dyDescent="0.25">
      <c r="A518" t="s">
        <v>353</v>
      </c>
      <c r="B518" t="s">
        <v>122</v>
      </c>
      <c r="C518">
        <v>2020</v>
      </c>
      <c r="D518" t="s">
        <v>354</v>
      </c>
      <c r="E518">
        <v>0</v>
      </c>
      <c r="F518" s="6">
        <f>Table26[[#This Row],[Other Carbs wt%]]+Table26[[#This Row],[Starch wt%]]+Table26[[#This Row],[Cellulose wt%]]+Table26[[#This Row],[Hemicellulose wt%]]+Table26[[#This Row],[Sa wt%]]</f>
        <v>29.200000000000003</v>
      </c>
      <c r="G518" s="6">
        <f>Table26[[#This Row],[Protein wt%]]+Table26[[#This Row],[AA wt%]]</f>
        <v>35.299999999999997</v>
      </c>
      <c r="H518" s="6">
        <f>Table26[[#This Row],[Lipids wt%]]+Table26[[#This Row],[FA wt%]]</f>
        <v>2.9</v>
      </c>
      <c r="I518" s="6">
        <f>Table26[[#This Row],[Lignin wt%]]+Table26[[#This Row],[Ph wt%]]</f>
        <v>6.2</v>
      </c>
      <c r="J51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18" s="6">
        <v>18.2</v>
      </c>
      <c r="L518" s="6">
        <v>0</v>
      </c>
      <c r="M518" s="6">
        <v>6.4</v>
      </c>
      <c r="N518" s="6">
        <v>4.5999999999999996</v>
      </c>
      <c r="O518" s="6">
        <v>35.299999999999997</v>
      </c>
      <c r="P518" s="6">
        <v>2.9</v>
      </c>
      <c r="Q518" s="6">
        <v>6.2</v>
      </c>
      <c r="R518" s="6">
        <v>0</v>
      </c>
      <c r="S518" s="6">
        <v>0</v>
      </c>
      <c r="T518" s="6">
        <v>0</v>
      </c>
      <c r="U518" s="6">
        <v>0</v>
      </c>
      <c r="V518" s="6">
        <v>14.6</v>
      </c>
      <c r="W518" s="6">
        <v>39.700000000000003</v>
      </c>
      <c r="X518" s="6">
        <v>7.5</v>
      </c>
      <c r="Y518" s="6">
        <v>46.3</v>
      </c>
      <c r="Z518" s="6">
        <v>5.9</v>
      </c>
      <c r="AA518" s="6">
        <v>0.6</v>
      </c>
      <c r="AC518" s="6">
        <v>15.9</v>
      </c>
      <c r="AD518" s="6">
        <v>0.1</v>
      </c>
      <c r="AE518" s="6">
        <v>9</v>
      </c>
      <c r="AF518" s="6">
        <v>50</v>
      </c>
      <c r="AG518" s="6">
        <v>15</v>
      </c>
      <c r="AM518" s="6">
        <v>15.6</v>
      </c>
      <c r="AN518" s="6">
        <v>15</v>
      </c>
      <c r="AO518" s="6" t="e">
        <f>LN(25/Table26[[#This Row],[Temperature (C)]]/(1-SQRT((Table26[[#This Row],[Temperature (C)]]-5)/Table26[[#This Row],[Temperature (C)]])))/Table26[[#This Row],[b]]</f>
        <v>#DIV/0!</v>
      </c>
      <c r="AP518" s="6">
        <f>IF(Table26[[#This Row],[b]]&lt;&gt;"",Table26[[#This Row],[T-5]], 0)</f>
        <v>0</v>
      </c>
      <c r="AQ518" s="6">
        <f>Table26[[#This Row],[Heating time]]+Table26[[#This Row],[Holding Time (min)]]</f>
        <v>15</v>
      </c>
      <c r="AR518" s="6">
        <v>340</v>
      </c>
      <c r="AT518" t="s">
        <v>389</v>
      </c>
      <c r="AU518" s="6">
        <v>12.6</v>
      </c>
      <c r="AV518" s="6">
        <v>32.4</v>
      </c>
      <c r="AW518" s="6">
        <v>15.7</v>
      </c>
      <c r="AX518" s="6">
        <v>39.299999999999997</v>
      </c>
      <c r="AZ518" s="6">
        <v>27.362637362637301</v>
      </c>
      <c r="BL518" s="6" t="s">
        <v>391</v>
      </c>
      <c r="CQ518" s="6">
        <v>0</v>
      </c>
    </row>
    <row r="519" spans="1:95" x14ac:dyDescent="0.25">
      <c r="A519" t="s">
        <v>353</v>
      </c>
      <c r="B519" t="s">
        <v>122</v>
      </c>
      <c r="C519">
        <v>2020</v>
      </c>
      <c r="D519" t="s">
        <v>354</v>
      </c>
      <c r="E519">
        <v>0</v>
      </c>
      <c r="F519" s="6">
        <f>Table26[[#This Row],[Other Carbs wt%]]+Table26[[#This Row],[Starch wt%]]+Table26[[#This Row],[Cellulose wt%]]+Table26[[#This Row],[Hemicellulose wt%]]+Table26[[#This Row],[Sa wt%]]</f>
        <v>29.200000000000003</v>
      </c>
      <c r="G519" s="6">
        <f>Table26[[#This Row],[Protein wt%]]+Table26[[#This Row],[AA wt%]]</f>
        <v>35.299999999999997</v>
      </c>
      <c r="H519" s="6">
        <f>Table26[[#This Row],[Lipids wt%]]+Table26[[#This Row],[FA wt%]]</f>
        <v>2.9</v>
      </c>
      <c r="I519" s="6">
        <f>Table26[[#This Row],[Lignin wt%]]+Table26[[#This Row],[Ph wt%]]</f>
        <v>6.2</v>
      </c>
      <c r="J51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19" s="6">
        <v>18.2</v>
      </c>
      <c r="L519" s="6">
        <v>0</v>
      </c>
      <c r="M519" s="6">
        <v>6.4</v>
      </c>
      <c r="N519" s="6">
        <v>4.5999999999999996</v>
      </c>
      <c r="O519" s="6">
        <v>35.299999999999997</v>
      </c>
      <c r="P519" s="6">
        <v>2.9</v>
      </c>
      <c r="Q519" s="6">
        <v>6.2</v>
      </c>
      <c r="R519" s="6">
        <v>0</v>
      </c>
      <c r="S519" s="6">
        <v>0</v>
      </c>
      <c r="T519" s="6">
        <v>0</v>
      </c>
      <c r="U519" s="6">
        <v>0</v>
      </c>
      <c r="V519" s="6">
        <v>14.6</v>
      </c>
      <c r="W519" s="6">
        <v>39.700000000000003</v>
      </c>
      <c r="X519" s="6">
        <v>7.5</v>
      </c>
      <c r="Y519" s="6">
        <v>46.3</v>
      </c>
      <c r="Z519" s="6">
        <v>5.9</v>
      </c>
      <c r="AA519" s="6">
        <v>0.6</v>
      </c>
      <c r="AC519" s="6">
        <v>15.9</v>
      </c>
      <c r="AD519" s="6">
        <v>0.1</v>
      </c>
      <c r="AE519" s="6">
        <v>9</v>
      </c>
      <c r="AF519" s="6">
        <v>50</v>
      </c>
      <c r="AG519" s="6">
        <v>15</v>
      </c>
      <c r="AM519" s="6">
        <v>15.6</v>
      </c>
      <c r="AN519" s="6">
        <v>45</v>
      </c>
      <c r="AO519" s="6" t="e">
        <f>LN(25/Table26[[#This Row],[Temperature (C)]]/(1-SQRT((Table26[[#This Row],[Temperature (C)]]-5)/Table26[[#This Row],[Temperature (C)]])))/Table26[[#This Row],[b]]</f>
        <v>#DIV/0!</v>
      </c>
      <c r="AP519" s="6">
        <f>IF(Table26[[#This Row],[b]]&lt;&gt;"",Table26[[#This Row],[T-5]], 0)</f>
        <v>0</v>
      </c>
      <c r="AQ519" s="6">
        <f>Table26[[#This Row],[Heating time]]+Table26[[#This Row],[Holding Time (min)]]</f>
        <v>45</v>
      </c>
      <c r="AR519" s="6">
        <v>340</v>
      </c>
      <c r="AT519" t="s">
        <v>389</v>
      </c>
      <c r="AU519" s="6">
        <v>12.5</v>
      </c>
      <c r="AV519" s="6">
        <v>33.9</v>
      </c>
      <c r="AW519" s="6">
        <v>14</v>
      </c>
      <c r="AX519" s="6">
        <v>39.6</v>
      </c>
      <c r="AZ519" s="6">
        <v>31.9780219780219</v>
      </c>
      <c r="BL519" s="6" t="s">
        <v>391</v>
      </c>
      <c r="CQ519" s="6">
        <v>0</v>
      </c>
    </row>
    <row r="520" spans="1:95" x14ac:dyDescent="0.25">
      <c r="A520" t="s">
        <v>353</v>
      </c>
      <c r="B520" t="s">
        <v>122</v>
      </c>
      <c r="C520">
        <v>2020</v>
      </c>
      <c r="D520" t="s">
        <v>354</v>
      </c>
      <c r="E520">
        <v>0</v>
      </c>
      <c r="F520" s="6">
        <f>Table26[[#This Row],[Other Carbs wt%]]+Table26[[#This Row],[Starch wt%]]+Table26[[#This Row],[Cellulose wt%]]+Table26[[#This Row],[Hemicellulose wt%]]+Table26[[#This Row],[Sa wt%]]</f>
        <v>29.200000000000003</v>
      </c>
      <c r="G520" s="6">
        <f>Table26[[#This Row],[Protein wt%]]+Table26[[#This Row],[AA wt%]]</f>
        <v>35.299999999999997</v>
      </c>
      <c r="H520" s="6">
        <f>Table26[[#This Row],[Lipids wt%]]+Table26[[#This Row],[FA wt%]]</f>
        <v>2.9</v>
      </c>
      <c r="I520" s="6">
        <f>Table26[[#This Row],[Lignin wt%]]+Table26[[#This Row],[Ph wt%]]</f>
        <v>6.2</v>
      </c>
      <c r="J52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20" s="6">
        <v>18.2</v>
      </c>
      <c r="L520" s="6">
        <v>0</v>
      </c>
      <c r="M520" s="6">
        <v>6.4</v>
      </c>
      <c r="N520" s="6">
        <v>4.5999999999999996</v>
      </c>
      <c r="O520" s="6">
        <v>35.299999999999997</v>
      </c>
      <c r="P520" s="6">
        <v>2.9</v>
      </c>
      <c r="Q520" s="6">
        <v>6.2</v>
      </c>
      <c r="R520" s="6">
        <v>0</v>
      </c>
      <c r="S520" s="6">
        <v>0</v>
      </c>
      <c r="T520" s="6">
        <v>0</v>
      </c>
      <c r="U520" s="6">
        <v>0</v>
      </c>
      <c r="V520" s="6">
        <v>14.6</v>
      </c>
      <c r="W520" s="6">
        <v>39.700000000000003</v>
      </c>
      <c r="X520" s="6">
        <v>7.5</v>
      </c>
      <c r="Y520" s="6">
        <v>46.3</v>
      </c>
      <c r="Z520" s="6">
        <v>5.9</v>
      </c>
      <c r="AA520" s="6">
        <v>0.6</v>
      </c>
      <c r="AC520" s="6">
        <v>15.9</v>
      </c>
      <c r="AD520" s="6">
        <v>0.1</v>
      </c>
      <c r="AE520" s="6">
        <v>9</v>
      </c>
      <c r="AF520" s="6">
        <v>50</v>
      </c>
      <c r="AG520" s="6">
        <v>15</v>
      </c>
      <c r="AM520" s="6">
        <v>15.6</v>
      </c>
      <c r="AN520" s="6">
        <v>60</v>
      </c>
      <c r="AO520" s="6" t="e">
        <f>LN(25/Table26[[#This Row],[Temperature (C)]]/(1-SQRT((Table26[[#This Row],[Temperature (C)]]-5)/Table26[[#This Row],[Temperature (C)]])))/Table26[[#This Row],[b]]</f>
        <v>#DIV/0!</v>
      </c>
      <c r="AP520" s="6">
        <f>IF(Table26[[#This Row],[b]]&lt;&gt;"",Table26[[#This Row],[T-5]], 0)</f>
        <v>0</v>
      </c>
      <c r="AQ520" s="6">
        <f>Table26[[#This Row],[Heating time]]+Table26[[#This Row],[Holding Time (min)]]</f>
        <v>60</v>
      </c>
      <c r="AR520" s="6">
        <v>340</v>
      </c>
      <c r="AT520" t="s">
        <v>389</v>
      </c>
      <c r="AU520" s="6">
        <v>12.3</v>
      </c>
      <c r="AV520" s="6">
        <v>33.299999999999997</v>
      </c>
      <c r="AW520" s="6">
        <v>13.6</v>
      </c>
      <c r="AX520" s="6">
        <v>40.799999999999997</v>
      </c>
      <c r="AZ520" s="6">
        <v>0.442477876106186</v>
      </c>
      <c r="BD520" s="6">
        <v>73.83</v>
      </c>
      <c r="BE520" s="6">
        <v>11.88</v>
      </c>
      <c r="BF520" s="6">
        <v>7.03</v>
      </c>
      <c r="BG520" s="6">
        <v>6.73</v>
      </c>
      <c r="BH520" s="6">
        <v>0.53</v>
      </c>
      <c r="BI520" s="6">
        <v>40.67</v>
      </c>
      <c r="BK520" s="6">
        <v>66.56</v>
      </c>
      <c r="BL520" s="6" t="s">
        <v>391</v>
      </c>
      <c r="CQ520" s="6">
        <v>0</v>
      </c>
    </row>
    <row r="521" spans="1:95" x14ac:dyDescent="0.25">
      <c r="A521" t="s">
        <v>353</v>
      </c>
      <c r="B521" t="s">
        <v>122</v>
      </c>
      <c r="C521">
        <v>2020</v>
      </c>
      <c r="D521" t="s">
        <v>354</v>
      </c>
      <c r="E521">
        <v>0</v>
      </c>
      <c r="F521" s="6">
        <f>Table26[[#This Row],[Other Carbs wt%]]+Table26[[#This Row],[Starch wt%]]+Table26[[#This Row],[Cellulose wt%]]+Table26[[#This Row],[Hemicellulose wt%]]+Table26[[#This Row],[Sa wt%]]</f>
        <v>29.200000000000003</v>
      </c>
      <c r="G521" s="6">
        <f>Table26[[#This Row],[Protein wt%]]+Table26[[#This Row],[AA wt%]]</f>
        <v>35.299999999999997</v>
      </c>
      <c r="H521" s="6">
        <f>Table26[[#This Row],[Lipids wt%]]+Table26[[#This Row],[FA wt%]]</f>
        <v>2.9</v>
      </c>
      <c r="I521" s="6">
        <f>Table26[[#This Row],[Lignin wt%]]+Table26[[#This Row],[Ph wt%]]</f>
        <v>6.2</v>
      </c>
      <c r="J52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21" s="6">
        <v>18.2</v>
      </c>
      <c r="L521" s="6">
        <v>0</v>
      </c>
      <c r="M521" s="6">
        <v>6.4</v>
      </c>
      <c r="N521" s="6">
        <v>4.5999999999999996</v>
      </c>
      <c r="O521" s="6">
        <v>35.299999999999997</v>
      </c>
      <c r="P521" s="6">
        <v>2.9</v>
      </c>
      <c r="Q521" s="6">
        <v>6.2</v>
      </c>
      <c r="R521" s="6">
        <v>0</v>
      </c>
      <c r="S521" s="6">
        <v>0</v>
      </c>
      <c r="T521" s="6">
        <v>0</v>
      </c>
      <c r="U521" s="6">
        <v>0</v>
      </c>
      <c r="V521" s="6">
        <v>14.6</v>
      </c>
      <c r="W521" s="6">
        <v>39.700000000000003</v>
      </c>
      <c r="X521" s="6">
        <v>7.5</v>
      </c>
      <c r="Y521" s="6">
        <v>46.3</v>
      </c>
      <c r="Z521" s="6">
        <v>5.9</v>
      </c>
      <c r="AA521" s="6">
        <v>0.6</v>
      </c>
      <c r="AC521" s="6">
        <v>15.9</v>
      </c>
      <c r="AD521" s="6">
        <v>0.1</v>
      </c>
      <c r="AE521" s="6">
        <v>9</v>
      </c>
      <c r="AF521" s="6">
        <v>50</v>
      </c>
      <c r="AG521" s="6">
        <v>15</v>
      </c>
      <c r="AM521" s="6">
        <v>21.1</v>
      </c>
      <c r="AN521" s="6">
        <v>15</v>
      </c>
      <c r="AO521" s="6" t="e">
        <f>LN(25/Table26[[#This Row],[Temperature (C)]]/(1-SQRT((Table26[[#This Row],[Temperature (C)]]-5)/Table26[[#This Row],[Temperature (C)]])))/Table26[[#This Row],[b]]</f>
        <v>#DIV/0!</v>
      </c>
      <c r="AP521" s="6">
        <f>IF(Table26[[#This Row],[b]]&lt;&gt;"",Table26[[#This Row],[T-5]], 0)</f>
        <v>0</v>
      </c>
      <c r="AQ521" s="6">
        <f>Table26[[#This Row],[Heating time]]+Table26[[#This Row],[Holding Time (min)]]</f>
        <v>15</v>
      </c>
      <c r="AR521" s="6">
        <v>370</v>
      </c>
      <c r="AT521" t="s">
        <v>389</v>
      </c>
      <c r="AU521" s="6">
        <v>11.5</v>
      </c>
      <c r="AV521" s="6">
        <v>33.6</v>
      </c>
      <c r="AW521" s="6">
        <v>12.6</v>
      </c>
      <c r="AX521" s="6">
        <v>42.3</v>
      </c>
      <c r="AZ521" s="6">
        <v>15.044247787610599</v>
      </c>
      <c r="BD521" s="6">
        <v>74.14</v>
      </c>
      <c r="BE521" s="6">
        <v>11.88</v>
      </c>
      <c r="BF521" s="6">
        <v>6.63</v>
      </c>
      <c r="BG521" s="6">
        <v>6.75</v>
      </c>
      <c r="BH521" s="6">
        <v>0.6</v>
      </c>
      <c r="BI521" s="6">
        <v>40.85</v>
      </c>
      <c r="BK521" s="6">
        <v>67.53</v>
      </c>
      <c r="BL521" s="6" t="s">
        <v>391</v>
      </c>
      <c r="CQ521" s="6">
        <v>0</v>
      </c>
    </row>
    <row r="522" spans="1:95" x14ac:dyDescent="0.25">
      <c r="A522" t="s">
        <v>353</v>
      </c>
      <c r="B522" t="s">
        <v>122</v>
      </c>
      <c r="C522">
        <v>2020</v>
      </c>
      <c r="D522" t="s">
        <v>354</v>
      </c>
      <c r="E522">
        <v>0</v>
      </c>
      <c r="F522" s="6">
        <f>Table26[[#This Row],[Other Carbs wt%]]+Table26[[#This Row],[Starch wt%]]+Table26[[#This Row],[Cellulose wt%]]+Table26[[#This Row],[Hemicellulose wt%]]+Table26[[#This Row],[Sa wt%]]</f>
        <v>29.200000000000003</v>
      </c>
      <c r="G522" s="6">
        <f>Table26[[#This Row],[Protein wt%]]+Table26[[#This Row],[AA wt%]]</f>
        <v>35.299999999999997</v>
      </c>
      <c r="H522" s="6">
        <f>Table26[[#This Row],[Lipids wt%]]+Table26[[#This Row],[FA wt%]]</f>
        <v>2.9</v>
      </c>
      <c r="I522" s="6">
        <f>Table26[[#This Row],[Lignin wt%]]+Table26[[#This Row],[Ph wt%]]</f>
        <v>6.2</v>
      </c>
      <c r="J52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22" s="6">
        <v>18.2</v>
      </c>
      <c r="L522" s="6">
        <v>0</v>
      </c>
      <c r="M522" s="6">
        <v>6.4</v>
      </c>
      <c r="N522" s="6">
        <v>4.5999999999999996</v>
      </c>
      <c r="O522" s="6">
        <v>35.299999999999997</v>
      </c>
      <c r="P522" s="6">
        <v>2.9</v>
      </c>
      <c r="Q522" s="6">
        <v>6.2</v>
      </c>
      <c r="R522" s="6">
        <v>0</v>
      </c>
      <c r="S522" s="6">
        <v>0</v>
      </c>
      <c r="T522" s="6">
        <v>0</v>
      </c>
      <c r="U522" s="6">
        <v>0</v>
      </c>
      <c r="V522" s="6">
        <v>14.6</v>
      </c>
      <c r="W522" s="6">
        <v>39.700000000000003</v>
      </c>
      <c r="X522" s="6">
        <v>7.5</v>
      </c>
      <c r="Y522" s="6">
        <v>46.3</v>
      </c>
      <c r="Z522" s="6">
        <v>5.9</v>
      </c>
      <c r="AA522" s="6">
        <v>0.6</v>
      </c>
      <c r="AC522" s="6">
        <v>15.9</v>
      </c>
      <c r="AD522" s="6">
        <v>0.1</v>
      </c>
      <c r="AE522" s="6">
        <v>9</v>
      </c>
      <c r="AF522" s="6">
        <v>50</v>
      </c>
      <c r="AG522" s="6">
        <v>15</v>
      </c>
      <c r="AM522" s="6">
        <v>21.1</v>
      </c>
      <c r="AN522" s="6">
        <v>30</v>
      </c>
      <c r="AO522" s="6" t="e">
        <f>LN(25/Table26[[#This Row],[Temperature (C)]]/(1-SQRT((Table26[[#This Row],[Temperature (C)]]-5)/Table26[[#This Row],[Temperature (C)]])))/Table26[[#This Row],[b]]</f>
        <v>#DIV/0!</v>
      </c>
      <c r="AP522" s="6">
        <f>IF(Table26[[#This Row],[b]]&lt;&gt;"",Table26[[#This Row],[T-5]], 0)</f>
        <v>0</v>
      </c>
      <c r="AQ522" s="6">
        <f>Table26[[#This Row],[Heating time]]+Table26[[#This Row],[Holding Time (min)]]</f>
        <v>30</v>
      </c>
      <c r="AR522" s="6">
        <v>370</v>
      </c>
      <c r="AT522" t="s">
        <v>389</v>
      </c>
      <c r="AU522" s="6">
        <v>11.5</v>
      </c>
      <c r="AV522" s="6">
        <v>35.299999999999997</v>
      </c>
      <c r="AW522" s="6">
        <v>12.5</v>
      </c>
      <c r="AX522" s="6">
        <v>40.700000000000003</v>
      </c>
      <c r="AZ522" s="6">
        <v>34.181415929203503</v>
      </c>
      <c r="BD522" s="6">
        <v>74.489999999999995</v>
      </c>
      <c r="BE522" s="6">
        <v>11.18</v>
      </c>
      <c r="BF522" s="6">
        <v>7.53</v>
      </c>
      <c r="BG522" s="6">
        <v>6.48</v>
      </c>
      <c r="BH522" s="6">
        <v>0.32</v>
      </c>
      <c r="BI522" s="6">
        <v>39.79</v>
      </c>
      <c r="BK522" s="6">
        <v>69.040000000000006</v>
      </c>
      <c r="BL522" s="6" t="s">
        <v>391</v>
      </c>
      <c r="CQ522" s="6">
        <v>0</v>
      </c>
    </row>
    <row r="523" spans="1:95" x14ac:dyDescent="0.25">
      <c r="A523" t="s">
        <v>353</v>
      </c>
      <c r="B523" t="s">
        <v>122</v>
      </c>
      <c r="C523">
        <v>2020</v>
      </c>
      <c r="D523" t="s">
        <v>354</v>
      </c>
      <c r="E523">
        <v>0</v>
      </c>
      <c r="F523" s="6">
        <f>Table26[[#This Row],[Other Carbs wt%]]+Table26[[#This Row],[Starch wt%]]+Table26[[#This Row],[Cellulose wt%]]+Table26[[#This Row],[Hemicellulose wt%]]+Table26[[#This Row],[Sa wt%]]</f>
        <v>29.200000000000003</v>
      </c>
      <c r="G523" s="6">
        <f>Table26[[#This Row],[Protein wt%]]+Table26[[#This Row],[AA wt%]]</f>
        <v>35.299999999999997</v>
      </c>
      <c r="H523" s="6">
        <f>Table26[[#This Row],[Lipids wt%]]+Table26[[#This Row],[FA wt%]]</f>
        <v>2.9</v>
      </c>
      <c r="I523" s="6">
        <f>Table26[[#This Row],[Lignin wt%]]+Table26[[#This Row],[Ph wt%]]</f>
        <v>6.2</v>
      </c>
      <c r="J52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23" s="6">
        <v>18.2</v>
      </c>
      <c r="L523" s="6">
        <v>0</v>
      </c>
      <c r="M523" s="6">
        <v>6.4</v>
      </c>
      <c r="N523" s="6">
        <v>4.5999999999999996</v>
      </c>
      <c r="O523" s="6">
        <v>35.299999999999997</v>
      </c>
      <c r="P523" s="6">
        <v>2.9</v>
      </c>
      <c r="Q523" s="6">
        <v>6.2</v>
      </c>
      <c r="R523" s="6">
        <v>0</v>
      </c>
      <c r="S523" s="6">
        <v>0</v>
      </c>
      <c r="T523" s="6">
        <v>0</v>
      </c>
      <c r="U523" s="6">
        <v>0</v>
      </c>
      <c r="V523" s="6">
        <v>14.6</v>
      </c>
      <c r="W523" s="6">
        <v>39.700000000000003</v>
      </c>
      <c r="X523" s="6">
        <v>7.5</v>
      </c>
      <c r="Y523" s="6">
        <v>46.3</v>
      </c>
      <c r="Z523" s="6">
        <v>5.9</v>
      </c>
      <c r="AA523" s="6">
        <v>0.6</v>
      </c>
      <c r="AC523" s="6">
        <v>15.9</v>
      </c>
      <c r="AD523" s="6">
        <v>0.1</v>
      </c>
      <c r="AE523" s="6">
        <v>9</v>
      </c>
      <c r="AF523" s="6">
        <v>50</v>
      </c>
      <c r="AG523" s="6">
        <v>15</v>
      </c>
      <c r="AM523" s="6">
        <v>21.1</v>
      </c>
      <c r="AN523" s="6">
        <v>45</v>
      </c>
      <c r="AO523" s="6" t="e">
        <f>LN(25/Table26[[#This Row],[Temperature (C)]]/(1-SQRT((Table26[[#This Row],[Temperature (C)]]-5)/Table26[[#This Row],[Temperature (C)]])))/Table26[[#This Row],[b]]</f>
        <v>#DIV/0!</v>
      </c>
      <c r="AP523" s="6">
        <f>IF(Table26[[#This Row],[b]]&lt;&gt;"",Table26[[#This Row],[T-5]], 0)</f>
        <v>0</v>
      </c>
      <c r="AQ523" s="6">
        <f>Table26[[#This Row],[Heating time]]+Table26[[#This Row],[Holding Time (min)]]</f>
        <v>45</v>
      </c>
      <c r="AR523" s="6">
        <v>370</v>
      </c>
      <c r="AT523" t="s">
        <v>389</v>
      </c>
      <c r="AU523" s="6">
        <v>12.1</v>
      </c>
      <c r="AV523" s="6">
        <v>35.6</v>
      </c>
      <c r="AW523" s="6">
        <v>11.3</v>
      </c>
      <c r="AX523" s="6">
        <v>41</v>
      </c>
      <c r="AZ523" s="6">
        <v>14.159292035398201</v>
      </c>
      <c r="BD523" s="6">
        <v>73.739999999999995</v>
      </c>
      <c r="BE523" s="6">
        <v>11.68</v>
      </c>
      <c r="BF523" s="6">
        <v>7.54</v>
      </c>
      <c r="BG523" s="6">
        <v>6.46</v>
      </c>
      <c r="BH523" s="6">
        <v>0.57999999999999996</v>
      </c>
      <c r="BI523" s="6">
        <v>40.270000000000003</v>
      </c>
      <c r="BK523" s="6">
        <v>70.53</v>
      </c>
      <c r="BL523" s="6" t="s">
        <v>391</v>
      </c>
      <c r="CQ523" s="6">
        <v>0</v>
      </c>
    </row>
    <row r="524" spans="1:95" x14ac:dyDescent="0.25">
      <c r="A524" t="s">
        <v>353</v>
      </c>
      <c r="B524" t="s">
        <v>122</v>
      </c>
      <c r="C524">
        <v>2020</v>
      </c>
      <c r="D524" t="s">
        <v>354</v>
      </c>
      <c r="E524">
        <v>0</v>
      </c>
      <c r="F524" s="6">
        <f>Table26[[#This Row],[Other Carbs wt%]]+Table26[[#This Row],[Starch wt%]]+Table26[[#This Row],[Cellulose wt%]]+Table26[[#This Row],[Hemicellulose wt%]]+Table26[[#This Row],[Sa wt%]]</f>
        <v>29.200000000000003</v>
      </c>
      <c r="G524" s="6">
        <f>Table26[[#This Row],[Protein wt%]]+Table26[[#This Row],[AA wt%]]</f>
        <v>35.299999999999997</v>
      </c>
      <c r="H524" s="6">
        <f>Table26[[#This Row],[Lipids wt%]]+Table26[[#This Row],[FA wt%]]</f>
        <v>2.9</v>
      </c>
      <c r="I524" s="6">
        <f>Table26[[#This Row],[Lignin wt%]]+Table26[[#This Row],[Ph wt%]]</f>
        <v>6.2</v>
      </c>
      <c r="J52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29.200000000000003</v>
      </c>
      <c r="K524" s="6">
        <v>18.2</v>
      </c>
      <c r="L524" s="6">
        <v>0</v>
      </c>
      <c r="M524" s="6">
        <v>6.4</v>
      </c>
      <c r="N524" s="6">
        <v>4.5999999999999996</v>
      </c>
      <c r="O524" s="6">
        <v>35.299999999999997</v>
      </c>
      <c r="P524" s="6">
        <v>2.9</v>
      </c>
      <c r="Q524" s="6">
        <v>6.2</v>
      </c>
      <c r="R524" s="6">
        <v>0</v>
      </c>
      <c r="S524" s="6">
        <v>0</v>
      </c>
      <c r="T524" s="6">
        <v>0</v>
      </c>
      <c r="U524" s="6">
        <v>0</v>
      </c>
      <c r="V524" s="6">
        <v>14.6</v>
      </c>
      <c r="W524" s="6">
        <v>39.700000000000003</v>
      </c>
      <c r="X524" s="6">
        <v>7.5</v>
      </c>
      <c r="Y524" s="6">
        <v>46.3</v>
      </c>
      <c r="Z524" s="6">
        <v>5.9</v>
      </c>
      <c r="AA524" s="6">
        <v>0.6</v>
      </c>
      <c r="AC524" s="6">
        <v>15.9</v>
      </c>
      <c r="AD524" s="6">
        <v>0.1</v>
      </c>
      <c r="AE524" s="6">
        <v>9</v>
      </c>
      <c r="AF524" s="6">
        <v>50</v>
      </c>
      <c r="AG524" s="6">
        <v>15</v>
      </c>
      <c r="AM524" s="6">
        <v>21.1</v>
      </c>
      <c r="AN524" s="6">
        <v>60</v>
      </c>
      <c r="AO524" s="6" t="e">
        <f>LN(25/Table26[[#This Row],[Temperature (C)]]/(1-SQRT((Table26[[#This Row],[Temperature (C)]]-5)/Table26[[#This Row],[Temperature (C)]])))/Table26[[#This Row],[b]]</f>
        <v>#DIV/0!</v>
      </c>
      <c r="AP524" s="6">
        <f>IF(Table26[[#This Row],[b]]&lt;&gt;"",Table26[[#This Row],[T-5]], 0)</f>
        <v>0</v>
      </c>
      <c r="AQ524" s="6">
        <f>Table26[[#This Row],[Heating time]]+Table26[[#This Row],[Holding Time (min)]]</f>
        <v>60</v>
      </c>
      <c r="AR524" s="6">
        <v>370</v>
      </c>
      <c r="AT524" t="s">
        <v>389</v>
      </c>
      <c r="AU524" s="6">
        <v>11.5</v>
      </c>
      <c r="AV524" s="6">
        <v>35.5</v>
      </c>
      <c r="AW524" s="6">
        <v>11.2</v>
      </c>
      <c r="AX524" s="6">
        <v>41.8</v>
      </c>
      <c r="AZ524" s="6">
        <v>18.9159292035398</v>
      </c>
      <c r="BD524" s="6">
        <v>74.14</v>
      </c>
      <c r="BE524" s="6">
        <v>11.6</v>
      </c>
      <c r="BF524" s="6">
        <v>7.5</v>
      </c>
      <c r="BG524" s="6">
        <v>6.36</v>
      </c>
      <c r="BH524" s="6">
        <v>0.4</v>
      </c>
      <c r="BI524" s="6">
        <v>40.28</v>
      </c>
      <c r="BK524" s="6">
        <v>73.42</v>
      </c>
      <c r="BL524" s="6" t="s">
        <v>391</v>
      </c>
      <c r="CQ524" s="6">
        <v>0</v>
      </c>
    </row>
    <row r="525" spans="1:95" x14ac:dyDescent="0.25">
      <c r="A525" t="s">
        <v>361</v>
      </c>
      <c r="B525" t="s">
        <v>362</v>
      </c>
      <c r="C525">
        <v>2021</v>
      </c>
      <c r="D525" t="s">
        <v>363</v>
      </c>
      <c r="E525">
        <v>1</v>
      </c>
      <c r="F525" s="6">
        <f>Table26[[#This Row],[Other Carbs wt%]]+Table26[[#This Row],[Starch wt%]]+Table26[[#This Row],[Cellulose wt%]]+Table26[[#This Row],[Hemicellulose wt%]]+Table26[[#This Row],[Sa wt%]]</f>
        <v>100</v>
      </c>
      <c r="G525" s="6">
        <f>Table26[[#This Row],[Protein wt%]]+Table26[[#This Row],[AA wt%]]</f>
        <v>0</v>
      </c>
      <c r="H525" s="6">
        <f>Table26[[#This Row],[Lipids wt%]]+Table26[[#This Row],[FA wt%]]</f>
        <v>0</v>
      </c>
      <c r="I525" s="6">
        <f>Table26[[#This Row],[Lignin wt%]]+Table26[[#This Row],[Ph wt%]]</f>
        <v>0</v>
      </c>
      <c r="J52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25" s="6">
        <v>0</v>
      </c>
      <c r="L525" s="6">
        <v>0</v>
      </c>
      <c r="M525" s="6">
        <v>100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42.6</v>
      </c>
      <c r="X525" s="6">
        <v>6.6</v>
      </c>
      <c r="Y525" s="6">
        <v>50.8</v>
      </c>
      <c r="Z525" s="6">
        <v>0</v>
      </c>
      <c r="AC525" s="6">
        <v>17.8</v>
      </c>
      <c r="AD525" s="6">
        <v>0.01</v>
      </c>
      <c r="AE525" s="6">
        <v>0.3896</v>
      </c>
      <c r="AG525" s="6">
        <v>10</v>
      </c>
      <c r="AJ525" s="6">
        <v>5</v>
      </c>
      <c r="AK525" s="6">
        <v>0.84699999999999998</v>
      </c>
      <c r="AO525" s="6">
        <f>LN(25/Table26[[#This Row],[Temperature (C)]]/(1-SQRT((Table26[[#This Row],[Temperature (C)]]-5)/Table26[[#This Row],[Temperature (C)]])))/Table26[[#This Row],[b]]</f>
        <v>2.713568052969046</v>
      </c>
      <c r="AP525" s="6">
        <f>IF(Table26[[#This Row],[b]]&lt;&gt;"",Table26[[#This Row],[T-5]], 0)</f>
        <v>2.713568052969046</v>
      </c>
      <c r="AQ525" s="6">
        <v>30</v>
      </c>
      <c r="AR525" s="6">
        <v>300</v>
      </c>
      <c r="AT525" t="s">
        <v>389</v>
      </c>
      <c r="AV525" s="6">
        <v>9.1999999999999993</v>
      </c>
      <c r="AZ525" s="6">
        <v>14.2231947483588</v>
      </c>
      <c r="BD525" s="6">
        <v>65.3</v>
      </c>
      <c r="BE525" s="6">
        <v>6</v>
      </c>
      <c r="BF525" s="6">
        <v>28.7</v>
      </c>
      <c r="BI525" s="6">
        <v>26</v>
      </c>
      <c r="BL525" s="6" t="s">
        <v>391</v>
      </c>
      <c r="CQ525" s="6">
        <v>0</v>
      </c>
    </row>
    <row r="526" spans="1:95" x14ac:dyDescent="0.25">
      <c r="A526" t="s">
        <v>361</v>
      </c>
      <c r="B526" t="s">
        <v>362</v>
      </c>
      <c r="C526">
        <v>2021</v>
      </c>
      <c r="D526" t="s">
        <v>363</v>
      </c>
      <c r="E526">
        <v>1</v>
      </c>
      <c r="F526" s="6">
        <f>Table26[[#This Row],[Other Carbs wt%]]+Table26[[#This Row],[Starch wt%]]+Table26[[#This Row],[Cellulose wt%]]+Table26[[#This Row],[Hemicellulose wt%]]+Table26[[#This Row],[Sa wt%]]</f>
        <v>100</v>
      </c>
      <c r="G526" s="6">
        <f>Table26[[#This Row],[Protein wt%]]+Table26[[#This Row],[AA wt%]]</f>
        <v>0</v>
      </c>
      <c r="H526" s="6">
        <f>Table26[[#This Row],[Lipids wt%]]+Table26[[#This Row],[FA wt%]]</f>
        <v>0</v>
      </c>
      <c r="I526" s="6">
        <f>Table26[[#This Row],[Lignin wt%]]+Table26[[#This Row],[Ph wt%]]</f>
        <v>0</v>
      </c>
      <c r="J52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26" s="6">
        <v>0</v>
      </c>
      <c r="L526" s="6">
        <v>0</v>
      </c>
      <c r="M526" s="6">
        <v>100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42.6</v>
      </c>
      <c r="X526" s="6">
        <v>6.6</v>
      </c>
      <c r="Y526" s="6">
        <v>50.8</v>
      </c>
      <c r="Z526" s="6">
        <v>0</v>
      </c>
      <c r="AC526" s="6">
        <v>17.8</v>
      </c>
      <c r="AD526" s="6">
        <v>0.01</v>
      </c>
      <c r="AE526" s="6">
        <v>0.3896</v>
      </c>
      <c r="AG526" s="6">
        <v>10</v>
      </c>
      <c r="AJ526" s="6">
        <v>5</v>
      </c>
      <c r="AK526" s="6">
        <v>0.84699999999999998</v>
      </c>
      <c r="AO526" s="6">
        <f>LN(25/Table26[[#This Row],[Temperature (C)]]/(1-SQRT((Table26[[#This Row],[Temperature (C)]]-5)/Table26[[#This Row],[Temperature (C)]])))/Table26[[#This Row],[b]]</f>
        <v>2.7142790773137535</v>
      </c>
      <c r="AP526" s="6">
        <f>IF(Table26[[#This Row],[b]]&lt;&gt;"",Table26[[#This Row],[T-5]], 0)</f>
        <v>2.7142790773137535</v>
      </c>
      <c r="AQ526" s="6">
        <v>30</v>
      </c>
      <c r="AR526" s="6">
        <v>350</v>
      </c>
      <c r="AT526" t="s">
        <v>389</v>
      </c>
      <c r="AV526" s="6">
        <v>9</v>
      </c>
      <c r="AZ526" s="6">
        <v>17.614879649890501</v>
      </c>
      <c r="BD526" s="6">
        <v>71.599999999999994</v>
      </c>
      <c r="BE526" s="6">
        <v>6.1</v>
      </c>
      <c r="BF526" s="6">
        <v>22.3</v>
      </c>
      <c r="BI526" s="6">
        <v>29.2</v>
      </c>
      <c r="BL526" s="6" t="s">
        <v>391</v>
      </c>
      <c r="CQ526" s="6">
        <v>0</v>
      </c>
    </row>
    <row r="527" spans="1:95" x14ac:dyDescent="0.25">
      <c r="A527" t="s">
        <v>361</v>
      </c>
      <c r="B527" t="s">
        <v>362</v>
      </c>
      <c r="C527">
        <v>2021</v>
      </c>
      <c r="D527" t="s">
        <v>363</v>
      </c>
      <c r="E527">
        <v>1</v>
      </c>
      <c r="F527" s="6">
        <f>Table26[[#This Row],[Other Carbs wt%]]+Table26[[#This Row],[Starch wt%]]+Table26[[#This Row],[Cellulose wt%]]+Table26[[#This Row],[Hemicellulose wt%]]+Table26[[#This Row],[Sa wt%]]</f>
        <v>100</v>
      </c>
      <c r="G527" s="6">
        <f>Table26[[#This Row],[Protein wt%]]+Table26[[#This Row],[AA wt%]]</f>
        <v>0</v>
      </c>
      <c r="H527" s="6">
        <f>Table26[[#This Row],[Lipids wt%]]+Table26[[#This Row],[FA wt%]]</f>
        <v>0</v>
      </c>
      <c r="I527" s="6">
        <f>Table26[[#This Row],[Lignin wt%]]+Table26[[#This Row],[Ph wt%]]</f>
        <v>0</v>
      </c>
      <c r="J52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27" s="6">
        <v>0</v>
      </c>
      <c r="L527" s="6">
        <v>0</v>
      </c>
      <c r="M527" s="6">
        <v>100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42.6</v>
      </c>
      <c r="X527" s="6">
        <v>6.6</v>
      </c>
      <c r="Y527" s="6">
        <v>50.8</v>
      </c>
      <c r="Z527" s="6">
        <v>0</v>
      </c>
      <c r="AC527" s="6">
        <v>17.8</v>
      </c>
      <c r="AD527" s="6">
        <v>0.01</v>
      </c>
      <c r="AE527" s="6">
        <v>0.3896</v>
      </c>
      <c r="AG527" s="6">
        <v>10</v>
      </c>
      <c r="AJ527" s="6">
        <v>5</v>
      </c>
      <c r="AK527" s="6">
        <v>0.84699999999999998</v>
      </c>
      <c r="AO527" s="6">
        <f>LN(25/Table26[[#This Row],[Temperature (C)]]/(1-SQRT((Table26[[#This Row],[Temperature (C)]]-5)/Table26[[#This Row],[Temperature (C)]])))/Table26[[#This Row],[b]]</f>
        <v>2.7148115017582559</v>
      </c>
      <c r="AP527" s="6">
        <f>IF(Table26[[#This Row],[b]]&lt;&gt;"",Table26[[#This Row],[T-5]], 0)</f>
        <v>2.7148115017582559</v>
      </c>
      <c r="AQ527" s="6">
        <v>30</v>
      </c>
      <c r="AR527" s="6">
        <v>400</v>
      </c>
      <c r="AT527" t="s">
        <v>389</v>
      </c>
      <c r="AV527" s="6">
        <v>5.7</v>
      </c>
      <c r="AZ527" s="6">
        <v>27.789934354485698</v>
      </c>
      <c r="BD527" s="6">
        <v>69.5</v>
      </c>
      <c r="BE527" s="6">
        <v>6.4</v>
      </c>
      <c r="BF527" s="6">
        <v>24.1</v>
      </c>
      <c r="BI527" s="6">
        <v>28.7</v>
      </c>
      <c r="BL527" s="6" t="s">
        <v>391</v>
      </c>
      <c r="CQ527" s="6">
        <v>0</v>
      </c>
    </row>
    <row r="528" spans="1:95" x14ac:dyDescent="0.25">
      <c r="A528" t="s">
        <v>361</v>
      </c>
      <c r="B528" t="s">
        <v>362</v>
      </c>
      <c r="C528">
        <v>2021</v>
      </c>
      <c r="D528" t="s">
        <v>291</v>
      </c>
      <c r="E528">
        <v>1</v>
      </c>
      <c r="F528" s="6">
        <f>Table26[[#This Row],[Other Carbs wt%]]+Table26[[#This Row],[Starch wt%]]+Table26[[#This Row],[Cellulose wt%]]+Table26[[#This Row],[Hemicellulose wt%]]+Table26[[#This Row],[Sa wt%]]</f>
        <v>0</v>
      </c>
      <c r="G528" s="6">
        <f>Table26[[#This Row],[Protein wt%]]+Table26[[#This Row],[AA wt%]]</f>
        <v>0</v>
      </c>
      <c r="H528" s="6">
        <f>Table26[[#This Row],[Lipids wt%]]+Table26[[#This Row],[FA wt%]]</f>
        <v>0</v>
      </c>
      <c r="I528" s="6">
        <f>Table26[[#This Row],[Lignin wt%]]+Table26[[#This Row],[Ph wt%]]</f>
        <v>100</v>
      </c>
      <c r="J52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100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47.5</v>
      </c>
      <c r="X528" s="6">
        <v>5</v>
      </c>
      <c r="Y528" s="6">
        <v>47.4</v>
      </c>
      <c r="Z528" s="6">
        <v>0.1</v>
      </c>
      <c r="AC528" s="6">
        <v>17.600000000000001</v>
      </c>
      <c r="AD528" s="6">
        <v>0.01</v>
      </c>
      <c r="AE528" s="6">
        <v>0.3896</v>
      </c>
      <c r="AG528" s="6">
        <v>10</v>
      </c>
      <c r="AJ528" s="6">
        <v>5</v>
      </c>
      <c r="AK528" s="6">
        <v>0.84699999999999998</v>
      </c>
      <c r="AO528" s="6">
        <f>LN(25/Table26[[#This Row],[Temperature (C)]]/(1-SQRT((Table26[[#This Row],[Temperature (C)]]-5)/Table26[[#This Row],[Temperature (C)]])))/Table26[[#This Row],[b]]</f>
        <v>2.713568052969046</v>
      </c>
      <c r="AP528" s="6">
        <f>IF(Table26[[#This Row],[b]]&lt;&gt;"",Table26[[#This Row],[T-5]], 0)</f>
        <v>2.713568052969046</v>
      </c>
      <c r="AQ528" s="6">
        <v>30</v>
      </c>
      <c r="AR528" s="6">
        <v>300</v>
      </c>
      <c r="AT528" t="s">
        <v>389</v>
      </c>
      <c r="AV528" s="6">
        <v>5.2</v>
      </c>
      <c r="AZ528" s="6">
        <v>18.271334792122499</v>
      </c>
      <c r="BD528" s="6">
        <v>65.099999999999994</v>
      </c>
      <c r="BE528" s="6">
        <v>5.7</v>
      </c>
      <c r="BF528" s="6">
        <v>27.9</v>
      </c>
      <c r="BI528" s="6">
        <v>25.5</v>
      </c>
      <c r="BL528" s="6" t="s">
        <v>391</v>
      </c>
      <c r="CQ528" s="6">
        <v>0</v>
      </c>
    </row>
    <row r="529" spans="1:95" x14ac:dyDescent="0.25">
      <c r="A529" t="s">
        <v>361</v>
      </c>
      <c r="B529" t="s">
        <v>362</v>
      </c>
      <c r="C529">
        <v>2021</v>
      </c>
      <c r="D529" t="s">
        <v>291</v>
      </c>
      <c r="E529">
        <v>1</v>
      </c>
      <c r="F529" s="6">
        <f>Table26[[#This Row],[Other Carbs wt%]]+Table26[[#This Row],[Starch wt%]]+Table26[[#This Row],[Cellulose wt%]]+Table26[[#This Row],[Hemicellulose wt%]]+Table26[[#This Row],[Sa wt%]]</f>
        <v>0</v>
      </c>
      <c r="G529" s="6">
        <f>Table26[[#This Row],[Protein wt%]]+Table26[[#This Row],[AA wt%]]</f>
        <v>0</v>
      </c>
      <c r="H529" s="6">
        <f>Table26[[#This Row],[Lipids wt%]]+Table26[[#This Row],[FA wt%]]</f>
        <v>0</v>
      </c>
      <c r="I529" s="6">
        <f>Table26[[#This Row],[Lignin wt%]]+Table26[[#This Row],[Ph wt%]]</f>
        <v>100</v>
      </c>
      <c r="J52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100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47.5</v>
      </c>
      <c r="X529" s="6">
        <v>5</v>
      </c>
      <c r="Y529" s="6">
        <v>47.4</v>
      </c>
      <c r="Z529" s="6">
        <v>0.1</v>
      </c>
      <c r="AC529" s="6">
        <v>17.600000000000001</v>
      </c>
      <c r="AD529" s="6">
        <v>0.01</v>
      </c>
      <c r="AE529" s="6">
        <v>0.3896</v>
      </c>
      <c r="AG529" s="6">
        <v>10</v>
      </c>
      <c r="AJ529" s="6">
        <v>5</v>
      </c>
      <c r="AK529" s="6">
        <v>0.84699999999999998</v>
      </c>
      <c r="AO529" s="6">
        <f>LN(25/Table26[[#This Row],[Temperature (C)]]/(1-SQRT((Table26[[#This Row],[Temperature (C)]]-5)/Table26[[#This Row],[Temperature (C)]])))/Table26[[#This Row],[b]]</f>
        <v>2.7142790773137535</v>
      </c>
      <c r="AP529" s="6">
        <f>IF(Table26[[#This Row],[b]]&lt;&gt;"",Table26[[#This Row],[T-5]], 0)</f>
        <v>2.7142790773137535</v>
      </c>
      <c r="AQ529" s="6">
        <v>30</v>
      </c>
      <c r="AR529" s="6">
        <v>350</v>
      </c>
      <c r="AT529" t="s">
        <v>389</v>
      </c>
      <c r="AV529" s="6">
        <v>3.5</v>
      </c>
      <c r="AZ529" s="6">
        <v>3.2547699214365702</v>
      </c>
      <c r="BD529" s="6">
        <v>70</v>
      </c>
      <c r="BE529" s="6">
        <v>5.9</v>
      </c>
      <c r="BF529" s="6">
        <v>21.2</v>
      </c>
      <c r="BG529" s="6">
        <v>0.8</v>
      </c>
      <c r="BI529" s="6">
        <v>26.5</v>
      </c>
      <c r="BL529" s="6" t="s">
        <v>391</v>
      </c>
      <c r="CQ529" s="6">
        <v>0</v>
      </c>
    </row>
    <row r="530" spans="1:95" x14ac:dyDescent="0.25">
      <c r="A530" t="s">
        <v>361</v>
      </c>
      <c r="B530" t="s">
        <v>362</v>
      </c>
      <c r="C530">
        <v>2021</v>
      </c>
      <c r="D530" t="s">
        <v>291</v>
      </c>
      <c r="E530">
        <v>1</v>
      </c>
      <c r="F530" s="6">
        <f>Table26[[#This Row],[Other Carbs wt%]]+Table26[[#This Row],[Starch wt%]]+Table26[[#This Row],[Cellulose wt%]]+Table26[[#This Row],[Hemicellulose wt%]]+Table26[[#This Row],[Sa wt%]]</f>
        <v>0</v>
      </c>
      <c r="G530" s="6">
        <f>Table26[[#This Row],[Protein wt%]]+Table26[[#This Row],[AA wt%]]</f>
        <v>0</v>
      </c>
      <c r="H530" s="6">
        <f>Table26[[#This Row],[Lipids wt%]]+Table26[[#This Row],[FA wt%]]</f>
        <v>0</v>
      </c>
      <c r="I530" s="6">
        <f>Table26[[#This Row],[Lignin wt%]]+Table26[[#This Row],[Ph wt%]]</f>
        <v>100</v>
      </c>
      <c r="J53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100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47.5</v>
      </c>
      <c r="X530" s="6">
        <v>5</v>
      </c>
      <c r="Y530" s="6">
        <v>47.4</v>
      </c>
      <c r="Z530" s="6">
        <v>0.1</v>
      </c>
      <c r="AC530" s="6">
        <v>17.600000000000001</v>
      </c>
      <c r="AD530" s="6">
        <v>0.01</v>
      </c>
      <c r="AE530" s="6">
        <v>0.3896</v>
      </c>
      <c r="AG530" s="6">
        <v>10</v>
      </c>
      <c r="AJ530" s="6">
        <v>5</v>
      </c>
      <c r="AK530" s="6">
        <v>0.84699999999999998</v>
      </c>
      <c r="AO530" s="6">
        <f>LN(25/Table26[[#This Row],[Temperature (C)]]/(1-SQRT((Table26[[#This Row],[Temperature (C)]]-5)/Table26[[#This Row],[Temperature (C)]])))/Table26[[#This Row],[b]]</f>
        <v>2.7148115017582559</v>
      </c>
      <c r="AP530" s="6">
        <f>IF(Table26[[#This Row],[b]]&lt;&gt;"",Table26[[#This Row],[T-5]], 0)</f>
        <v>2.7148115017582559</v>
      </c>
      <c r="AQ530" s="6">
        <v>30</v>
      </c>
      <c r="AR530" s="6">
        <v>400</v>
      </c>
      <c r="AT530" t="s">
        <v>389</v>
      </c>
      <c r="AV530" s="6">
        <v>2.7</v>
      </c>
      <c r="AZ530" s="6">
        <v>8.6419753086419693</v>
      </c>
      <c r="BD530" s="6">
        <v>68.099999999999994</v>
      </c>
      <c r="BE530" s="6">
        <v>5.5</v>
      </c>
      <c r="BF530" s="6">
        <v>24.8</v>
      </c>
      <c r="BG530" s="6">
        <v>0.3</v>
      </c>
      <c r="BI530" s="6">
        <v>28.5</v>
      </c>
      <c r="BL530" s="6" t="s">
        <v>391</v>
      </c>
      <c r="CQ530" s="6">
        <v>0</v>
      </c>
    </row>
    <row r="531" spans="1:95" x14ac:dyDescent="0.25">
      <c r="A531" t="s">
        <v>361</v>
      </c>
      <c r="B531" t="s">
        <v>362</v>
      </c>
      <c r="C531">
        <v>2021</v>
      </c>
      <c r="D531" t="s">
        <v>291</v>
      </c>
      <c r="E531">
        <v>1</v>
      </c>
      <c r="F531" s="6">
        <f>Table26[[#This Row],[Other Carbs wt%]]+Table26[[#This Row],[Starch wt%]]+Table26[[#This Row],[Cellulose wt%]]+Table26[[#This Row],[Hemicellulose wt%]]+Table26[[#This Row],[Sa wt%]]</f>
        <v>0</v>
      </c>
      <c r="G531" s="6">
        <f>Table26[[#This Row],[Protein wt%]]+Table26[[#This Row],[AA wt%]]</f>
        <v>0</v>
      </c>
      <c r="H531" s="6">
        <f>Table26[[#This Row],[Lipids wt%]]+Table26[[#This Row],[FA wt%]]</f>
        <v>0</v>
      </c>
      <c r="I531" s="6">
        <f>Table26[[#This Row],[Lignin wt%]]+Table26[[#This Row],[Ph wt%]]</f>
        <v>100</v>
      </c>
      <c r="J53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100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47.5</v>
      </c>
      <c r="X531" s="6">
        <v>5</v>
      </c>
      <c r="Y531" s="6">
        <v>47.4</v>
      </c>
      <c r="Z531" s="6">
        <v>0.1</v>
      </c>
      <c r="AC531" s="6">
        <v>17.600000000000001</v>
      </c>
      <c r="AD531" s="6">
        <v>0.01</v>
      </c>
      <c r="AE531" s="6">
        <v>0.3896</v>
      </c>
      <c r="AG531" s="6">
        <v>10</v>
      </c>
      <c r="AJ531" s="6">
        <v>5</v>
      </c>
      <c r="AK531" s="6">
        <v>0.84699999999999998</v>
      </c>
      <c r="AO531" s="6">
        <f>LN(25/Table26[[#This Row],[Temperature (C)]]/(1-SQRT((Table26[[#This Row],[Temperature (C)]]-5)/Table26[[#This Row],[Temperature (C)]])))/Table26[[#This Row],[b]]</f>
        <v>2.7150305257090004</v>
      </c>
      <c r="AP531" s="6">
        <f>IF(Table26[[#This Row],[b]]&lt;&gt;"",Table26[[#This Row],[T-5]], 0)</f>
        <v>2.7150305257090004</v>
      </c>
      <c r="AQ531" s="6">
        <v>30</v>
      </c>
      <c r="AR531" s="6">
        <v>425</v>
      </c>
      <c r="AT531" t="s">
        <v>389</v>
      </c>
      <c r="AV531" s="6">
        <v>1.3</v>
      </c>
      <c r="AZ531" s="6">
        <v>2.5813692480359101</v>
      </c>
      <c r="BD531" s="6">
        <v>65.599999999999994</v>
      </c>
      <c r="BE531" s="6">
        <v>5.7</v>
      </c>
      <c r="BF531" s="6">
        <v>28.7</v>
      </c>
      <c r="BI531" s="6">
        <v>25.6</v>
      </c>
      <c r="BL531" s="6" t="s">
        <v>391</v>
      </c>
      <c r="CQ531" s="6">
        <v>0</v>
      </c>
    </row>
    <row r="532" spans="1:95" x14ac:dyDescent="0.25">
      <c r="A532" t="s">
        <v>361</v>
      </c>
      <c r="B532" t="s">
        <v>362</v>
      </c>
      <c r="C532">
        <v>2021</v>
      </c>
      <c r="D532" t="s">
        <v>108</v>
      </c>
      <c r="E532">
        <v>1</v>
      </c>
      <c r="F532" s="6">
        <f>Table26[[#This Row],[Other Carbs wt%]]+Table26[[#This Row],[Starch wt%]]+Table26[[#This Row],[Cellulose wt%]]+Table26[[#This Row],[Hemicellulose wt%]]+Table26[[#This Row],[Sa wt%]]</f>
        <v>100</v>
      </c>
      <c r="G532" s="6">
        <f>Table26[[#This Row],[Protein wt%]]+Table26[[#This Row],[AA wt%]]</f>
        <v>0</v>
      </c>
      <c r="H532" s="6">
        <f>Table26[[#This Row],[Lipids wt%]]+Table26[[#This Row],[FA wt%]]</f>
        <v>0</v>
      </c>
      <c r="I532" s="6">
        <f>Table26[[#This Row],[Lignin wt%]]+Table26[[#This Row],[Ph wt%]]</f>
        <v>0</v>
      </c>
      <c r="J53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32" s="6">
        <v>100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37</v>
      </c>
      <c r="X532" s="6">
        <v>7.7</v>
      </c>
      <c r="Y532" s="6">
        <v>55.2</v>
      </c>
      <c r="Z532" s="6">
        <v>0.1</v>
      </c>
      <c r="AC532" s="6">
        <v>17</v>
      </c>
      <c r="AD532" s="6">
        <v>0.01</v>
      </c>
      <c r="AE532" s="6">
        <v>0.3896</v>
      </c>
      <c r="AG532" s="6">
        <v>10</v>
      </c>
      <c r="AJ532" s="6">
        <v>5</v>
      </c>
      <c r="AK532" s="6">
        <v>0.84699999999999998</v>
      </c>
      <c r="AO532" s="6">
        <f>LN(25/Table26[[#This Row],[Temperature (C)]]/(1-SQRT((Table26[[#This Row],[Temperature (C)]]-5)/Table26[[#This Row],[Temperature (C)]])))/Table26[[#This Row],[b]]</f>
        <v>2.713568052969046</v>
      </c>
      <c r="AP532" s="6">
        <f>IF(Table26[[#This Row],[b]]&lt;&gt;"",Table26[[#This Row],[T-5]], 0)</f>
        <v>2.713568052969046</v>
      </c>
      <c r="AQ532" s="6">
        <v>30</v>
      </c>
      <c r="AR532" s="6">
        <v>300</v>
      </c>
      <c r="AT532" t="s">
        <v>389</v>
      </c>
      <c r="AV532" s="6">
        <v>11.7</v>
      </c>
      <c r="AZ532" s="6">
        <v>9.7643097643097594</v>
      </c>
      <c r="BD532" s="6">
        <v>65.7</v>
      </c>
      <c r="BE532" s="6">
        <v>6.6</v>
      </c>
      <c r="BF532" s="6">
        <v>27.7</v>
      </c>
      <c r="BI532" s="6">
        <v>27.1</v>
      </c>
      <c r="BL532" s="6" t="s">
        <v>391</v>
      </c>
      <c r="CQ532" s="6">
        <v>0</v>
      </c>
    </row>
    <row r="533" spans="1:95" x14ac:dyDescent="0.25">
      <c r="A533" t="s">
        <v>361</v>
      </c>
      <c r="B533" t="s">
        <v>362</v>
      </c>
      <c r="C533">
        <v>2021</v>
      </c>
      <c r="D533" t="s">
        <v>108</v>
      </c>
      <c r="E533">
        <v>1</v>
      </c>
      <c r="F533" s="6">
        <f>Table26[[#This Row],[Other Carbs wt%]]+Table26[[#This Row],[Starch wt%]]+Table26[[#This Row],[Cellulose wt%]]+Table26[[#This Row],[Hemicellulose wt%]]+Table26[[#This Row],[Sa wt%]]</f>
        <v>100</v>
      </c>
      <c r="G533" s="6">
        <f>Table26[[#This Row],[Protein wt%]]+Table26[[#This Row],[AA wt%]]</f>
        <v>0</v>
      </c>
      <c r="H533" s="6">
        <f>Table26[[#This Row],[Lipids wt%]]+Table26[[#This Row],[FA wt%]]</f>
        <v>0</v>
      </c>
      <c r="I533" s="6">
        <f>Table26[[#This Row],[Lignin wt%]]+Table26[[#This Row],[Ph wt%]]</f>
        <v>0</v>
      </c>
      <c r="J53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33" s="6">
        <v>100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37</v>
      </c>
      <c r="X533" s="6">
        <v>7.7</v>
      </c>
      <c r="Y533" s="6">
        <v>55.2</v>
      </c>
      <c r="Z533" s="6">
        <v>0.1</v>
      </c>
      <c r="AC533" s="6">
        <v>17</v>
      </c>
      <c r="AD533" s="6">
        <v>0.01</v>
      </c>
      <c r="AE533" s="6">
        <v>0.3896</v>
      </c>
      <c r="AG533" s="6">
        <v>10</v>
      </c>
      <c r="AJ533" s="6">
        <v>5</v>
      </c>
      <c r="AK533" s="6">
        <v>0.84699999999999998</v>
      </c>
      <c r="AO533" s="6">
        <f>LN(25/Table26[[#This Row],[Temperature (C)]]/(1-SQRT((Table26[[#This Row],[Temperature (C)]]-5)/Table26[[#This Row],[Temperature (C)]])))/Table26[[#This Row],[b]]</f>
        <v>2.7142790773137535</v>
      </c>
      <c r="AP533" s="6">
        <f>IF(Table26[[#This Row],[b]]&lt;&gt;"",Table26[[#This Row],[T-5]], 0)</f>
        <v>2.7142790773137535</v>
      </c>
      <c r="AQ533" s="6">
        <v>30</v>
      </c>
      <c r="AR533" s="6">
        <v>350</v>
      </c>
      <c r="AT533" t="s">
        <v>389</v>
      </c>
      <c r="AV533" s="6">
        <v>14.8</v>
      </c>
      <c r="AZ533" s="6">
        <v>5.6116722783389497</v>
      </c>
      <c r="BD533" s="6">
        <v>69.900000000000006</v>
      </c>
      <c r="BE533" s="6">
        <v>5.8</v>
      </c>
      <c r="BF533" s="6">
        <v>24.3</v>
      </c>
      <c r="BI533" s="6">
        <v>28</v>
      </c>
      <c r="BL533" s="6" t="s">
        <v>391</v>
      </c>
      <c r="CQ533" s="6">
        <v>0</v>
      </c>
    </row>
    <row r="534" spans="1:95" x14ac:dyDescent="0.25">
      <c r="A534" t="s">
        <v>361</v>
      </c>
      <c r="B534" t="s">
        <v>362</v>
      </c>
      <c r="C534">
        <v>2021</v>
      </c>
      <c r="D534" t="s">
        <v>108</v>
      </c>
      <c r="E534">
        <v>1</v>
      </c>
      <c r="F534" s="6">
        <f>Table26[[#This Row],[Other Carbs wt%]]+Table26[[#This Row],[Starch wt%]]+Table26[[#This Row],[Cellulose wt%]]+Table26[[#This Row],[Hemicellulose wt%]]+Table26[[#This Row],[Sa wt%]]</f>
        <v>100</v>
      </c>
      <c r="G534" s="6">
        <f>Table26[[#This Row],[Protein wt%]]+Table26[[#This Row],[AA wt%]]</f>
        <v>0</v>
      </c>
      <c r="H534" s="6">
        <f>Table26[[#This Row],[Lipids wt%]]+Table26[[#This Row],[FA wt%]]</f>
        <v>0</v>
      </c>
      <c r="I534" s="6">
        <f>Table26[[#This Row],[Lignin wt%]]+Table26[[#This Row],[Ph wt%]]</f>
        <v>0</v>
      </c>
      <c r="J53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34" s="6">
        <v>100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37</v>
      </c>
      <c r="X534" s="6">
        <v>7.7</v>
      </c>
      <c r="Y534" s="6">
        <v>55.2</v>
      </c>
      <c r="Z534" s="6">
        <v>0.1</v>
      </c>
      <c r="AC534" s="6">
        <v>17</v>
      </c>
      <c r="AD534" s="6">
        <v>0.01</v>
      </c>
      <c r="AE534" s="6">
        <v>0.3896</v>
      </c>
      <c r="AG534" s="6">
        <v>10</v>
      </c>
      <c r="AJ534" s="6">
        <v>5</v>
      </c>
      <c r="AK534" s="6">
        <v>0.84699999999999998</v>
      </c>
      <c r="AO534" s="6">
        <f>LN(25/Table26[[#This Row],[Temperature (C)]]/(1-SQRT((Table26[[#This Row],[Temperature (C)]]-5)/Table26[[#This Row],[Temperature (C)]])))/Table26[[#This Row],[b]]</f>
        <v>2.7148115017582559</v>
      </c>
      <c r="AP534" s="6">
        <f>IF(Table26[[#This Row],[b]]&lt;&gt;"",Table26[[#This Row],[T-5]], 0)</f>
        <v>2.7148115017582559</v>
      </c>
      <c r="AQ534" s="6">
        <v>30</v>
      </c>
      <c r="AR534" s="6">
        <v>400</v>
      </c>
      <c r="AT534" t="s">
        <v>389</v>
      </c>
      <c r="AV534" s="6">
        <v>6.4</v>
      </c>
      <c r="AZ534" s="6">
        <v>15.2637485970819</v>
      </c>
      <c r="BD534" s="6">
        <v>74.2</v>
      </c>
      <c r="BE534" s="6">
        <v>7.2</v>
      </c>
      <c r="BF534" s="6">
        <v>18.600000000000001</v>
      </c>
      <c r="BI534" s="6">
        <v>32.1</v>
      </c>
      <c r="BL534" s="6" t="s">
        <v>391</v>
      </c>
      <c r="CQ534" s="6">
        <v>0</v>
      </c>
    </row>
    <row r="535" spans="1:95" x14ac:dyDescent="0.25">
      <c r="A535" t="s">
        <v>361</v>
      </c>
      <c r="B535" t="s">
        <v>362</v>
      </c>
      <c r="C535">
        <v>2021</v>
      </c>
      <c r="D535" t="s">
        <v>108</v>
      </c>
      <c r="E535">
        <v>1</v>
      </c>
      <c r="F535" s="6">
        <f>Table26[[#This Row],[Other Carbs wt%]]+Table26[[#This Row],[Starch wt%]]+Table26[[#This Row],[Cellulose wt%]]+Table26[[#This Row],[Hemicellulose wt%]]+Table26[[#This Row],[Sa wt%]]</f>
        <v>100</v>
      </c>
      <c r="G535" s="6">
        <f>Table26[[#This Row],[Protein wt%]]+Table26[[#This Row],[AA wt%]]</f>
        <v>0</v>
      </c>
      <c r="H535" s="6">
        <f>Table26[[#This Row],[Lipids wt%]]+Table26[[#This Row],[FA wt%]]</f>
        <v>0</v>
      </c>
      <c r="I535" s="6">
        <f>Table26[[#This Row],[Lignin wt%]]+Table26[[#This Row],[Ph wt%]]</f>
        <v>0</v>
      </c>
      <c r="J53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100</v>
      </c>
      <c r="K535" s="6">
        <v>100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 s="6">
        <v>37</v>
      </c>
      <c r="X535" s="6">
        <v>7.7</v>
      </c>
      <c r="Y535" s="6">
        <v>55.2</v>
      </c>
      <c r="Z535" s="6">
        <v>0.1</v>
      </c>
      <c r="AC535" s="6">
        <v>17</v>
      </c>
      <c r="AD535" s="6">
        <v>0.01</v>
      </c>
      <c r="AE535" s="6">
        <v>0.3896</v>
      </c>
      <c r="AG535" s="6">
        <v>10</v>
      </c>
      <c r="AJ535" s="6">
        <v>5</v>
      </c>
      <c r="AK535" s="6">
        <v>0.84699999999999998</v>
      </c>
      <c r="AO535" s="6">
        <f>LN(25/Table26[[#This Row],[Temperature (C)]]/(1-SQRT((Table26[[#This Row],[Temperature (C)]]-5)/Table26[[#This Row],[Temperature (C)]])))/Table26[[#This Row],[b]]</f>
        <v>2.7150305257090004</v>
      </c>
      <c r="AP535" s="6">
        <f>IF(Table26[[#This Row],[b]]&lt;&gt;"",Table26[[#This Row],[T-5]], 0)</f>
        <v>2.7150305257090004</v>
      </c>
      <c r="AQ535" s="6">
        <v>30</v>
      </c>
      <c r="AR535" s="6">
        <v>425</v>
      </c>
      <c r="AT535" t="s">
        <v>389</v>
      </c>
      <c r="AV535" s="6">
        <v>4.3</v>
      </c>
      <c r="AZ535" s="6">
        <v>7.9685746352412998</v>
      </c>
      <c r="BD535" s="6">
        <v>74.7</v>
      </c>
      <c r="BE535" s="6">
        <v>6.8</v>
      </c>
      <c r="BF535" s="6">
        <v>18.5</v>
      </c>
      <c r="BI535" s="6">
        <v>31.8</v>
      </c>
      <c r="BL535" s="6" t="s">
        <v>391</v>
      </c>
      <c r="CQ535" s="6">
        <v>0</v>
      </c>
    </row>
    <row r="536" spans="1:95" x14ac:dyDescent="0.25">
      <c r="A536" t="s">
        <v>361</v>
      </c>
      <c r="B536" t="s">
        <v>362</v>
      </c>
      <c r="C536">
        <v>2021</v>
      </c>
      <c r="D536" t="s">
        <v>364</v>
      </c>
      <c r="E536">
        <v>1</v>
      </c>
      <c r="F536" s="6">
        <f>Table26[[#This Row],[Other Carbs wt%]]+Table26[[#This Row],[Starch wt%]]+Table26[[#This Row],[Cellulose wt%]]+Table26[[#This Row],[Hemicellulose wt%]]+Table26[[#This Row],[Sa wt%]]</f>
        <v>0</v>
      </c>
      <c r="G536" s="6">
        <f>Table26[[#This Row],[Protein wt%]]+Table26[[#This Row],[AA wt%]]</f>
        <v>100</v>
      </c>
      <c r="H536" s="6">
        <f>Table26[[#This Row],[Lipids wt%]]+Table26[[#This Row],[FA wt%]]</f>
        <v>0</v>
      </c>
      <c r="I536" s="6">
        <f>Table26[[#This Row],[Lignin wt%]]+Table26[[#This Row],[Ph wt%]]</f>
        <v>0</v>
      </c>
      <c r="J53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536" s="6">
        <v>0</v>
      </c>
      <c r="L536" s="6">
        <v>0</v>
      </c>
      <c r="M536" s="6">
        <v>0</v>
      </c>
      <c r="N536" s="6">
        <v>0</v>
      </c>
      <c r="O536" s="6">
        <v>100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48</v>
      </c>
      <c r="X536" s="6">
        <v>7.3</v>
      </c>
      <c r="Y536" s="6">
        <v>31.3</v>
      </c>
      <c r="Z536" s="6">
        <v>13.4</v>
      </c>
      <c r="AC536" s="6">
        <v>21.4</v>
      </c>
      <c r="AD536" s="6">
        <v>0.01</v>
      </c>
      <c r="AE536" s="6">
        <v>0.3896</v>
      </c>
      <c r="AG536" s="6">
        <v>10</v>
      </c>
      <c r="AJ536" s="6">
        <v>5</v>
      </c>
      <c r="AK536" s="6">
        <v>0.84699999999999998</v>
      </c>
      <c r="AO536" s="6">
        <f>LN(25/Table26[[#This Row],[Temperature (C)]]/(1-SQRT((Table26[[#This Row],[Temperature (C)]]-5)/Table26[[#This Row],[Temperature (C)]])))/Table26[[#This Row],[b]]</f>
        <v>2.713568052969046</v>
      </c>
      <c r="AP536" s="6">
        <f>IF(Table26[[#This Row],[b]]&lt;&gt;"",Table26[[#This Row],[T-5]], 0)</f>
        <v>2.713568052969046</v>
      </c>
      <c r="AQ536" s="6">
        <v>30</v>
      </c>
      <c r="AR536" s="6">
        <v>300</v>
      </c>
      <c r="AT536" t="s">
        <v>389</v>
      </c>
      <c r="AV536" s="6">
        <v>24.7</v>
      </c>
      <c r="AZ536" s="6">
        <v>7.6318742985409704</v>
      </c>
      <c r="BD536" s="6">
        <v>67.599999999999994</v>
      </c>
      <c r="BE536" s="6">
        <v>7.2</v>
      </c>
      <c r="BF536" s="6">
        <v>17.3</v>
      </c>
      <c r="BG536" s="6">
        <v>7.3</v>
      </c>
      <c r="BI536" s="6">
        <v>29.1</v>
      </c>
      <c r="BL536" s="6" t="s">
        <v>391</v>
      </c>
      <c r="CQ536" s="6">
        <v>0</v>
      </c>
    </row>
    <row r="537" spans="1:95" x14ac:dyDescent="0.25">
      <c r="A537" t="s">
        <v>361</v>
      </c>
      <c r="B537" t="s">
        <v>362</v>
      </c>
      <c r="C537">
        <v>2021</v>
      </c>
      <c r="D537" t="s">
        <v>364</v>
      </c>
      <c r="E537">
        <v>1</v>
      </c>
      <c r="F537" s="6">
        <f>Table26[[#This Row],[Other Carbs wt%]]+Table26[[#This Row],[Starch wt%]]+Table26[[#This Row],[Cellulose wt%]]+Table26[[#This Row],[Hemicellulose wt%]]+Table26[[#This Row],[Sa wt%]]</f>
        <v>0</v>
      </c>
      <c r="G537" s="6">
        <f>Table26[[#This Row],[Protein wt%]]+Table26[[#This Row],[AA wt%]]</f>
        <v>100</v>
      </c>
      <c r="H537" s="6">
        <f>Table26[[#This Row],[Lipids wt%]]+Table26[[#This Row],[FA wt%]]</f>
        <v>0</v>
      </c>
      <c r="I537" s="6">
        <f>Table26[[#This Row],[Lignin wt%]]+Table26[[#This Row],[Ph wt%]]</f>
        <v>0</v>
      </c>
      <c r="J53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537" s="6">
        <v>0</v>
      </c>
      <c r="L537" s="6">
        <v>0</v>
      </c>
      <c r="M537" s="6">
        <v>0</v>
      </c>
      <c r="N537" s="6">
        <v>0</v>
      </c>
      <c r="O537" s="6">
        <v>100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48</v>
      </c>
      <c r="X537" s="6">
        <v>7.3</v>
      </c>
      <c r="Y537" s="6">
        <v>31.3</v>
      </c>
      <c r="Z537" s="6">
        <v>13.4</v>
      </c>
      <c r="AC537" s="6">
        <v>21.4</v>
      </c>
      <c r="AD537" s="6">
        <v>0.01</v>
      </c>
      <c r="AE537" s="6">
        <v>0.3896</v>
      </c>
      <c r="AG537" s="6">
        <v>10</v>
      </c>
      <c r="AJ537" s="6">
        <v>5</v>
      </c>
      <c r="AK537" s="6">
        <v>0.84699999999999998</v>
      </c>
      <c r="AO537" s="6">
        <f>LN(25/Table26[[#This Row],[Temperature (C)]]/(1-SQRT((Table26[[#This Row],[Temperature (C)]]-5)/Table26[[#This Row],[Temperature (C)]])))/Table26[[#This Row],[b]]</f>
        <v>2.7142790773137535</v>
      </c>
      <c r="AP537" s="6">
        <f>IF(Table26[[#This Row],[b]]&lt;&gt;"",Table26[[#This Row],[T-5]], 0)</f>
        <v>2.7142790773137535</v>
      </c>
      <c r="AQ537" s="6">
        <v>30</v>
      </c>
      <c r="AR537" s="6">
        <v>350</v>
      </c>
      <c r="AT537" t="s">
        <v>389</v>
      </c>
      <c r="AV537" s="6">
        <v>27.8</v>
      </c>
      <c r="AZ537" s="6">
        <v>6.3973063973063997</v>
      </c>
      <c r="BD537" s="6">
        <v>67.5</v>
      </c>
      <c r="BE537" s="6">
        <v>6.8</v>
      </c>
      <c r="BF537" s="6">
        <v>18.600000000000001</v>
      </c>
      <c r="BG537" s="6">
        <v>6.5</v>
      </c>
      <c r="BI537" s="6">
        <v>28.4</v>
      </c>
      <c r="BL537" s="6" t="s">
        <v>391</v>
      </c>
      <c r="CQ537" s="6">
        <v>0</v>
      </c>
    </row>
    <row r="538" spans="1:95" x14ac:dyDescent="0.25">
      <c r="A538" t="s">
        <v>361</v>
      </c>
      <c r="B538" t="s">
        <v>362</v>
      </c>
      <c r="C538">
        <v>2021</v>
      </c>
      <c r="D538" t="s">
        <v>364</v>
      </c>
      <c r="E538">
        <v>1</v>
      </c>
      <c r="F538" s="6">
        <f>Table26[[#This Row],[Other Carbs wt%]]+Table26[[#This Row],[Starch wt%]]+Table26[[#This Row],[Cellulose wt%]]+Table26[[#This Row],[Hemicellulose wt%]]+Table26[[#This Row],[Sa wt%]]</f>
        <v>0</v>
      </c>
      <c r="G538" s="6">
        <f>Table26[[#This Row],[Protein wt%]]+Table26[[#This Row],[AA wt%]]</f>
        <v>100</v>
      </c>
      <c r="H538" s="6">
        <f>Table26[[#This Row],[Lipids wt%]]+Table26[[#This Row],[FA wt%]]</f>
        <v>0</v>
      </c>
      <c r="I538" s="6">
        <f>Table26[[#This Row],[Lignin wt%]]+Table26[[#This Row],[Ph wt%]]</f>
        <v>0</v>
      </c>
      <c r="J53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538" s="6">
        <v>0</v>
      </c>
      <c r="L538" s="6">
        <v>0</v>
      </c>
      <c r="M538" s="6">
        <v>0</v>
      </c>
      <c r="N538" s="6">
        <v>0</v>
      </c>
      <c r="O538" s="6">
        <v>100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48</v>
      </c>
      <c r="X538" s="6">
        <v>7.3</v>
      </c>
      <c r="Y538" s="6">
        <v>31.3</v>
      </c>
      <c r="Z538" s="6">
        <v>13.4</v>
      </c>
      <c r="AC538" s="6">
        <v>21.4</v>
      </c>
      <c r="AD538" s="6">
        <v>0.01</v>
      </c>
      <c r="AE538" s="6">
        <v>0.3896</v>
      </c>
      <c r="AG538" s="6">
        <v>10</v>
      </c>
      <c r="AJ538" s="6">
        <v>5</v>
      </c>
      <c r="AK538" s="6">
        <v>0.84699999999999998</v>
      </c>
      <c r="AO538" s="6">
        <f>LN(25/Table26[[#This Row],[Temperature (C)]]/(1-SQRT((Table26[[#This Row],[Temperature (C)]]-5)/Table26[[#This Row],[Temperature (C)]])))/Table26[[#This Row],[b]]</f>
        <v>2.7150305257090004</v>
      </c>
      <c r="AP538" s="6">
        <f>IF(Table26[[#This Row],[b]]&lt;&gt;"",Table26[[#This Row],[T-5]], 0)</f>
        <v>2.7150305257090004</v>
      </c>
      <c r="AQ538" s="6">
        <v>30</v>
      </c>
      <c r="AR538" s="6">
        <v>425</v>
      </c>
      <c r="AT538" t="s">
        <v>389</v>
      </c>
      <c r="AV538" s="6">
        <v>33.299999999999997</v>
      </c>
      <c r="AZ538" s="6">
        <v>6.3063063063063298</v>
      </c>
      <c r="BD538" s="6">
        <v>70.3</v>
      </c>
      <c r="BE538" s="6">
        <v>6.2</v>
      </c>
      <c r="BF538" s="6">
        <v>15.1</v>
      </c>
      <c r="BG538" s="6">
        <v>7.9</v>
      </c>
      <c r="BI538" s="6">
        <v>28.9</v>
      </c>
      <c r="BL538" s="6" t="s">
        <v>391</v>
      </c>
      <c r="CQ538" s="6">
        <v>0</v>
      </c>
    </row>
    <row r="539" spans="1:95" x14ac:dyDescent="0.25">
      <c r="A539" t="s">
        <v>361</v>
      </c>
      <c r="B539" t="s">
        <v>362</v>
      </c>
      <c r="C539">
        <v>2021</v>
      </c>
      <c r="D539" t="s">
        <v>365</v>
      </c>
      <c r="E539">
        <v>1</v>
      </c>
      <c r="F539" s="6">
        <f>Table26[[#This Row],[Other Carbs wt%]]+Table26[[#This Row],[Starch wt%]]+Table26[[#This Row],[Cellulose wt%]]+Table26[[#This Row],[Hemicellulose wt%]]+Table26[[#This Row],[Sa wt%]]</f>
        <v>0</v>
      </c>
      <c r="G539" s="6">
        <f>Table26[[#This Row],[Protein wt%]]+Table26[[#This Row],[AA wt%]]</f>
        <v>0</v>
      </c>
      <c r="H539" s="6">
        <f>Table26[[#This Row],[Lipids wt%]]+Table26[[#This Row],[FA wt%]]</f>
        <v>100</v>
      </c>
      <c r="I539" s="6">
        <f>Table26[[#This Row],[Lignin wt%]]+Table26[[#This Row],[Ph wt%]]</f>
        <v>0</v>
      </c>
      <c r="J53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100</v>
      </c>
      <c r="U539" s="6">
        <v>0</v>
      </c>
      <c r="V539" s="6">
        <v>0</v>
      </c>
      <c r="W539" s="6">
        <v>75</v>
      </c>
      <c r="X539" s="6">
        <v>12.5</v>
      </c>
      <c r="Y539" s="6">
        <v>12.5</v>
      </c>
      <c r="Z539" s="6">
        <v>0</v>
      </c>
      <c r="AC539" s="6">
        <v>41</v>
      </c>
      <c r="AD539" s="6">
        <v>0.01</v>
      </c>
      <c r="AE539" s="6">
        <v>0.3896</v>
      </c>
      <c r="AG539" s="6">
        <v>10</v>
      </c>
      <c r="AJ539" s="6">
        <v>5</v>
      </c>
      <c r="AK539" s="6">
        <v>0.84699999999999998</v>
      </c>
      <c r="AO539" s="6">
        <f>LN(25/Table26[[#This Row],[Temperature (C)]]/(1-SQRT((Table26[[#This Row],[Temperature (C)]]-5)/Table26[[#This Row],[Temperature (C)]])))/Table26[[#This Row],[b]]</f>
        <v>2.713568052969046</v>
      </c>
      <c r="AP539" s="6">
        <f>IF(Table26[[#This Row],[b]]&lt;&gt;"",Table26[[#This Row],[T-5]], 0)</f>
        <v>2.713568052969046</v>
      </c>
      <c r="AQ539" s="6">
        <v>30</v>
      </c>
      <c r="AR539" s="6">
        <v>300</v>
      </c>
      <c r="AT539" t="s">
        <v>389</v>
      </c>
      <c r="AV539" s="6">
        <v>86.8</v>
      </c>
      <c r="AZ539" s="6">
        <v>15.4279279279279</v>
      </c>
      <c r="BD539" s="6">
        <v>68.599999999999994</v>
      </c>
      <c r="BE539" s="6">
        <v>8.6</v>
      </c>
      <c r="BF539" s="6">
        <v>22.8</v>
      </c>
      <c r="BI539" s="6">
        <v>31.7</v>
      </c>
      <c r="BL539" s="6" t="s">
        <v>391</v>
      </c>
      <c r="CQ539" s="6">
        <v>0</v>
      </c>
    </row>
    <row r="540" spans="1:95" x14ac:dyDescent="0.25">
      <c r="A540" t="s">
        <v>361</v>
      </c>
      <c r="B540" t="s">
        <v>362</v>
      </c>
      <c r="C540">
        <v>2021</v>
      </c>
      <c r="D540" t="s">
        <v>365</v>
      </c>
      <c r="E540">
        <v>1</v>
      </c>
      <c r="F540" s="6">
        <f>Table26[[#This Row],[Other Carbs wt%]]+Table26[[#This Row],[Starch wt%]]+Table26[[#This Row],[Cellulose wt%]]+Table26[[#This Row],[Hemicellulose wt%]]+Table26[[#This Row],[Sa wt%]]</f>
        <v>0</v>
      </c>
      <c r="G540" s="6">
        <f>Table26[[#This Row],[Protein wt%]]+Table26[[#This Row],[AA wt%]]</f>
        <v>0</v>
      </c>
      <c r="H540" s="6">
        <f>Table26[[#This Row],[Lipids wt%]]+Table26[[#This Row],[FA wt%]]</f>
        <v>100</v>
      </c>
      <c r="I540" s="6">
        <f>Table26[[#This Row],[Lignin wt%]]+Table26[[#This Row],[Ph wt%]]</f>
        <v>0</v>
      </c>
      <c r="J54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100</v>
      </c>
      <c r="U540" s="6">
        <v>0</v>
      </c>
      <c r="V540" s="6">
        <v>0</v>
      </c>
      <c r="W540" s="6">
        <v>75</v>
      </c>
      <c r="X540" s="6">
        <v>12.5</v>
      </c>
      <c r="Y540" s="6">
        <v>12.5</v>
      </c>
      <c r="Z540" s="6">
        <v>0</v>
      </c>
      <c r="AC540" s="6">
        <v>41</v>
      </c>
      <c r="AD540" s="6">
        <v>0.01</v>
      </c>
      <c r="AE540" s="6">
        <v>0.3896</v>
      </c>
      <c r="AG540" s="6">
        <v>10</v>
      </c>
      <c r="AJ540" s="6">
        <v>5</v>
      </c>
      <c r="AK540" s="6">
        <v>0.84699999999999998</v>
      </c>
      <c r="AO540" s="6">
        <f>LN(25/Table26[[#This Row],[Temperature (C)]]/(1-SQRT((Table26[[#This Row],[Temperature (C)]]-5)/Table26[[#This Row],[Temperature (C)]])))/Table26[[#This Row],[b]]</f>
        <v>2.7142790773137535</v>
      </c>
      <c r="AP540" s="6">
        <f>IF(Table26[[#This Row],[b]]&lt;&gt;"",Table26[[#This Row],[T-5]], 0)</f>
        <v>2.7142790773137535</v>
      </c>
      <c r="AQ540" s="6">
        <v>30</v>
      </c>
      <c r="AR540" s="6">
        <v>350</v>
      </c>
      <c r="AT540" t="s">
        <v>389</v>
      </c>
      <c r="AV540" s="6">
        <v>86.3</v>
      </c>
      <c r="AZ540" s="6">
        <v>10.3603603603603</v>
      </c>
      <c r="BD540" s="6">
        <v>74.599999999999994</v>
      </c>
      <c r="BE540" s="6">
        <v>8.6</v>
      </c>
      <c r="BF540" s="6">
        <v>16.8</v>
      </c>
      <c r="BI540" s="6">
        <v>34.6</v>
      </c>
      <c r="BL540" s="6" t="s">
        <v>391</v>
      </c>
      <c r="CQ540" s="6">
        <v>0</v>
      </c>
    </row>
    <row r="541" spans="1:95" x14ac:dyDescent="0.25">
      <c r="A541" t="s">
        <v>361</v>
      </c>
      <c r="B541" t="s">
        <v>362</v>
      </c>
      <c r="C541">
        <v>2021</v>
      </c>
      <c r="D541" t="s">
        <v>365</v>
      </c>
      <c r="E541">
        <v>1</v>
      </c>
      <c r="F541" s="6">
        <f>Table26[[#This Row],[Other Carbs wt%]]+Table26[[#This Row],[Starch wt%]]+Table26[[#This Row],[Cellulose wt%]]+Table26[[#This Row],[Hemicellulose wt%]]+Table26[[#This Row],[Sa wt%]]</f>
        <v>0</v>
      </c>
      <c r="G541" s="6">
        <f>Table26[[#This Row],[Protein wt%]]+Table26[[#This Row],[AA wt%]]</f>
        <v>0</v>
      </c>
      <c r="H541" s="6">
        <f>Table26[[#This Row],[Lipids wt%]]+Table26[[#This Row],[FA wt%]]</f>
        <v>100</v>
      </c>
      <c r="I541" s="6">
        <f>Table26[[#This Row],[Lignin wt%]]+Table26[[#This Row],[Ph wt%]]</f>
        <v>0</v>
      </c>
      <c r="J54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100</v>
      </c>
      <c r="U541" s="6">
        <v>0</v>
      </c>
      <c r="V541" s="6">
        <v>0</v>
      </c>
      <c r="W541" s="6">
        <v>75</v>
      </c>
      <c r="X541" s="6">
        <v>12.5</v>
      </c>
      <c r="Y541" s="6">
        <v>12.5</v>
      </c>
      <c r="Z541" s="6">
        <v>0</v>
      </c>
      <c r="AC541" s="6">
        <v>41</v>
      </c>
      <c r="AD541" s="6">
        <v>0.01</v>
      </c>
      <c r="AE541" s="6">
        <v>0.3896</v>
      </c>
      <c r="AG541" s="6">
        <v>10</v>
      </c>
      <c r="AJ541" s="6">
        <v>5</v>
      </c>
      <c r="AK541" s="6">
        <v>0.84699999999999998</v>
      </c>
      <c r="AO541" s="6">
        <f>LN(25/Table26[[#This Row],[Temperature (C)]]/(1-SQRT((Table26[[#This Row],[Temperature (C)]]-5)/Table26[[#This Row],[Temperature (C)]])))/Table26[[#This Row],[b]]</f>
        <v>2.7148115017582559</v>
      </c>
      <c r="AP541" s="6">
        <f>IF(Table26[[#This Row],[b]]&lt;&gt;"",Table26[[#This Row],[T-5]], 0)</f>
        <v>2.7148115017582559</v>
      </c>
      <c r="AQ541" s="6">
        <v>30</v>
      </c>
      <c r="AR541" s="6">
        <v>400</v>
      </c>
      <c r="AT541" t="s">
        <v>389</v>
      </c>
      <c r="AV541" s="6">
        <v>10.6</v>
      </c>
      <c r="AZ541" s="6">
        <v>2.3648648648648298</v>
      </c>
      <c r="BD541" s="6">
        <v>75.8</v>
      </c>
      <c r="BE541" s="6">
        <v>8.5</v>
      </c>
      <c r="BF541" s="6">
        <v>15.7</v>
      </c>
      <c r="BI541" s="6">
        <v>35</v>
      </c>
      <c r="BL541" s="6" t="s">
        <v>391</v>
      </c>
      <c r="CQ541" s="6">
        <v>0</v>
      </c>
    </row>
    <row r="542" spans="1:95" x14ac:dyDescent="0.25">
      <c r="A542" t="s">
        <v>361</v>
      </c>
      <c r="B542" t="s">
        <v>362</v>
      </c>
      <c r="C542">
        <v>2021</v>
      </c>
      <c r="D542" t="s">
        <v>365</v>
      </c>
      <c r="E542">
        <v>1</v>
      </c>
      <c r="F542" s="6">
        <f>Table26[[#This Row],[Other Carbs wt%]]+Table26[[#This Row],[Starch wt%]]+Table26[[#This Row],[Cellulose wt%]]+Table26[[#This Row],[Hemicellulose wt%]]+Table26[[#This Row],[Sa wt%]]</f>
        <v>0</v>
      </c>
      <c r="G542" s="6">
        <f>Table26[[#This Row],[Protein wt%]]+Table26[[#This Row],[AA wt%]]</f>
        <v>0</v>
      </c>
      <c r="H542" s="6">
        <f>Table26[[#This Row],[Lipids wt%]]+Table26[[#This Row],[FA wt%]]</f>
        <v>100</v>
      </c>
      <c r="I542" s="6">
        <f>Table26[[#This Row],[Lignin wt%]]+Table26[[#This Row],[Ph wt%]]</f>
        <v>0</v>
      </c>
      <c r="J54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100</v>
      </c>
      <c r="U542" s="6">
        <v>0</v>
      </c>
      <c r="V542" s="6">
        <v>0</v>
      </c>
      <c r="W542" s="6">
        <v>75</v>
      </c>
      <c r="X542" s="6">
        <v>12.5</v>
      </c>
      <c r="Y542" s="6">
        <v>12.5</v>
      </c>
      <c r="Z542" s="6">
        <v>0</v>
      </c>
      <c r="AC542" s="6">
        <v>41</v>
      </c>
      <c r="AD542" s="6">
        <v>0.01</v>
      </c>
      <c r="AE542" s="6">
        <v>0.3896</v>
      </c>
      <c r="AG542" s="6">
        <v>10</v>
      </c>
      <c r="AJ542" s="6">
        <v>5</v>
      </c>
      <c r="AK542" s="6">
        <v>0.84699999999999998</v>
      </c>
      <c r="AO542" s="6">
        <f>LN(25/Table26[[#This Row],[Temperature (C)]]/(1-SQRT((Table26[[#This Row],[Temperature (C)]]-5)/Table26[[#This Row],[Temperature (C)]])))/Table26[[#This Row],[b]]</f>
        <v>2.7150305257090004</v>
      </c>
      <c r="AP542" s="6">
        <f>IF(Table26[[#This Row],[b]]&lt;&gt;"",Table26[[#This Row],[T-5]], 0)</f>
        <v>2.7150305257090004</v>
      </c>
      <c r="AQ542" s="6">
        <v>30</v>
      </c>
      <c r="AR542" s="6">
        <v>425</v>
      </c>
      <c r="AT542" t="s">
        <v>389</v>
      </c>
      <c r="AV542" s="6">
        <v>11.9</v>
      </c>
      <c r="AZ542" s="6">
        <v>15.090090090089999</v>
      </c>
      <c r="BD542" s="6">
        <v>65.5</v>
      </c>
      <c r="BE542" s="6">
        <v>10</v>
      </c>
      <c r="BF542" s="6">
        <v>24.5</v>
      </c>
      <c r="BI542" s="6">
        <v>32.4</v>
      </c>
      <c r="BL542" s="6" t="s">
        <v>391</v>
      </c>
      <c r="CQ542" s="6">
        <v>0</v>
      </c>
    </row>
    <row r="543" spans="1:95" x14ac:dyDescent="0.25">
      <c r="A543" t="s">
        <v>361</v>
      </c>
      <c r="B543" t="s">
        <v>362</v>
      </c>
      <c r="C543">
        <v>2021</v>
      </c>
      <c r="D543" t="s">
        <v>366</v>
      </c>
      <c r="E543">
        <v>1</v>
      </c>
      <c r="F543" s="6">
        <f>Table26[[#This Row],[Other Carbs wt%]]+Table26[[#This Row],[Starch wt%]]+Table26[[#This Row],[Cellulose wt%]]+Table26[[#This Row],[Hemicellulose wt%]]+Table26[[#This Row],[Sa wt%]]</f>
        <v>74</v>
      </c>
      <c r="G543" s="6">
        <f>Table26[[#This Row],[Protein wt%]]+Table26[[#This Row],[AA wt%]]</f>
        <v>8</v>
      </c>
      <c r="H543" s="6">
        <f>Table26[[#This Row],[Lipids wt%]]+Table26[[#This Row],[FA wt%]]</f>
        <v>5</v>
      </c>
      <c r="I543" s="6">
        <f>Table26[[#This Row],[Lignin wt%]]+Table26[[#This Row],[Ph wt%]]</f>
        <v>13</v>
      </c>
      <c r="J54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74</v>
      </c>
      <c r="K543" s="6">
        <v>9</v>
      </c>
      <c r="L543" s="6">
        <v>0</v>
      </c>
      <c r="M543" s="6">
        <v>65</v>
      </c>
      <c r="N543" s="6">
        <v>0</v>
      </c>
      <c r="O543" s="6">
        <v>8</v>
      </c>
      <c r="P543" s="6">
        <v>0</v>
      </c>
      <c r="Q543" s="6">
        <v>13</v>
      </c>
      <c r="R543" s="6">
        <v>0</v>
      </c>
      <c r="S543" s="6">
        <v>0</v>
      </c>
      <c r="T543" s="6">
        <v>5</v>
      </c>
      <c r="U543" s="6">
        <v>0</v>
      </c>
      <c r="V543" s="6">
        <v>0</v>
      </c>
      <c r="AD543" s="6">
        <v>0.01</v>
      </c>
      <c r="AE543" s="6">
        <v>0.1948</v>
      </c>
      <c r="AG543" s="6">
        <v>10</v>
      </c>
      <c r="AJ543" s="6">
        <v>5</v>
      </c>
      <c r="AK543" s="6">
        <v>0.84699999999999998</v>
      </c>
      <c r="AO543" s="6">
        <f>LN(25/Table26[[#This Row],[Temperature (C)]]/(1-SQRT((Table26[[#This Row],[Temperature (C)]]-5)/Table26[[#This Row],[Temperature (C)]])))/Table26[[#This Row],[b]]</f>
        <v>2.713568052969046</v>
      </c>
      <c r="AP543" s="6">
        <f>IF(Table26[[#This Row],[b]]&lt;&gt;"",Table26[[#This Row],[T-5]], 0)</f>
        <v>2.713568052969046</v>
      </c>
      <c r="AQ543" s="6">
        <v>30</v>
      </c>
      <c r="AR543" s="6">
        <v>300</v>
      </c>
      <c r="AT543" t="s">
        <v>389</v>
      </c>
      <c r="AV543" s="6">
        <v>17.399999999999999</v>
      </c>
      <c r="AZ543" s="6" t="s">
        <v>391</v>
      </c>
      <c r="BD543" s="6">
        <v>65.099999999999994</v>
      </c>
      <c r="BE543" s="6">
        <v>7.2</v>
      </c>
      <c r="BF543" s="6">
        <v>26</v>
      </c>
      <c r="BG543" s="6">
        <v>1.5</v>
      </c>
      <c r="BI543" s="6">
        <v>27.9</v>
      </c>
      <c r="BL543" s="6" t="s">
        <v>391</v>
      </c>
      <c r="CQ543" s="6">
        <v>0</v>
      </c>
    </row>
    <row r="544" spans="1:95" x14ac:dyDescent="0.25">
      <c r="A544" t="s">
        <v>361</v>
      </c>
      <c r="B544" t="s">
        <v>362</v>
      </c>
      <c r="C544">
        <v>2021</v>
      </c>
      <c r="D544" t="s">
        <v>366</v>
      </c>
      <c r="E544">
        <v>1</v>
      </c>
      <c r="F544" s="6">
        <f>Table26[[#This Row],[Other Carbs wt%]]+Table26[[#This Row],[Starch wt%]]+Table26[[#This Row],[Cellulose wt%]]+Table26[[#This Row],[Hemicellulose wt%]]+Table26[[#This Row],[Sa wt%]]</f>
        <v>74</v>
      </c>
      <c r="G544" s="6">
        <f>Table26[[#This Row],[Protein wt%]]+Table26[[#This Row],[AA wt%]]</f>
        <v>8</v>
      </c>
      <c r="H544" s="6">
        <f>Table26[[#This Row],[Lipids wt%]]+Table26[[#This Row],[FA wt%]]</f>
        <v>5</v>
      </c>
      <c r="I544" s="6">
        <f>Table26[[#This Row],[Lignin wt%]]+Table26[[#This Row],[Ph wt%]]</f>
        <v>13</v>
      </c>
      <c r="J54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74</v>
      </c>
      <c r="K544" s="6">
        <v>9</v>
      </c>
      <c r="L544" s="6">
        <v>0</v>
      </c>
      <c r="M544" s="6">
        <v>65</v>
      </c>
      <c r="N544" s="6">
        <v>0</v>
      </c>
      <c r="O544" s="6">
        <v>8</v>
      </c>
      <c r="P544" s="6">
        <v>0</v>
      </c>
      <c r="Q544" s="6">
        <v>13</v>
      </c>
      <c r="R544" s="6">
        <v>0</v>
      </c>
      <c r="S544" s="6">
        <v>0</v>
      </c>
      <c r="T544" s="6">
        <v>5</v>
      </c>
      <c r="U544" s="6">
        <v>0</v>
      </c>
      <c r="V544" s="6">
        <v>0</v>
      </c>
      <c r="AD544" s="6">
        <v>0.01</v>
      </c>
      <c r="AE544" s="6">
        <v>0.1948</v>
      </c>
      <c r="AG544" s="6">
        <v>10</v>
      </c>
      <c r="AJ544" s="6">
        <v>5</v>
      </c>
      <c r="AK544" s="6">
        <v>0.84699999999999998</v>
      </c>
      <c r="AO544" s="6">
        <f>LN(25/Table26[[#This Row],[Temperature (C)]]/(1-SQRT((Table26[[#This Row],[Temperature (C)]]-5)/Table26[[#This Row],[Temperature (C)]])))/Table26[[#This Row],[b]]</f>
        <v>2.7142790773137535</v>
      </c>
      <c r="AP544" s="6">
        <f>IF(Table26[[#This Row],[b]]&lt;&gt;"",Table26[[#This Row],[T-5]], 0)</f>
        <v>2.7142790773137535</v>
      </c>
      <c r="AQ544" s="6">
        <v>30</v>
      </c>
      <c r="AR544" s="6">
        <v>350</v>
      </c>
      <c r="AT544" t="s">
        <v>389</v>
      </c>
      <c r="AV544" s="6">
        <v>23.3</v>
      </c>
      <c r="AZ544" s="6" t="s">
        <v>391</v>
      </c>
      <c r="BD544" s="6">
        <v>73.400000000000006</v>
      </c>
      <c r="BE544" s="6">
        <v>7.3</v>
      </c>
      <c r="BF544" s="6">
        <v>17.399999999999999</v>
      </c>
      <c r="BG544" s="6">
        <v>1.6</v>
      </c>
      <c r="BI544" s="6">
        <v>32.1</v>
      </c>
      <c r="BL544" s="6" t="s">
        <v>391</v>
      </c>
      <c r="CQ544" s="6">
        <v>0</v>
      </c>
    </row>
    <row r="545" spans="1:95" x14ac:dyDescent="0.25">
      <c r="A545" t="s">
        <v>361</v>
      </c>
      <c r="B545" t="s">
        <v>362</v>
      </c>
      <c r="C545">
        <v>2021</v>
      </c>
      <c r="D545" t="s">
        <v>366</v>
      </c>
      <c r="E545">
        <v>1</v>
      </c>
      <c r="F545" s="6">
        <f>Table26[[#This Row],[Other Carbs wt%]]+Table26[[#This Row],[Starch wt%]]+Table26[[#This Row],[Cellulose wt%]]+Table26[[#This Row],[Hemicellulose wt%]]+Table26[[#This Row],[Sa wt%]]</f>
        <v>74</v>
      </c>
      <c r="G545" s="6">
        <f>Table26[[#This Row],[Protein wt%]]+Table26[[#This Row],[AA wt%]]</f>
        <v>8</v>
      </c>
      <c r="H545" s="6">
        <f>Table26[[#This Row],[Lipids wt%]]+Table26[[#This Row],[FA wt%]]</f>
        <v>5</v>
      </c>
      <c r="I545" s="6">
        <f>Table26[[#This Row],[Lignin wt%]]+Table26[[#This Row],[Ph wt%]]</f>
        <v>13</v>
      </c>
      <c r="J54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74</v>
      </c>
      <c r="K545" s="6">
        <v>9</v>
      </c>
      <c r="L545" s="6">
        <v>0</v>
      </c>
      <c r="M545" s="6">
        <v>65</v>
      </c>
      <c r="N545" s="6">
        <v>0</v>
      </c>
      <c r="O545" s="6">
        <v>8</v>
      </c>
      <c r="P545" s="6">
        <v>0</v>
      </c>
      <c r="Q545" s="6">
        <v>13</v>
      </c>
      <c r="R545" s="6">
        <v>0</v>
      </c>
      <c r="S545" s="6">
        <v>0</v>
      </c>
      <c r="T545" s="6">
        <v>5</v>
      </c>
      <c r="U545" s="6">
        <v>0</v>
      </c>
      <c r="V545" s="6">
        <v>0</v>
      </c>
      <c r="AD545" s="6">
        <v>0.01</v>
      </c>
      <c r="AE545" s="6">
        <v>0.1948</v>
      </c>
      <c r="AG545" s="6">
        <v>10</v>
      </c>
      <c r="AJ545" s="6">
        <v>5</v>
      </c>
      <c r="AK545" s="6">
        <v>0.84699999999999998</v>
      </c>
      <c r="AO545" s="6">
        <f>LN(25/Table26[[#This Row],[Temperature (C)]]/(1-SQRT((Table26[[#This Row],[Temperature (C)]]-5)/Table26[[#This Row],[Temperature (C)]])))/Table26[[#This Row],[b]]</f>
        <v>2.7148115017582559</v>
      </c>
      <c r="AP545" s="6">
        <f>IF(Table26[[#This Row],[b]]&lt;&gt;"",Table26[[#This Row],[T-5]], 0)</f>
        <v>2.7148115017582559</v>
      </c>
      <c r="AQ545" s="6">
        <v>30</v>
      </c>
      <c r="AR545" s="6">
        <v>400</v>
      </c>
      <c r="AT545" t="s">
        <v>389</v>
      </c>
      <c r="AV545" s="6">
        <v>20.3</v>
      </c>
      <c r="AZ545" s="6" t="s">
        <v>391</v>
      </c>
      <c r="BD545" s="6">
        <v>74.900000000000006</v>
      </c>
      <c r="BE545" s="6">
        <v>6.1</v>
      </c>
      <c r="BF545" s="6">
        <v>16.600000000000001</v>
      </c>
      <c r="BG545" s="6">
        <v>1.8</v>
      </c>
      <c r="BI545" s="6">
        <v>31</v>
      </c>
      <c r="BL545" s="6" t="s">
        <v>391</v>
      </c>
      <c r="CQ545" s="6">
        <v>0</v>
      </c>
    </row>
    <row r="546" spans="1:95" x14ac:dyDescent="0.25">
      <c r="A546" t="s">
        <v>367</v>
      </c>
      <c r="B546" t="s">
        <v>253</v>
      </c>
      <c r="C546">
        <v>2020</v>
      </c>
      <c r="D546" t="s">
        <v>154</v>
      </c>
      <c r="E546">
        <v>0</v>
      </c>
      <c r="F546" s="6">
        <f>Table26[[#This Row],[Other Carbs wt%]]+Table26[[#This Row],[Starch wt%]]+Table26[[#This Row],[Cellulose wt%]]+Table26[[#This Row],[Hemicellulose wt%]]+Table26[[#This Row],[Sa wt%]]</f>
        <v>1.9566623544631307</v>
      </c>
      <c r="G546" s="6">
        <f>Table26[[#This Row],[Protein wt%]]+Table26[[#This Row],[AA wt%]]</f>
        <v>73.787192755498069</v>
      </c>
      <c r="H546" s="6">
        <f>Table26[[#This Row],[Lipids wt%]]+Table26[[#This Row],[FA wt%]]</f>
        <v>10.025873221216042</v>
      </c>
      <c r="I546" s="6">
        <f>Table26[[#This Row],[Lignin wt%]]+Table26[[#This Row],[Ph wt%]]</f>
        <v>0.84087968952134551</v>
      </c>
      <c r="J546" s="6">
        <v>1.9566623544631307</v>
      </c>
      <c r="K546" s="6">
        <v>0</v>
      </c>
      <c r="L546" s="6">
        <v>0</v>
      </c>
      <c r="M546" s="6">
        <v>0.48512289780077622</v>
      </c>
      <c r="N546" s="6">
        <v>1.4715394566623545</v>
      </c>
      <c r="O546" s="6">
        <v>73.787192755498069</v>
      </c>
      <c r="P546" s="6">
        <v>10.025873221216042</v>
      </c>
      <c r="Q546" s="6">
        <v>0.84087968952134551</v>
      </c>
      <c r="R546" s="6">
        <v>0</v>
      </c>
      <c r="S546" s="6">
        <v>0</v>
      </c>
      <c r="T546" s="6">
        <v>0</v>
      </c>
      <c r="U546" s="6">
        <v>0</v>
      </c>
      <c r="V546" s="6">
        <v>8.2799999999999994</v>
      </c>
      <c r="W546" s="6">
        <v>48.41</v>
      </c>
      <c r="X546" s="6">
        <v>9.01</v>
      </c>
      <c r="Y546" s="6">
        <v>33.909999999999997</v>
      </c>
      <c r="Z546" s="6">
        <v>7.38</v>
      </c>
      <c r="AA546" s="6">
        <v>1.29</v>
      </c>
      <c r="AD546" s="6">
        <v>0.1</v>
      </c>
      <c r="AE546" s="6">
        <v>9</v>
      </c>
      <c r="AF546" s="6">
        <v>51</v>
      </c>
      <c r="AG546" s="6">
        <f>Table26[[#This Row],[Solids (g)]]/(Table26[[#This Row],[Solids (g)]]+Table26[[#This Row],[Water mL]])*100</f>
        <v>15</v>
      </c>
      <c r="AN546" s="6">
        <v>30</v>
      </c>
      <c r="AO546" s="6" t="e">
        <f>LN(25/Table26[[#This Row],[Temperature (C)]]/(1-SQRT((Table26[[#This Row],[Temperature (C)]]-5)/Table26[[#This Row],[Temperature (C)]])))/Table26[[#This Row],[b]]</f>
        <v>#DIV/0!</v>
      </c>
      <c r="AP546" s="6">
        <f>IF(Table26[[#This Row],[b]]&lt;&gt;"",Table26[[#This Row],[T-5]], 0)</f>
        <v>0</v>
      </c>
      <c r="AQ546" s="6">
        <f>Table26[[#This Row],[Heating time]]+Table26[[#This Row],[Holding Time (min)]]</f>
        <v>30</v>
      </c>
      <c r="AR546" s="6">
        <v>260</v>
      </c>
      <c r="AT546" t="s">
        <v>389</v>
      </c>
      <c r="AU546" s="6">
        <v>11.04</v>
      </c>
      <c r="AV546" s="6">
        <v>39.049999999999997</v>
      </c>
      <c r="AW546" s="6">
        <v>33.96</v>
      </c>
      <c r="AX546" s="6">
        <v>15.95</v>
      </c>
      <c r="AZ546" s="6" t="s">
        <v>391</v>
      </c>
      <c r="BD546" s="6">
        <v>72.150000000000006</v>
      </c>
      <c r="BE546" s="6">
        <v>9.59</v>
      </c>
      <c r="BF546" s="6">
        <v>12.37</v>
      </c>
      <c r="BG546" s="6">
        <v>5.24</v>
      </c>
      <c r="BH546" s="6">
        <v>0.63</v>
      </c>
      <c r="BI546" s="6">
        <v>35.92</v>
      </c>
      <c r="BK546" s="6">
        <v>62.5</v>
      </c>
      <c r="BL546" s="6" t="s">
        <v>391</v>
      </c>
      <c r="CQ546" s="6">
        <v>0</v>
      </c>
    </row>
    <row r="547" spans="1:95" x14ac:dyDescent="0.25">
      <c r="A547" s="1" t="s">
        <v>367</v>
      </c>
      <c r="B547" t="s">
        <v>253</v>
      </c>
      <c r="C547">
        <v>2020</v>
      </c>
      <c r="D547" t="s">
        <v>154</v>
      </c>
      <c r="E547">
        <v>0</v>
      </c>
      <c r="F547" s="6">
        <f>Table26[[#This Row],[Other Carbs wt%]]+Table26[[#This Row],[Starch wt%]]+Table26[[#This Row],[Cellulose wt%]]+Table26[[#This Row],[Hemicellulose wt%]]+Table26[[#This Row],[Sa wt%]]</f>
        <v>1.9566623544631307</v>
      </c>
      <c r="G547" s="6">
        <f>Table26[[#This Row],[Protein wt%]]+Table26[[#This Row],[AA wt%]]</f>
        <v>73.787192755498069</v>
      </c>
      <c r="H547" s="6">
        <f>Table26[[#This Row],[Lipids wt%]]+Table26[[#This Row],[FA wt%]]</f>
        <v>10.025873221216042</v>
      </c>
      <c r="I547" s="6">
        <f>Table26[[#This Row],[Lignin wt%]]+Table26[[#This Row],[Ph wt%]]</f>
        <v>0.84087968952134551</v>
      </c>
      <c r="J547" s="6">
        <v>1.9566623544631307</v>
      </c>
      <c r="K547" s="6">
        <v>0</v>
      </c>
      <c r="L547" s="6">
        <v>0</v>
      </c>
      <c r="M547" s="6">
        <v>0.48512289780077622</v>
      </c>
      <c r="N547" s="6">
        <v>1.4715394566623545</v>
      </c>
      <c r="O547" s="6">
        <v>73.787192755498069</v>
      </c>
      <c r="P547" s="6">
        <v>10.025873221216042</v>
      </c>
      <c r="Q547" s="6">
        <v>0.84087968952134551</v>
      </c>
      <c r="R547" s="6">
        <v>0</v>
      </c>
      <c r="S547" s="6">
        <v>0</v>
      </c>
      <c r="T547" s="6">
        <v>0</v>
      </c>
      <c r="U547" s="6">
        <v>0</v>
      </c>
      <c r="V547" s="6">
        <v>8.2799999999999994</v>
      </c>
      <c r="W547" s="6">
        <v>48.41</v>
      </c>
      <c r="X547" s="6">
        <v>9.01</v>
      </c>
      <c r="Y547" s="6">
        <v>33.909999999999997</v>
      </c>
      <c r="Z547" s="6">
        <v>7.38</v>
      </c>
      <c r="AA547" s="6">
        <v>1.29</v>
      </c>
      <c r="AD547" s="6">
        <v>0.1</v>
      </c>
      <c r="AE547" s="6">
        <v>9</v>
      </c>
      <c r="AF547" s="6">
        <v>51</v>
      </c>
      <c r="AG547" s="6">
        <f>Table26[[#This Row],[Solids (g)]]/(Table26[[#This Row],[Solids (g)]]+Table26[[#This Row],[Water mL]])*100</f>
        <v>15</v>
      </c>
      <c r="AN547" s="6">
        <v>30</v>
      </c>
      <c r="AO547" s="6" t="e">
        <f>LN(25/Table26[[#This Row],[Temperature (C)]]/(1-SQRT((Table26[[#This Row],[Temperature (C)]]-5)/Table26[[#This Row],[Temperature (C)]])))/Table26[[#This Row],[b]]</f>
        <v>#DIV/0!</v>
      </c>
      <c r="AP547" s="6">
        <f>IF(Table26[[#This Row],[b]]&lt;&gt;"",Table26[[#This Row],[T-5]], 0)</f>
        <v>0</v>
      </c>
      <c r="AQ547" s="6">
        <f>Table26[[#This Row],[Heating time]]+Table26[[#This Row],[Holding Time (min)]]</f>
        <v>30</v>
      </c>
      <c r="AR547" s="6">
        <v>300</v>
      </c>
      <c r="AT547" t="s">
        <v>389</v>
      </c>
      <c r="AU547" s="6">
        <v>4.8499999999999996</v>
      </c>
      <c r="AV547" s="6">
        <v>45.35</v>
      </c>
      <c r="AW547" s="6">
        <v>25.86</v>
      </c>
      <c r="AX547" s="6">
        <v>23.94</v>
      </c>
      <c r="AZ547" s="6" t="s">
        <v>391</v>
      </c>
      <c r="BD547" s="6">
        <v>74.819999999999993</v>
      </c>
      <c r="BE547" s="6">
        <v>9.7899999999999991</v>
      </c>
      <c r="BF547" s="6">
        <v>9.59</v>
      </c>
      <c r="BG547" s="6">
        <v>5.41</v>
      </c>
      <c r="BH547" s="6">
        <v>0.4</v>
      </c>
      <c r="BI547" s="6">
        <v>37.6</v>
      </c>
      <c r="BK547" s="6">
        <v>75.989999999999995</v>
      </c>
      <c r="BL547" s="6" t="s">
        <v>391</v>
      </c>
      <c r="CQ547" s="6">
        <v>0</v>
      </c>
    </row>
    <row r="548" spans="1:95" x14ac:dyDescent="0.25">
      <c r="A548" t="s">
        <v>367</v>
      </c>
      <c r="B548" t="s">
        <v>253</v>
      </c>
      <c r="C548">
        <v>2020</v>
      </c>
      <c r="D548" t="s">
        <v>154</v>
      </c>
      <c r="E548">
        <v>0</v>
      </c>
      <c r="F548" s="6">
        <f>Table26[[#This Row],[Other Carbs wt%]]+Table26[[#This Row],[Starch wt%]]+Table26[[#This Row],[Cellulose wt%]]+Table26[[#This Row],[Hemicellulose wt%]]+Table26[[#This Row],[Sa wt%]]</f>
        <v>1.9566623544631307</v>
      </c>
      <c r="G548" s="6">
        <f>Table26[[#This Row],[Protein wt%]]+Table26[[#This Row],[AA wt%]]</f>
        <v>73.787192755498069</v>
      </c>
      <c r="H548" s="6">
        <f>Table26[[#This Row],[Lipids wt%]]+Table26[[#This Row],[FA wt%]]</f>
        <v>10.025873221216042</v>
      </c>
      <c r="I548" s="6">
        <f>Table26[[#This Row],[Lignin wt%]]+Table26[[#This Row],[Ph wt%]]</f>
        <v>0.84087968952134551</v>
      </c>
      <c r="J548" s="6">
        <v>1.9566623544631307</v>
      </c>
      <c r="K548" s="6">
        <v>0</v>
      </c>
      <c r="L548" s="6">
        <v>0</v>
      </c>
      <c r="M548" s="6">
        <v>0.48512289780077622</v>
      </c>
      <c r="N548" s="6">
        <v>1.4715394566623545</v>
      </c>
      <c r="O548" s="6">
        <v>73.787192755498069</v>
      </c>
      <c r="P548" s="6">
        <v>10.025873221216042</v>
      </c>
      <c r="Q548" s="6">
        <v>0.84087968952134551</v>
      </c>
      <c r="R548" s="6">
        <v>0</v>
      </c>
      <c r="S548" s="6">
        <v>0</v>
      </c>
      <c r="T548" s="6">
        <v>0</v>
      </c>
      <c r="U548" s="6">
        <v>0</v>
      </c>
      <c r="V548" s="6">
        <v>8.2799999999999994</v>
      </c>
      <c r="W548" s="6">
        <v>48.41</v>
      </c>
      <c r="X548" s="6">
        <v>9.01</v>
      </c>
      <c r="Y548" s="6">
        <v>33.909999999999997</v>
      </c>
      <c r="Z548" s="6">
        <v>7.38</v>
      </c>
      <c r="AA548" s="6">
        <v>1.29</v>
      </c>
      <c r="AD548" s="6">
        <v>0.1</v>
      </c>
      <c r="AE548" s="6">
        <v>9</v>
      </c>
      <c r="AF548" s="6">
        <v>51</v>
      </c>
      <c r="AG548" s="6">
        <f>Table26[[#This Row],[Solids (g)]]/(Table26[[#This Row],[Solids (g)]]+Table26[[#This Row],[Water mL]])*100</f>
        <v>15</v>
      </c>
      <c r="AN548" s="6">
        <v>30</v>
      </c>
      <c r="AO548" s="6" t="e">
        <f>LN(25/Table26[[#This Row],[Temperature (C)]]/(1-SQRT((Table26[[#This Row],[Temperature (C)]]-5)/Table26[[#This Row],[Temperature (C)]])))/Table26[[#This Row],[b]]</f>
        <v>#DIV/0!</v>
      </c>
      <c r="AP548" s="6">
        <f>IF(Table26[[#This Row],[b]]&lt;&gt;"",Table26[[#This Row],[T-5]], 0)</f>
        <v>0</v>
      </c>
      <c r="AQ548" s="6">
        <f>Table26[[#This Row],[Heating time]]+Table26[[#This Row],[Holding Time (min)]]</f>
        <v>30</v>
      </c>
      <c r="AR548" s="6">
        <v>320</v>
      </c>
      <c r="AT548" t="s">
        <v>389</v>
      </c>
      <c r="AU548" s="6">
        <v>3.1</v>
      </c>
      <c r="AV548" s="6">
        <v>54.11</v>
      </c>
      <c r="AW548" s="6">
        <v>21.96</v>
      </c>
      <c r="AX548" s="6">
        <v>20.83</v>
      </c>
      <c r="AZ548" s="6" t="s">
        <v>391</v>
      </c>
      <c r="BD548" s="6">
        <v>74.64</v>
      </c>
      <c r="BE548" s="6">
        <v>9.68</v>
      </c>
      <c r="BF548" s="6">
        <v>10.39</v>
      </c>
      <c r="BG548" s="6">
        <v>4.8899999999999997</v>
      </c>
      <c r="BH548" s="6">
        <v>0.4</v>
      </c>
      <c r="BI548" s="6">
        <v>37.229999999999997</v>
      </c>
      <c r="BK548" s="6">
        <v>89.76</v>
      </c>
      <c r="BL548" s="6" t="s">
        <v>391</v>
      </c>
      <c r="CQ548" s="6">
        <v>0</v>
      </c>
    </row>
    <row r="549" spans="1:95" x14ac:dyDescent="0.25">
      <c r="A549" t="s">
        <v>367</v>
      </c>
      <c r="B549" t="s">
        <v>253</v>
      </c>
      <c r="C549">
        <v>2020</v>
      </c>
      <c r="D549" t="s">
        <v>154</v>
      </c>
      <c r="E549">
        <v>0</v>
      </c>
      <c r="F549" s="6">
        <f>Table26[[#This Row],[Other Carbs wt%]]+Table26[[#This Row],[Starch wt%]]+Table26[[#This Row],[Cellulose wt%]]+Table26[[#This Row],[Hemicellulose wt%]]+Table26[[#This Row],[Sa wt%]]</f>
        <v>1.9566623544631307</v>
      </c>
      <c r="G549" s="6">
        <f>Table26[[#This Row],[Protein wt%]]+Table26[[#This Row],[AA wt%]]</f>
        <v>73.787192755498069</v>
      </c>
      <c r="H549" s="6">
        <f>Table26[[#This Row],[Lipids wt%]]+Table26[[#This Row],[FA wt%]]</f>
        <v>10.025873221216042</v>
      </c>
      <c r="I549" s="6">
        <f>Table26[[#This Row],[Lignin wt%]]+Table26[[#This Row],[Ph wt%]]</f>
        <v>0.84087968952134551</v>
      </c>
      <c r="J549" s="6">
        <v>1.9566623544631307</v>
      </c>
      <c r="K549" s="6">
        <v>0</v>
      </c>
      <c r="L549" s="6">
        <v>0</v>
      </c>
      <c r="M549" s="6">
        <v>0.48512289780077622</v>
      </c>
      <c r="N549" s="6">
        <v>1.4715394566623545</v>
      </c>
      <c r="O549" s="6">
        <v>73.787192755498069</v>
      </c>
      <c r="P549" s="6">
        <v>10.025873221216042</v>
      </c>
      <c r="Q549" s="6">
        <v>0.84087968952134551</v>
      </c>
      <c r="R549" s="6">
        <v>0</v>
      </c>
      <c r="S549" s="6">
        <v>0</v>
      </c>
      <c r="T549" s="6">
        <v>0</v>
      </c>
      <c r="U549" s="6">
        <v>0</v>
      </c>
      <c r="V549" s="6">
        <v>8.2799999999999994</v>
      </c>
      <c r="W549" s="6">
        <v>48.41</v>
      </c>
      <c r="X549" s="6">
        <v>9.01</v>
      </c>
      <c r="Y549" s="6">
        <v>33.909999999999997</v>
      </c>
      <c r="Z549" s="6">
        <v>7.38</v>
      </c>
      <c r="AA549" s="6">
        <v>1.29</v>
      </c>
      <c r="AD549" s="6">
        <v>0.1</v>
      </c>
      <c r="AE549" s="6">
        <v>9</v>
      </c>
      <c r="AF549" s="6">
        <v>51</v>
      </c>
      <c r="AG549" s="6">
        <f>Table26[[#This Row],[Solids (g)]]/(Table26[[#This Row],[Solids (g)]]+Table26[[#This Row],[Water mL]])*100</f>
        <v>15</v>
      </c>
      <c r="AN549" s="6">
        <v>30</v>
      </c>
      <c r="AO549" s="6" t="e">
        <f>LN(25/Table26[[#This Row],[Temperature (C)]]/(1-SQRT((Table26[[#This Row],[Temperature (C)]]-5)/Table26[[#This Row],[Temperature (C)]])))/Table26[[#This Row],[b]]</f>
        <v>#DIV/0!</v>
      </c>
      <c r="AP549" s="6">
        <f>IF(Table26[[#This Row],[b]]&lt;&gt;"",Table26[[#This Row],[T-5]], 0)</f>
        <v>0</v>
      </c>
      <c r="AQ549" s="6">
        <f>Table26[[#This Row],[Heating time]]+Table26[[#This Row],[Holding Time (min)]]</f>
        <v>30</v>
      </c>
      <c r="AR549" s="6">
        <v>340</v>
      </c>
      <c r="AT549" t="s">
        <v>389</v>
      </c>
      <c r="AU549" s="6">
        <v>4.3899999999999997</v>
      </c>
      <c r="AV549" s="6">
        <v>41.73</v>
      </c>
      <c r="AW549" s="6">
        <v>16.91</v>
      </c>
      <c r="AX549" s="6">
        <v>36.97</v>
      </c>
      <c r="AZ549" s="6" t="s">
        <v>391</v>
      </c>
      <c r="BD549" s="6">
        <v>75.7</v>
      </c>
      <c r="BE549" s="6">
        <v>9.7200000000000006</v>
      </c>
      <c r="BF549" s="6">
        <v>9.01</v>
      </c>
      <c r="BG549" s="6">
        <v>5.28</v>
      </c>
      <c r="BH549" s="6">
        <v>0.28999999999999998</v>
      </c>
      <c r="BI549" s="6">
        <v>37.880000000000003</v>
      </c>
      <c r="BK549" s="6">
        <v>70.45</v>
      </c>
      <c r="BL549" s="6" t="s">
        <v>391</v>
      </c>
      <c r="CQ549" s="6">
        <v>0</v>
      </c>
    </row>
    <row r="550" spans="1:95" x14ac:dyDescent="0.25">
      <c r="A550" s="5" t="s">
        <v>367</v>
      </c>
      <c r="B550" s="3" t="s">
        <v>253</v>
      </c>
      <c r="C550" s="3">
        <v>2020</v>
      </c>
      <c r="D550" s="3" t="s">
        <v>368</v>
      </c>
      <c r="E550">
        <v>0</v>
      </c>
      <c r="F550" s="6">
        <f>Table26[[#This Row],[Other Carbs wt%]]+Table26[[#This Row],[Starch wt%]]+Table26[[#This Row],[Cellulose wt%]]+Table26[[#This Row],[Hemicellulose wt%]]+Table26[[#This Row],[Sa wt%]]</f>
        <v>47.66</v>
      </c>
      <c r="G550" s="6">
        <f>Table26[[#This Row],[Protein wt%]]+Table26[[#This Row],[AA wt%]]</f>
        <v>9.9499999999999993</v>
      </c>
      <c r="H550" s="6">
        <f>Table26[[#This Row],[Lipids wt%]]+Table26[[#This Row],[FA wt%]]</f>
        <v>0.8</v>
      </c>
      <c r="I550" s="6">
        <f>Table26[[#This Row],[Lignin wt%]]+Table26[[#This Row],[Ph wt%]]</f>
        <v>13.05</v>
      </c>
      <c r="J55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47.66</v>
      </c>
      <c r="K550" s="6">
        <v>0</v>
      </c>
      <c r="L550" s="6">
        <v>0</v>
      </c>
      <c r="M550" s="7">
        <v>9.0399999999999991</v>
      </c>
      <c r="N550" s="7">
        <v>38.619999999999997</v>
      </c>
      <c r="O550" s="7">
        <v>9.9499999999999993</v>
      </c>
      <c r="P550" s="7">
        <v>0.8</v>
      </c>
      <c r="Q550" s="7">
        <v>13.05</v>
      </c>
      <c r="R550" s="7">
        <v>0</v>
      </c>
      <c r="S550" s="7">
        <v>0</v>
      </c>
      <c r="T550" s="7">
        <v>0</v>
      </c>
      <c r="U550" s="7">
        <v>0</v>
      </c>
      <c r="V550" s="7">
        <v>43.43</v>
      </c>
      <c r="W550" s="7">
        <v>28.5</v>
      </c>
      <c r="X550" s="7">
        <v>2.78</v>
      </c>
      <c r="Y550" s="7">
        <v>65.400000000000006</v>
      </c>
      <c r="Z550" s="7">
        <v>2.13</v>
      </c>
      <c r="AA550" s="7">
        <v>1.19</v>
      </c>
      <c r="AB550" s="7"/>
      <c r="AC550" s="7"/>
      <c r="AD550" s="7">
        <v>0.1</v>
      </c>
      <c r="AE550" s="7">
        <v>9</v>
      </c>
      <c r="AF550" s="7">
        <v>51</v>
      </c>
      <c r="AG550" s="6">
        <f>Table26[[#This Row],[Solids (g)]]/(Table26[[#This Row],[Solids (g)]]+Table26[[#This Row],[Water mL]])*100</f>
        <v>15</v>
      </c>
      <c r="AN550" s="6">
        <v>30</v>
      </c>
      <c r="AO550" s="6" t="e">
        <f>LN(25/Table26[[#This Row],[Temperature (C)]]/(1-SQRT((Table26[[#This Row],[Temperature (C)]]-5)/Table26[[#This Row],[Temperature (C)]])))/Table26[[#This Row],[b]]</f>
        <v>#DIV/0!</v>
      </c>
      <c r="AP550" s="6">
        <f>IF(Table26[[#This Row],[b]]&lt;&gt;"",Table26[[#This Row],[T-5]], 0)</f>
        <v>0</v>
      </c>
      <c r="AQ550" s="6">
        <f>Table26[[#This Row],[Heating time]]+Table26[[#This Row],[Holding Time (min)]]</f>
        <v>30</v>
      </c>
      <c r="AR550" s="6">
        <v>300</v>
      </c>
      <c r="AT550" t="s">
        <v>389</v>
      </c>
      <c r="AU550" s="6">
        <v>36.119999999999997</v>
      </c>
      <c r="AV550" s="6">
        <v>6.93</v>
      </c>
      <c r="AW550" s="6">
        <v>32.99</v>
      </c>
      <c r="AX550" s="6">
        <v>23.96</v>
      </c>
      <c r="AZ550" s="6" t="s">
        <v>391</v>
      </c>
      <c r="BD550" s="6">
        <v>73.56</v>
      </c>
      <c r="BE550" s="6">
        <v>8.27</v>
      </c>
      <c r="BF550" s="6">
        <v>11.94</v>
      </c>
      <c r="BG550" s="6">
        <v>4.5</v>
      </c>
      <c r="BH550" s="6">
        <v>1.74</v>
      </c>
      <c r="BI550" s="6">
        <v>34.71</v>
      </c>
      <c r="BK550" s="6">
        <v>22.81</v>
      </c>
      <c r="BL550" s="6" t="s">
        <v>391</v>
      </c>
      <c r="CQ550" s="6">
        <v>0</v>
      </c>
    </row>
    <row r="551" spans="1:95" x14ac:dyDescent="0.25">
      <c r="A551" s="5" t="s">
        <v>367</v>
      </c>
      <c r="B551" s="3" t="s">
        <v>253</v>
      </c>
      <c r="C551" s="3">
        <v>2020</v>
      </c>
      <c r="D551" s="3" t="s">
        <v>368</v>
      </c>
      <c r="E551">
        <v>0</v>
      </c>
      <c r="F551" s="6">
        <f>Table26[[#This Row],[Other Carbs wt%]]+Table26[[#This Row],[Starch wt%]]+Table26[[#This Row],[Cellulose wt%]]+Table26[[#This Row],[Hemicellulose wt%]]+Table26[[#This Row],[Sa wt%]]</f>
        <v>47.66</v>
      </c>
      <c r="G551" s="6">
        <f>Table26[[#This Row],[Protein wt%]]+Table26[[#This Row],[AA wt%]]</f>
        <v>9.9499999999999993</v>
      </c>
      <c r="H551" s="6">
        <f>Table26[[#This Row],[Lipids wt%]]+Table26[[#This Row],[FA wt%]]</f>
        <v>0.8</v>
      </c>
      <c r="I551" s="6">
        <f>Table26[[#This Row],[Lignin wt%]]+Table26[[#This Row],[Ph wt%]]</f>
        <v>13.05</v>
      </c>
      <c r="J55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47.66</v>
      </c>
      <c r="K551" s="6">
        <v>0</v>
      </c>
      <c r="L551" s="6">
        <v>0</v>
      </c>
      <c r="M551" s="7">
        <v>9.0399999999999991</v>
      </c>
      <c r="N551" s="7">
        <v>38.619999999999997</v>
      </c>
      <c r="O551" s="7">
        <v>9.9499999999999993</v>
      </c>
      <c r="P551" s="7">
        <v>0.8</v>
      </c>
      <c r="Q551" s="7">
        <v>13.05</v>
      </c>
      <c r="R551" s="7">
        <v>0</v>
      </c>
      <c r="S551" s="7">
        <v>0</v>
      </c>
      <c r="T551" s="7">
        <v>0</v>
      </c>
      <c r="U551" s="7">
        <v>0</v>
      </c>
      <c r="V551" s="7">
        <v>43.43</v>
      </c>
      <c r="W551" s="7">
        <v>28.5</v>
      </c>
      <c r="X551" s="7">
        <v>2.78</v>
      </c>
      <c r="Y551" s="7">
        <v>65.400000000000006</v>
      </c>
      <c r="Z551" s="7">
        <v>2.13</v>
      </c>
      <c r="AA551" s="7">
        <v>1.19</v>
      </c>
      <c r="AB551" s="7"/>
      <c r="AC551" s="7"/>
      <c r="AD551" s="7">
        <v>0.1</v>
      </c>
      <c r="AE551" s="7">
        <v>9</v>
      </c>
      <c r="AF551" s="7">
        <v>51</v>
      </c>
      <c r="AG551" s="6">
        <f>Table26[[#This Row],[Solids (g)]]/(Table26[[#This Row],[Solids (g)]]+Table26[[#This Row],[Water mL]])*100</f>
        <v>15</v>
      </c>
      <c r="AN551" s="6">
        <v>30</v>
      </c>
      <c r="AO551" s="6" t="e">
        <f>LN(25/Table26[[#This Row],[Temperature (C)]]/(1-SQRT((Table26[[#This Row],[Temperature (C)]]-5)/Table26[[#This Row],[Temperature (C)]])))/Table26[[#This Row],[b]]</f>
        <v>#DIV/0!</v>
      </c>
      <c r="AP551" s="6">
        <f>IF(Table26[[#This Row],[b]]&lt;&gt;"",Table26[[#This Row],[T-5]], 0)</f>
        <v>0</v>
      </c>
      <c r="AQ551" s="6">
        <f>Table26[[#This Row],[Heating time]]+Table26[[#This Row],[Holding Time (min)]]</f>
        <v>30</v>
      </c>
      <c r="AR551" s="6">
        <v>320</v>
      </c>
      <c r="AT551" t="s">
        <v>389</v>
      </c>
      <c r="AU551" s="6">
        <v>32.08</v>
      </c>
      <c r="AV551" s="6">
        <v>8.43</v>
      </c>
      <c r="AW551" s="6">
        <v>34.11</v>
      </c>
      <c r="AX551" s="6">
        <v>25.38</v>
      </c>
      <c r="AZ551" s="6" t="s">
        <v>391</v>
      </c>
      <c r="BD551" s="6">
        <v>74.62</v>
      </c>
      <c r="BE551" s="6">
        <v>8.23</v>
      </c>
      <c r="BF551" s="6">
        <v>11.17</v>
      </c>
      <c r="BG551" s="6">
        <v>4.3</v>
      </c>
      <c r="BH551" s="6">
        <v>1.68</v>
      </c>
      <c r="BI551" s="6">
        <v>35.14</v>
      </c>
      <c r="BK551" s="6">
        <v>28.1</v>
      </c>
      <c r="BL551" s="6" t="s">
        <v>391</v>
      </c>
      <c r="CQ551" s="6">
        <v>0</v>
      </c>
    </row>
    <row r="552" spans="1:95" x14ac:dyDescent="0.25">
      <c r="A552" s="4" t="s">
        <v>367</v>
      </c>
      <c r="B552" s="2" t="s">
        <v>253</v>
      </c>
      <c r="C552" s="2">
        <v>2020</v>
      </c>
      <c r="D552" s="2" t="s">
        <v>368</v>
      </c>
      <c r="E552">
        <v>0</v>
      </c>
      <c r="F552" s="6">
        <f>Table26[[#This Row],[Other Carbs wt%]]+Table26[[#This Row],[Starch wt%]]+Table26[[#This Row],[Cellulose wt%]]+Table26[[#This Row],[Hemicellulose wt%]]+Table26[[#This Row],[Sa wt%]]</f>
        <v>47.66</v>
      </c>
      <c r="G552" s="6">
        <f>Table26[[#This Row],[Protein wt%]]+Table26[[#This Row],[AA wt%]]</f>
        <v>9.9499999999999993</v>
      </c>
      <c r="H552" s="6">
        <f>Table26[[#This Row],[Lipids wt%]]+Table26[[#This Row],[FA wt%]]</f>
        <v>0.8</v>
      </c>
      <c r="I552" s="6">
        <f>Table26[[#This Row],[Lignin wt%]]+Table26[[#This Row],[Ph wt%]]</f>
        <v>13.05</v>
      </c>
      <c r="J55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47.66</v>
      </c>
      <c r="K552" s="6">
        <v>0</v>
      </c>
      <c r="L552" s="6">
        <v>0</v>
      </c>
      <c r="M552" s="10">
        <v>9.0399999999999991</v>
      </c>
      <c r="N552" s="10">
        <v>38.619999999999997</v>
      </c>
      <c r="O552" s="10">
        <v>9.9499999999999993</v>
      </c>
      <c r="P552" s="10">
        <v>0.8</v>
      </c>
      <c r="Q552" s="10">
        <v>13.05</v>
      </c>
      <c r="R552" s="10">
        <v>0</v>
      </c>
      <c r="S552" s="10">
        <v>0</v>
      </c>
      <c r="T552" s="10">
        <v>0</v>
      </c>
      <c r="U552" s="10">
        <v>0</v>
      </c>
      <c r="V552" s="10">
        <v>43.43</v>
      </c>
      <c r="W552" s="10">
        <v>28.5</v>
      </c>
      <c r="X552" s="10">
        <v>2.78</v>
      </c>
      <c r="Y552" s="10">
        <v>65.400000000000006</v>
      </c>
      <c r="Z552" s="10">
        <v>2.13</v>
      </c>
      <c r="AA552" s="10">
        <v>1.19</v>
      </c>
      <c r="AB552" s="10"/>
      <c r="AC552" s="10"/>
      <c r="AD552" s="10">
        <v>0.1</v>
      </c>
      <c r="AE552" s="10">
        <v>9</v>
      </c>
      <c r="AF552" s="10">
        <v>51</v>
      </c>
      <c r="AG552" s="6">
        <f>Table26[[#This Row],[Solids (g)]]/(Table26[[#This Row],[Solids (g)]]+Table26[[#This Row],[Water mL]])*100</f>
        <v>15</v>
      </c>
      <c r="AN552" s="6">
        <v>30</v>
      </c>
      <c r="AO552" s="6" t="e">
        <f>LN(25/Table26[[#This Row],[Temperature (C)]]/(1-SQRT((Table26[[#This Row],[Temperature (C)]]-5)/Table26[[#This Row],[Temperature (C)]])))/Table26[[#This Row],[b]]</f>
        <v>#DIV/0!</v>
      </c>
      <c r="AP552" s="6">
        <f>IF(Table26[[#This Row],[b]]&lt;&gt;"",Table26[[#This Row],[T-5]], 0)</f>
        <v>0</v>
      </c>
      <c r="AQ552" s="6">
        <f>Table26[[#This Row],[Heating time]]+Table26[[#This Row],[Holding Time (min)]]</f>
        <v>30</v>
      </c>
      <c r="AR552" s="6">
        <v>340</v>
      </c>
      <c r="AT552" t="s">
        <v>389</v>
      </c>
      <c r="AU552" s="6">
        <v>32.04</v>
      </c>
      <c r="AV552" s="6">
        <v>9.49</v>
      </c>
      <c r="AW552" s="6">
        <v>32.270000000000003</v>
      </c>
      <c r="AX552" s="6">
        <v>26.2</v>
      </c>
      <c r="AZ552" s="6" t="s">
        <v>391</v>
      </c>
      <c r="BD552" s="6">
        <v>74.989999999999995</v>
      </c>
      <c r="BE552" s="6">
        <v>8.1999999999999993</v>
      </c>
      <c r="BF552" s="6">
        <v>11.09</v>
      </c>
      <c r="BG552" s="6">
        <v>4.1500000000000004</v>
      </c>
      <c r="BH552" s="6">
        <v>1.56</v>
      </c>
      <c r="BI552" s="6">
        <v>35.229999999999997</v>
      </c>
      <c r="BK552" s="6">
        <v>31.72</v>
      </c>
      <c r="BL552" s="6" t="s">
        <v>391</v>
      </c>
      <c r="CQ552" s="6">
        <v>0</v>
      </c>
    </row>
    <row r="553" spans="1:95" x14ac:dyDescent="0.25">
      <c r="A553" t="s">
        <v>93</v>
      </c>
      <c r="B553" t="s">
        <v>121</v>
      </c>
      <c r="C553">
        <v>1995</v>
      </c>
      <c r="D553" t="s">
        <v>92</v>
      </c>
      <c r="E553">
        <v>1</v>
      </c>
      <c r="F553" s="6">
        <f>Table26[[#This Row],[Other Carbs wt%]]+Table26[[#This Row],[Starch wt%]]+Table26[[#This Row],[Cellulose wt%]]+Table26[[#This Row],[Hemicellulose wt%]]+Table26[[#This Row],[Sa wt%]]</f>
        <v>55</v>
      </c>
      <c r="G553" s="6">
        <f>Table26[[#This Row],[Protein wt%]]+Table26[[#This Row],[AA wt%]]</f>
        <v>18.399999999999999</v>
      </c>
      <c r="H553" s="6">
        <f>Table26[[#This Row],[Lipids wt%]]+Table26[[#This Row],[FA wt%]]</f>
        <v>5.3</v>
      </c>
      <c r="I553" s="6">
        <f>Table26[[#This Row],[Lignin wt%]]+Table26[[#This Row],[Ph wt%]]</f>
        <v>6.1</v>
      </c>
      <c r="J55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55</v>
      </c>
      <c r="K553" s="6">
        <v>55</v>
      </c>
      <c r="L553" s="6">
        <v>0</v>
      </c>
      <c r="M553" s="6">
        <v>0</v>
      </c>
      <c r="N553" s="6">
        <v>0</v>
      </c>
      <c r="O553" s="6">
        <v>18.399999999999999</v>
      </c>
      <c r="P553" s="6">
        <v>5.3</v>
      </c>
      <c r="Q553" s="6">
        <v>6.1</v>
      </c>
      <c r="R553" s="6">
        <v>0</v>
      </c>
      <c r="S553" s="6">
        <v>0</v>
      </c>
      <c r="T553" s="6">
        <v>0</v>
      </c>
      <c r="U553" s="6">
        <v>0</v>
      </c>
      <c r="V553" s="6">
        <v>25.3</v>
      </c>
      <c r="W553" s="6">
        <v>44.2</v>
      </c>
      <c r="X553" s="6">
        <v>5.8</v>
      </c>
      <c r="Y553" s="6">
        <v>31.2</v>
      </c>
      <c r="Z553" s="6">
        <v>3.5</v>
      </c>
      <c r="AC553" s="6">
        <v>17.7</v>
      </c>
      <c r="AD553" s="6">
        <v>0.3</v>
      </c>
      <c r="AG553" s="6">
        <v>4</v>
      </c>
      <c r="AM553" s="6">
        <v>18</v>
      </c>
      <c r="AN553" s="6">
        <v>30</v>
      </c>
      <c r="AO553" s="6" t="e">
        <f>LN(25/Table26[[#This Row],[Temperature (C)]]/(1-SQRT((Table26[[#This Row],[Temperature (C)]]-5)/Table26[[#This Row],[Temperature (C)]])))/Table26[[#This Row],[b]]</f>
        <v>#DIV/0!</v>
      </c>
      <c r="AP553" s="6">
        <f>IF(Table26[[#This Row],[b]]&lt;&gt;"",Table26[[#This Row],[T-5]], 0)</f>
        <v>0</v>
      </c>
      <c r="AQ553" s="6">
        <f>Table26[[#This Row],[Holding Time (min)]]+Table26[[#This Row],[Heating time]]</f>
        <v>30</v>
      </c>
      <c r="AR553" s="6">
        <v>340</v>
      </c>
      <c r="AT553" t="s">
        <v>389</v>
      </c>
      <c r="AV553" s="6">
        <v>27.6</v>
      </c>
      <c r="AZ553" s="6" t="s">
        <v>391</v>
      </c>
      <c r="BD553" s="6">
        <v>73.599999999999994</v>
      </c>
      <c r="BE553" s="6">
        <v>9.1</v>
      </c>
      <c r="BF553" s="6">
        <v>12.7</v>
      </c>
      <c r="BG553" s="6">
        <v>4.5999999999999996</v>
      </c>
      <c r="BI553" s="6">
        <v>36</v>
      </c>
      <c r="BL553" s="6" t="s">
        <v>391</v>
      </c>
      <c r="CQ553" s="6">
        <v>0</v>
      </c>
    </row>
    <row r="554" spans="1:95" x14ac:dyDescent="0.25">
      <c r="A554" t="s">
        <v>33</v>
      </c>
      <c r="B554" t="s">
        <v>113</v>
      </c>
      <c r="C554">
        <v>2011</v>
      </c>
      <c r="D554" s="9" t="s">
        <v>34</v>
      </c>
      <c r="E554">
        <v>0</v>
      </c>
      <c r="F554" s="6">
        <f>Table26[[#This Row],[Other Carbs wt%]]+Table26[[#This Row],[Starch wt%]]+Table26[[#This Row],[Cellulose wt%]]+Table26[[#This Row],[Hemicellulose wt%]]+Table26[[#This Row],[Sa wt%]]</f>
        <v>21</v>
      </c>
      <c r="G554" s="6">
        <f>Table26[[#This Row],[Protein wt%]]+Table26[[#This Row],[AA wt%]]</f>
        <v>64</v>
      </c>
      <c r="H554" s="6">
        <f>Table26[[#This Row],[Lipids wt%]]+Table26[[#This Row],[FA wt%]]</f>
        <v>5</v>
      </c>
      <c r="I554" s="6">
        <f>Table26[[#This Row],[Lignin wt%]]+Table26[[#This Row],[Ph wt%]]</f>
        <v>0</v>
      </c>
      <c r="J55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21</v>
      </c>
      <c r="K554" s="8">
        <v>21</v>
      </c>
      <c r="L554" s="6">
        <v>0</v>
      </c>
      <c r="M554" s="6">
        <v>0</v>
      </c>
      <c r="N554" s="6">
        <v>0</v>
      </c>
      <c r="O554" s="8">
        <v>64</v>
      </c>
      <c r="P554" s="8">
        <v>5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10</v>
      </c>
      <c r="AD554" s="8">
        <v>2</v>
      </c>
      <c r="AG554" s="6">
        <v>20</v>
      </c>
      <c r="AQ554" s="6">
        <v>30</v>
      </c>
      <c r="AR554">
        <v>300</v>
      </c>
      <c r="AT554" t="s">
        <v>389</v>
      </c>
      <c r="AU554" s="8"/>
      <c r="AV554" s="8">
        <v>32.6</v>
      </c>
      <c r="AW554" s="8"/>
      <c r="AX554" s="8"/>
      <c r="AZ554" s="6" t="s">
        <v>391</v>
      </c>
      <c r="BD554" s="8">
        <v>68.900000000000006</v>
      </c>
      <c r="BE554" s="8">
        <v>8.9</v>
      </c>
      <c r="BF554" s="8">
        <v>6.5</v>
      </c>
      <c r="BG554" s="8">
        <v>14.9</v>
      </c>
      <c r="BH554" s="8">
        <v>0.86</v>
      </c>
      <c r="BI554" s="8">
        <v>33.200000000000003</v>
      </c>
      <c r="BJ554" s="8"/>
    </row>
    <row r="555" spans="1:95" x14ac:dyDescent="0.25">
      <c r="A555" t="s">
        <v>39</v>
      </c>
      <c r="B555" t="s">
        <v>114</v>
      </c>
      <c r="C555">
        <v>2016</v>
      </c>
      <c r="D555" s="9" t="s">
        <v>40</v>
      </c>
      <c r="E555">
        <v>0</v>
      </c>
      <c r="F555" s="6">
        <f>Table26[[#This Row],[Other Carbs wt%]]+Table26[[#This Row],[Starch wt%]]+Table26[[#This Row],[Cellulose wt%]]+Table26[[#This Row],[Hemicellulose wt%]]+Table26[[#This Row],[Sa wt%]]</f>
        <v>14.57</v>
      </c>
      <c r="G555" s="6">
        <f>Table26[[#This Row],[Protein wt%]]+Table26[[#This Row],[AA wt%]]</f>
        <v>62.2</v>
      </c>
      <c r="H555" s="6">
        <f>Table26[[#This Row],[Lipids wt%]]+Table26[[#This Row],[FA wt%]]</f>
        <v>11.21</v>
      </c>
      <c r="I555" s="6">
        <f>Table26[[#This Row],[Lignin wt%]]+Table26[[#This Row],[Ph wt%]]</f>
        <v>0</v>
      </c>
      <c r="J55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14.57</v>
      </c>
      <c r="K555" s="8">
        <v>14.57</v>
      </c>
      <c r="L555" s="6">
        <v>0</v>
      </c>
      <c r="M555" s="6">
        <v>0</v>
      </c>
      <c r="N555" s="6">
        <v>0</v>
      </c>
      <c r="O555" s="8">
        <v>62.2</v>
      </c>
      <c r="P555" s="8">
        <v>11.21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12.019999999999989</v>
      </c>
      <c r="AD555" s="8">
        <v>1</v>
      </c>
      <c r="AG555" s="6">
        <v>20</v>
      </c>
      <c r="AQ555" s="6">
        <v>30</v>
      </c>
      <c r="AR555">
        <v>350</v>
      </c>
      <c r="AT555" t="s">
        <v>389</v>
      </c>
      <c r="AU555" s="8"/>
      <c r="AV555" s="8">
        <v>35</v>
      </c>
      <c r="AW555" s="8"/>
      <c r="AX555" s="8"/>
      <c r="AZ555" s="6" t="s">
        <v>391</v>
      </c>
      <c r="BD555" s="8">
        <v>74.5</v>
      </c>
      <c r="BE555" s="8">
        <v>10.199999999999999</v>
      </c>
      <c r="BF555" s="8">
        <v>7.5</v>
      </c>
      <c r="BG555" s="8">
        <v>6.8</v>
      </c>
      <c r="BH555" s="8">
        <v>1</v>
      </c>
      <c r="BI555" s="8">
        <v>38.65</v>
      </c>
      <c r="BJ555" s="8"/>
    </row>
    <row r="556" spans="1:95" x14ac:dyDescent="0.25">
      <c r="A556" t="s">
        <v>39</v>
      </c>
      <c r="B556" t="s">
        <v>114</v>
      </c>
      <c r="C556">
        <v>2016</v>
      </c>
      <c r="D556" s="9" t="s">
        <v>41</v>
      </c>
      <c r="E556">
        <v>0</v>
      </c>
      <c r="F556" s="6">
        <f>Table26[[#This Row],[Other Carbs wt%]]+Table26[[#This Row],[Starch wt%]]+Table26[[#This Row],[Cellulose wt%]]+Table26[[#This Row],[Hemicellulose wt%]]+Table26[[#This Row],[Sa wt%]]</f>
        <v>22</v>
      </c>
      <c r="G556" s="6">
        <f>Table26[[#This Row],[Protein wt%]]+Table26[[#This Row],[AA wt%]]</f>
        <v>58</v>
      </c>
      <c r="H556" s="6">
        <f>Table26[[#This Row],[Lipids wt%]]+Table26[[#This Row],[FA wt%]]</f>
        <v>14</v>
      </c>
      <c r="I556" s="6">
        <f>Table26[[#This Row],[Lignin wt%]]+Table26[[#This Row],[Ph wt%]]</f>
        <v>0</v>
      </c>
      <c r="J55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</v>
      </c>
      <c r="K556" s="8">
        <v>22</v>
      </c>
      <c r="L556" s="6">
        <v>0</v>
      </c>
      <c r="M556" s="6">
        <v>0</v>
      </c>
      <c r="N556" s="6">
        <v>0</v>
      </c>
      <c r="O556" s="8">
        <v>58</v>
      </c>
      <c r="P556" s="8">
        <v>14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6</v>
      </c>
      <c r="AD556" s="8">
        <v>1</v>
      </c>
      <c r="AG556" s="6">
        <v>20</v>
      </c>
      <c r="AQ556" s="6">
        <v>30</v>
      </c>
      <c r="AR556">
        <v>350</v>
      </c>
      <c r="AT556" t="s">
        <v>389</v>
      </c>
      <c r="AU556" s="8"/>
      <c r="AV556" s="8">
        <v>40</v>
      </c>
      <c r="AW556" s="8"/>
      <c r="AX556" s="8"/>
      <c r="AZ556" s="6" t="s">
        <v>391</v>
      </c>
      <c r="BD556" s="8">
        <v>71.400000000000006</v>
      </c>
      <c r="BE556" s="8">
        <v>9.5</v>
      </c>
      <c r="BF556" s="8">
        <v>12.3</v>
      </c>
      <c r="BG556" s="8">
        <v>2.7</v>
      </c>
      <c r="BH556" s="8">
        <v>1.1000000000000001</v>
      </c>
      <c r="BI556" s="8">
        <v>35.58</v>
      </c>
      <c r="BJ556" s="8"/>
    </row>
    <row r="557" spans="1:95" x14ac:dyDescent="0.25">
      <c r="A557" t="s">
        <v>42</v>
      </c>
      <c r="B557" t="s">
        <v>115</v>
      </c>
      <c r="C557">
        <v>2015</v>
      </c>
      <c r="D557" s="9" t="s">
        <v>43</v>
      </c>
      <c r="E557">
        <v>0</v>
      </c>
      <c r="F557" s="6">
        <f>Table26[[#This Row],[Other Carbs wt%]]+Table26[[#This Row],[Starch wt%]]+Table26[[#This Row],[Cellulose wt%]]+Table26[[#This Row],[Hemicellulose wt%]]+Table26[[#This Row],[Sa wt%]]</f>
        <v>42</v>
      </c>
      <c r="G557" s="6">
        <f>Table26[[#This Row],[Protein wt%]]+Table26[[#This Row],[AA wt%]]</f>
        <v>32.200000000000003</v>
      </c>
      <c r="H557" s="6">
        <f>Table26[[#This Row],[Lipids wt%]]+Table26[[#This Row],[FA wt%]]</f>
        <v>13.4</v>
      </c>
      <c r="I557" s="6">
        <f>Table26[[#This Row],[Lignin wt%]]+Table26[[#This Row],[Ph wt%]]</f>
        <v>0</v>
      </c>
      <c r="J55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</v>
      </c>
      <c r="K557" s="8">
        <v>42</v>
      </c>
      <c r="L557" s="6">
        <v>0</v>
      </c>
      <c r="M557" s="6">
        <v>0</v>
      </c>
      <c r="N557" s="6">
        <v>0</v>
      </c>
      <c r="O557" s="8">
        <v>32.200000000000003</v>
      </c>
      <c r="P557" s="8">
        <v>13.4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12.4</v>
      </c>
      <c r="AD557" s="8">
        <v>0.01</v>
      </c>
      <c r="AG557" s="6">
        <v>9.0909090909090917</v>
      </c>
      <c r="AQ557" s="6">
        <v>30.267493099957825</v>
      </c>
      <c r="AR557">
        <v>350</v>
      </c>
      <c r="AT557" t="s">
        <v>389</v>
      </c>
      <c r="AU557" s="8">
        <v>1</v>
      </c>
      <c r="AV557" s="8">
        <v>60</v>
      </c>
      <c r="AW557" s="8">
        <v>26.8</v>
      </c>
      <c r="AX557" s="8">
        <v>6.1</v>
      </c>
      <c r="AZ557" s="6">
        <v>6.1</v>
      </c>
      <c r="BD557" s="8">
        <v>74.8</v>
      </c>
      <c r="BE557" s="8">
        <v>9.9</v>
      </c>
      <c r="BF557" s="8">
        <v>9.5</v>
      </c>
      <c r="BG557" s="8">
        <v>5.3</v>
      </c>
      <c r="BH557" s="8">
        <v>0.5</v>
      </c>
      <c r="BI557" s="8">
        <v>37.1</v>
      </c>
      <c r="BJ557" s="8"/>
    </row>
    <row r="558" spans="1:95" x14ac:dyDescent="0.25">
      <c r="A558" t="s">
        <v>46</v>
      </c>
      <c r="B558" t="s">
        <v>116</v>
      </c>
      <c r="C558">
        <v>2014</v>
      </c>
      <c r="D558" s="9" t="s">
        <v>98</v>
      </c>
      <c r="E558">
        <v>0</v>
      </c>
      <c r="F558" s="6">
        <f>Table26[[#This Row],[Other Carbs wt%]]+Table26[[#This Row],[Starch wt%]]+Table26[[#This Row],[Cellulose wt%]]+Table26[[#This Row],[Hemicellulose wt%]]+Table26[[#This Row],[Sa wt%]]</f>
        <v>28.739316239316238</v>
      </c>
      <c r="G558" s="6">
        <f>Table26[[#This Row],[Protein wt%]]+Table26[[#This Row],[AA wt%]]</f>
        <v>23.076923076923077</v>
      </c>
      <c r="H558" s="6">
        <f>Table26[[#This Row],[Lipids wt%]]+Table26[[#This Row],[FA wt%]]</f>
        <v>11.111111111111112</v>
      </c>
      <c r="I558" s="6">
        <f>Table26[[#This Row],[Lignin wt%]]+Table26[[#This Row],[Ph wt%]]</f>
        <v>0</v>
      </c>
      <c r="J55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28.739316239316238</v>
      </c>
      <c r="K558" s="8">
        <v>28.739316239316238</v>
      </c>
      <c r="L558" s="6">
        <v>0</v>
      </c>
      <c r="M558" s="6">
        <v>0</v>
      </c>
      <c r="N558" s="6">
        <v>0</v>
      </c>
      <c r="O558" s="8">
        <v>23.076923076923077</v>
      </c>
      <c r="P558" s="8">
        <v>11.111111111111112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34.700000000000003</v>
      </c>
      <c r="AD558" s="8">
        <v>0.02</v>
      </c>
      <c r="AG558" s="6">
        <v>6.6</v>
      </c>
      <c r="AQ558" s="6">
        <v>9.993788650733622</v>
      </c>
      <c r="AR558">
        <f t="shared" ref="AR558:AR562" si="29">(330+341)/2</f>
        <v>335.5</v>
      </c>
      <c r="AT558" t="s">
        <v>389</v>
      </c>
      <c r="AU558" s="8">
        <v>8.1</v>
      </c>
      <c r="AV558" s="8">
        <v>19.7</v>
      </c>
      <c r="AW558" s="8"/>
      <c r="AX558" s="8"/>
      <c r="AZ558" s="6" t="s">
        <v>391</v>
      </c>
      <c r="BD558" s="8">
        <v>73</v>
      </c>
      <c r="BE558" s="8">
        <v>7.5</v>
      </c>
      <c r="BF558" s="8">
        <v>10.6</v>
      </c>
      <c r="BG558" s="8">
        <v>6.5</v>
      </c>
      <c r="BH558" s="8">
        <v>0.7</v>
      </c>
      <c r="BI558" s="8">
        <v>33.200000000000003</v>
      </c>
      <c r="BJ558" s="8"/>
    </row>
    <row r="559" spans="1:95" x14ac:dyDescent="0.25">
      <c r="A559" t="s">
        <v>46</v>
      </c>
      <c r="B559" t="s">
        <v>116</v>
      </c>
      <c r="C559">
        <v>2014</v>
      </c>
      <c r="D559" s="9" t="s">
        <v>47</v>
      </c>
      <c r="E559">
        <v>0</v>
      </c>
      <c r="F559" s="6">
        <f>Table26[[#This Row],[Other Carbs wt%]]+Table26[[#This Row],[Starch wt%]]+Table26[[#This Row],[Cellulose wt%]]+Table26[[#This Row],[Hemicellulose wt%]]+Table26[[#This Row],[Sa wt%]]</f>
        <v>47.306034482758612</v>
      </c>
      <c r="G559" s="6">
        <f>Table26[[#This Row],[Protein wt%]]+Table26[[#This Row],[AA wt%]]</f>
        <v>17.56465517241379</v>
      </c>
      <c r="H559" s="6">
        <f>Table26[[#This Row],[Lipids wt%]]+Table26[[#This Row],[FA wt%]]</f>
        <v>2.047413793103448</v>
      </c>
      <c r="I559" s="6">
        <f>Table26[[#This Row],[Lignin wt%]]+Table26[[#This Row],[Ph wt%]]</f>
        <v>0</v>
      </c>
      <c r="J55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47.306034482758612</v>
      </c>
      <c r="K559" s="8">
        <v>47.306034482758612</v>
      </c>
      <c r="L559" s="6">
        <v>0</v>
      </c>
      <c r="M559" s="6">
        <v>0</v>
      </c>
      <c r="N559" s="6">
        <v>0</v>
      </c>
      <c r="O559" s="8">
        <v>17.56465517241379</v>
      </c>
      <c r="P559" s="8">
        <v>2.047413793103448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30.7</v>
      </c>
      <c r="AD559" s="8">
        <v>0.02</v>
      </c>
      <c r="AG559" s="6">
        <v>6.6</v>
      </c>
      <c r="AQ559" s="6">
        <v>9.993788650733622</v>
      </c>
      <c r="AR559">
        <f t="shared" si="29"/>
        <v>335.5</v>
      </c>
      <c r="AT559" t="s">
        <v>389</v>
      </c>
      <c r="AU559" s="8">
        <v>12.1</v>
      </c>
      <c r="AV559" s="8">
        <v>18.7</v>
      </c>
      <c r="AW559" s="8"/>
      <c r="AX559" s="8"/>
      <c r="AZ559" s="6" t="s">
        <v>391</v>
      </c>
      <c r="BD559" s="8">
        <v>72.599999999999994</v>
      </c>
      <c r="BE559" s="8">
        <v>8.1999999999999993</v>
      </c>
      <c r="BF559" s="8">
        <v>11</v>
      </c>
      <c r="BG559" s="8">
        <v>5.8</v>
      </c>
      <c r="BH559" s="8">
        <v>0.4</v>
      </c>
      <c r="BI559" s="8">
        <v>33.799999999999997</v>
      </c>
      <c r="BJ559" s="8"/>
    </row>
    <row r="560" spans="1:95" x14ac:dyDescent="0.25">
      <c r="A560" t="s">
        <v>46</v>
      </c>
      <c r="B560" t="s">
        <v>116</v>
      </c>
      <c r="C560">
        <v>2014</v>
      </c>
      <c r="D560" s="9" t="s">
        <v>48</v>
      </c>
      <c r="E560">
        <v>0</v>
      </c>
      <c r="F560" s="6">
        <f>Table26[[#This Row],[Other Carbs wt%]]+Table26[[#This Row],[Starch wt%]]+Table26[[#This Row],[Cellulose wt%]]+Table26[[#This Row],[Hemicellulose wt%]]+Table26[[#This Row],[Sa wt%]]</f>
        <v>46.259220231822965</v>
      </c>
      <c r="G560" s="6">
        <f>Table26[[#This Row],[Protein wt%]]+Table26[[#This Row],[AA wt%]]</f>
        <v>11.696522655426765</v>
      </c>
      <c r="H560" s="6">
        <f>Table26[[#This Row],[Lipids wt%]]+Table26[[#This Row],[FA wt%]]</f>
        <v>3.4773445732349839</v>
      </c>
      <c r="I560" s="6">
        <f>Table26[[#This Row],[Lignin wt%]]+Table26[[#This Row],[Ph wt%]]</f>
        <v>0</v>
      </c>
      <c r="J56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46.259220231822965</v>
      </c>
      <c r="K560" s="8">
        <v>46.259220231822965</v>
      </c>
      <c r="L560" s="6">
        <v>0</v>
      </c>
      <c r="M560" s="6">
        <v>0</v>
      </c>
      <c r="N560" s="6">
        <v>0</v>
      </c>
      <c r="O560" s="8">
        <v>11.696522655426765</v>
      </c>
      <c r="P560" s="8">
        <v>3.4773445732349839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36.6</v>
      </c>
      <c r="AD560" s="8">
        <v>0.02</v>
      </c>
      <c r="AG560" s="6">
        <v>6.6</v>
      </c>
      <c r="AQ560" s="6">
        <v>9.993788650733622</v>
      </c>
      <c r="AR560">
        <f t="shared" si="29"/>
        <v>335.5</v>
      </c>
      <c r="AT560" t="s">
        <v>389</v>
      </c>
      <c r="AU560" s="8">
        <v>8.4</v>
      </c>
      <c r="AV560" s="8">
        <v>9.6999999999999993</v>
      </c>
      <c r="AW560" s="8"/>
      <c r="AX560" s="8"/>
      <c r="AZ560" s="6" t="s">
        <v>391</v>
      </c>
      <c r="BD560" s="8">
        <v>70.900000000000006</v>
      </c>
      <c r="BE560" s="8">
        <v>7.7</v>
      </c>
      <c r="BF560" s="8">
        <v>11.4</v>
      </c>
      <c r="BG560" s="8">
        <v>6.8</v>
      </c>
      <c r="BH560" s="8">
        <v>0.1</v>
      </c>
      <c r="BI560" s="8">
        <v>32.5</v>
      </c>
      <c r="BJ560" s="8"/>
    </row>
    <row r="561" spans="1:62" x14ac:dyDescent="0.25">
      <c r="A561" s="1" t="s">
        <v>46</v>
      </c>
      <c r="B561" t="s">
        <v>116</v>
      </c>
      <c r="C561">
        <v>2014</v>
      </c>
      <c r="D561" s="9" t="s">
        <v>97</v>
      </c>
      <c r="E561">
        <v>0</v>
      </c>
      <c r="F561" s="6">
        <f>Table26[[#This Row],[Other Carbs wt%]]+Table26[[#This Row],[Starch wt%]]+Table26[[#This Row],[Cellulose wt%]]+Table26[[#This Row],[Hemicellulose wt%]]+Table26[[#This Row],[Sa wt%]]</f>
        <v>48.660235798499457</v>
      </c>
      <c r="G561" s="6">
        <f>Table26[[#This Row],[Protein wt%]]+Table26[[#This Row],[AA wt%]]</f>
        <v>19.078242229367628</v>
      </c>
      <c r="H561" s="6">
        <f>Table26[[#This Row],[Lipids wt%]]+Table26[[#This Row],[FA wt%]]</f>
        <v>4.9303322615219711</v>
      </c>
      <c r="I561" s="6">
        <f>Table26[[#This Row],[Lignin wt%]]+Table26[[#This Row],[Ph wt%]]</f>
        <v>0</v>
      </c>
      <c r="J56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48.660235798499457</v>
      </c>
      <c r="K561" s="8">
        <v>48.660235798499457</v>
      </c>
      <c r="L561" s="6">
        <v>0</v>
      </c>
      <c r="M561" s="6">
        <v>0</v>
      </c>
      <c r="N561" s="6">
        <v>0</v>
      </c>
      <c r="O561" s="8">
        <v>19.078242229367628</v>
      </c>
      <c r="P561" s="8">
        <v>4.9303322615219711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25.5</v>
      </c>
      <c r="AD561" s="8">
        <v>0.02</v>
      </c>
      <c r="AG561" s="6">
        <v>6.6</v>
      </c>
      <c r="AQ561" s="6">
        <v>9.993788650733622</v>
      </c>
      <c r="AR561">
        <f t="shared" si="29"/>
        <v>335.5</v>
      </c>
      <c r="AT561" t="s">
        <v>389</v>
      </c>
      <c r="AU561" s="8">
        <v>10.4</v>
      </c>
      <c r="AV561" s="8">
        <v>13.5</v>
      </c>
      <c r="AW561" s="8"/>
      <c r="AX561" s="8"/>
      <c r="AZ561" s="6" t="s">
        <v>391</v>
      </c>
      <c r="BD561" s="8">
        <v>71.599999999999994</v>
      </c>
      <c r="BE561" s="8">
        <v>8</v>
      </c>
      <c r="BF561" s="8">
        <v>10.6</v>
      </c>
      <c r="BG561" s="8">
        <v>7.1</v>
      </c>
      <c r="BH561" s="8">
        <v>0.9</v>
      </c>
      <c r="BI561" s="8">
        <v>33.299999999999997</v>
      </c>
      <c r="BJ561" s="8"/>
    </row>
    <row r="562" spans="1:62" x14ac:dyDescent="0.25">
      <c r="A562" t="s">
        <v>46</v>
      </c>
      <c r="B562" t="s">
        <v>116</v>
      </c>
      <c r="C562">
        <v>2014</v>
      </c>
      <c r="D562" s="9" t="s">
        <v>50</v>
      </c>
      <c r="E562">
        <v>0</v>
      </c>
      <c r="F562" s="6">
        <f>Table26[[#This Row],[Other Carbs wt%]]+Table26[[#This Row],[Starch wt%]]+Table26[[#This Row],[Cellulose wt%]]+Table26[[#This Row],[Hemicellulose wt%]]+Table26[[#This Row],[Sa wt%]]</f>
        <v>43.850267379679138</v>
      </c>
      <c r="G562" s="6">
        <f>Table26[[#This Row],[Protein wt%]]+Table26[[#This Row],[AA wt%]]</f>
        <v>24.064171122994651</v>
      </c>
      <c r="H562" s="6">
        <f>Table26[[#This Row],[Lipids wt%]]+Table26[[#This Row],[FA wt%]]</f>
        <v>10.053475935828876</v>
      </c>
      <c r="I562" s="6">
        <f>Table26[[#This Row],[Lignin wt%]]+Table26[[#This Row],[Ph wt%]]</f>
        <v>0</v>
      </c>
      <c r="J56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43.850267379679138</v>
      </c>
      <c r="K562" s="8">
        <v>43.850267379679138</v>
      </c>
      <c r="L562" s="6">
        <v>0</v>
      </c>
      <c r="M562" s="6">
        <v>0</v>
      </c>
      <c r="N562" s="6">
        <v>0</v>
      </c>
      <c r="O562" s="8">
        <v>24.064171122994651</v>
      </c>
      <c r="P562" s="8">
        <v>10.053475935828876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20.6</v>
      </c>
      <c r="AD562" s="8">
        <v>0.02</v>
      </c>
      <c r="AG562" s="6">
        <v>6.6</v>
      </c>
      <c r="AQ562" s="6">
        <v>9.993788650733622</v>
      </c>
      <c r="AR562">
        <f t="shared" si="29"/>
        <v>335.5</v>
      </c>
      <c r="AT562" t="s">
        <v>389</v>
      </c>
      <c r="AU562" s="8">
        <v>10.199999999999999</v>
      </c>
      <c r="AV562" s="8">
        <v>26.2</v>
      </c>
      <c r="AW562" s="8"/>
      <c r="AX562" s="8"/>
      <c r="AZ562" s="6" t="s">
        <v>391</v>
      </c>
      <c r="BD562" s="8">
        <v>72.099999999999994</v>
      </c>
      <c r="BE562" s="8">
        <v>8.1</v>
      </c>
      <c r="BF562" s="8">
        <v>10.4</v>
      </c>
      <c r="BG562" s="8">
        <v>6.3</v>
      </c>
      <c r="BH562" s="8">
        <v>0.8</v>
      </c>
      <c r="BI562" s="8">
        <v>33.700000000000003</v>
      </c>
      <c r="BJ562" s="8"/>
    </row>
    <row r="563" spans="1:62" x14ac:dyDescent="0.25">
      <c r="A563" t="s">
        <v>60</v>
      </c>
      <c r="B563" t="s">
        <v>113</v>
      </c>
      <c r="C563">
        <v>2012</v>
      </c>
      <c r="D563" s="9" t="s">
        <v>61</v>
      </c>
      <c r="E563">
        <v>0</v>
      </c>
      <c r="F563" s="6">
        <f>Table26[[#This Row],[Other Carbs wt%]]+Table26[[#This Row],[Starch wt%]]+Table26[[#This Row],[Cellulose wt%]]+Table26[[#This Row],[Hemicellulose wt%]]+Table26[[#This Row],[Sa wt%]]</f>
        <v>20</v>
      </c>
      <c r="G563" s="6">
        <f>Table26[[#This Row],[Protein wt%]]+Table26[[#This Row],[AA wt%]]</f>
        <v>64</v>
      </c>
      <c r="H563" s="6">
        <f>Table26[[#This Row],[Lipids wt%]]+Table26[[#This Row],[FA wt%]]</f>
        <v>5</v>
      </c>
      <c r="I563" s="6">
        <f>Table26[[#This Row],[Lignin wt%]]+Table26[[#This Row],[Ph wt%]]</f>
        <v>0</v>
      </c>
      <c r="J56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63" s="8">
        <v>20</v>
      </c>
      <c r="L563" s="6">
        <v>0</v>
      </c>
      <c r="M563" s="6">
        <v>0</v>
      </c>
      <c r="N563" s="6">
        <v>0</v>
      </c>
      <c r="O563" s="8">
        <v>64</v>
      </c>
      <c r="P563" s="8">
        <v>5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11</v>
      </c>
      <c r="AD563" s="8">
        <v>0.5</v>
      </c>
      <c r="AG563" s="6">
        <v>20</v>
      </c>
      <c r="AQ563" s="6">
        <v>39.766967703389732</v>
      </c>
      <c r="AR563">
        <v>300</v>
      </c>
      <c r="AT563" t="s">
        <v>389</v>
      </c>
      <c r="AU563" s="8">
        <v>11</v>
      </c>
      <c r="AV563" s="8">
        <v>31</v>
      </c>
      <c r="AW563" s="8">
        <v>23</v>
      </c>
      <c r="AX563" s="8">
        <v>35</v>
      </c>
      <c r="AZ563" s="6">
        <v>35</v>
      </c>
      <c r="BD563" s="8">
        <v>72.2</v>
      </c>
      <c r="BE563" s="8">
        <v>9.1</v>
      </c>
      <c r="BF563" s="8">
        <v>9.1999999999999993</v>
      </c>
      <c r="BG563" s="8">
        <v>8.1</v>
      </c>
      <c r="BH563" s="8">
        <v>1.41</v>
      </c>
      <c r="BI563" s="8">
        <v>35.799999999999997</v>
      </c>
      <c r="BJ563" s="8"/>
    </row>
    <row r="564" spans="1:62" x14ac:dyDescent="0.25">
      <c r="A564" t="s">
        <v>71</v>
      </c>
      <c r="B564" t="s">
        <v>117</v>
      </c>
      <c r="C564">
        <v>2010</v>
      </c>
      <c r="D564" s="9" t="s">
        <v>72</v>
      </c>
      <c r="E564">
        <v>0</v>
      </c>
      <c r="F564" s="6">
        <f>Table26[[#This Row],[Other Carbs wt%]]+Table26[[#This Row],[Starch wt%]]+Table26[[#This Row],[Cellulose wt%]]+Table26[[#This Row],[Hemicellulose wt%]]+Table26[[#This Row],[Sa wt%]]</f>
        <v>12</v>
      </c>
      <c r="G564" s="6">
        <f>Table26[[#This Row],[Protein wt%]]+Table26[[#This Row],[AA wt%]]</f>
        <v>52</v>
      </c>
      <c r="H564" s="6">
        <f>Table26[[#This Row],[Lipids wt%]]+Table26[[#This Row],[FA wt%]]</f>
        <v>28</v>
      </c>
      <c r="I564" s="6">
        <f>Table26[[#This Row],[Lignin wt%]]+Table26[[#This Row],[Ph wt%]]</f>
        <v>0</v>
      </c>
      <c r="J56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</v>
      </c>
      <c r="K564" s="8">
        <v>12</v>
      </c>
      <c r="L564" s="6">
        <v>0</v>
      </c>
      <c r="M564" s="6">
        <v>0</v>
      </c>
      <c r="N564" s="6">
        <v>0</v>
      </c>
      <c r="O564" s="8">
        <v>52</v>
      </c>
      <c r="P564" s="8">
        <v>28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8</v>
      </c>
      <c r="AD564" s="8">
        <v>3.5000000000000003E-2</v>
      </c>
      <c r="AG564" s="6">
        <v>22.158796056045666</v>
      </c>
      <c r="AQ564" s="6">
        <v>60</v>
      </c>
      <c r="AR564">
        <v>250</v>
      </c>
      <c r="AT564" t="s">
        <v>389</v>
      </c>
      <c r="AU564" s="8"/>
      <c r="AV564" s="8">
        <v>38</v>
      </c>
      <c r="AW564" s="8"/>
      <c r="AX564" s="8"/>
      <c r="AZ564" s="6" t="s">
        <v>391</v>
      </c>
      <c r="BD564" s="8">
        <v>75</v>
      </c>
      <c r="BE564" s="8">
        <v>10.199999999999999</v>
      </c>
      <c r="BF564" s="8">
        <v>10.3</v>
      </c>
      <c r="BG564" s="8">
        <v>4.0999999999999996</v>
      </c>
      <c r="BH564" s="8">
        <v>0.55000000000000004</v>
      </c>
      <c r="BI564" s="8">
        <v>38</v>
      </c>
      <c r="BJ564" s="8"/>
    </row>
    <row r="565" spans="1:62" x14ac:dyDescent="0.25">
      <c r="A565" t="s">
        <v>71</v>
      </c>
      <c r="B565" t="s">
        <v>117</v>
      </c>
      <c r="C565">
        <v>2010</v>
      </c>
      <c r="D565" s="9" t="s">
        <v>72</v>
      </c>
      <c r="E565">
        <v>0</v>
      </c>
      <c r="F565" s="6">
        <f>Table26[[#This Row],[Other Carbs wt%]]+Table26[[#This Row],[Starch wt%]]+Table26[[#This Row],[Cellulose wt%]]+Table26[[#This Row],[Hemicellulose wt%]]+Table26[[#This Row],[Sa wt%]]</f>
        <v>12</v>
      </c>
      <c r="G565" s="6">
        <f>Table26[[#This Row],[Protein wt%]]+Table26[[#This Row],[AA wt%]]</f>
        <v>52</v>
      </c>
      <c r="H565" s="6">
        <f>Table26[[#This Row],[Lipids wt%]]+Table26[[#This Row],[FA wt%]]</f>
        <v>28</v>
      </c>
      <c r="I565" s="6">
        <f>Table26[[#This Row],[Lignin wt%]]+Table26[[#This Row],[Ph wt%]]</f>
        <v>0</v>
      </c>
      <c r="J56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</v>
      </c>
      <c r="K565" s="8">
        <v>12</v>
      </c>
      <c r="L565" s="6">
        <v>0</v>
      </c>
      <c r="M565" s="6">
        <v>0</v>
      </c>
      <c r="N565" s="6">
        <v>0</v>
      </c>
      <c r="O565" s="8">
        <v>52</v>
      </c>
      <c r="P565" s="8">
        <v>28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8</v>
      </c>
      <c r="AD565" s="8">
        <v>3.5000000000000003E-2</v>
      </c>
      <c r="AG565" s="6">
        <v>22.158796056045666</v>
      </c>
      <c r="AQ565" s="6">
        <v>60</v>
      </c>
      <c r="AR565">
        <v>300</v>
      </c>
      <c r="AT565" t="s">
        <v>389</v>
      </c>
      <c r="AU565" s="8"/>
      <c r="AV565" s="8">
        <v>32</v>
      </c>
      <c r="AW565" s="8"/>
      <c r="AX565" s="8"/>
      <c r="AZ565" s="6" t="s">
        <v>391</v>
      </c>
      <c r="BD565" s="8">
        <v>75.2</v>
      </c>
      <c r="BE565" s="8">
        <v>10.3</v>
      </c>
      <c r="BF565" s="8">
        <v>9.8000000000000007</v>
      </c>
      <c r="BG565" s="8">
        <v>4.3</v>
      </c>
      <c r="BH565" s="8">
        <v>0.79</v>
      </c>
      <c r="BI565" s="8">
        <v>38</v>
      </c>
      <c r="BJ565" s="8"/>
    </row>
    <row r="566" spans="1:62" x14ac:dyDescent="0.25">
      <c r="A566" t="s">
        <v>71</v>
      </c>
      <c r="B566" t="s">
        <v>117</v>
      </c>
      <c r="C566">
        <v>2010</v>
      </c>
      <c r="D566" s="9" t="s">
        <v>72</v>
      </c>
      <c r="E566">
        <v>0</v>
      </c>
      <c r="F566" s="6">
        <f>Table26[[#This Row],[Other Carbs wt%]]+Table26[[#This Row],[Starch wt%]]+Table26[[#This Row],[Cellulose wt%]]+Table26[[#This Row],[Hemicellulose wt%]]+Table26[[#This Row],[Sa wt%]]</f>
        <v>12</v>
      </c>
      <c r="G566" s="6">
        <f>Table26[[#This Row],[Protein wt%]]+Table26[[#This Row],[AA wt%]]</f>
        <v>52</v>
      </c>
      <c r="H566" s="6">
        <f>Table26[[#This Row],[Lipids wt%]]+Table26[[#This Row],[FA wt%]]</f>
        <v>28</v>
      </c>
      <c r="I566" s="6">
        <f>Table26[[#This Row],[Lignin wt%]]+Table26[[#This Row],[Ph wt%]]</f>
        <v>0</v>
      </c>
      <c r="J56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</v>
      </c>
      <c r="K566" s="8">
        <v>12</v>
      </c>
      <c r="L566" s="6">
        <v>0</v>
      </c>
      <c r="M566" s="6">
        <v>0</v>
      </c>
      <c r="N566" s="6">
        <v>0</v>
      </c>
      <c r="O566" s="8">
        <v>52</v>
      </c>
      <c r="P566" s="8">
        <v>28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8</v>
      </c>
      <c r="AD566" s="8">
        <v>3.5000000000000003E-2</v>
      </c>
      <c r="AG566" s="6">
        <v>22.158796056045666</v>
      </c>
      <c r="AQ566" s="6">
        <v>60</v>
      </c>
      <c r="AR566">
        <v>350</v>
      </c>
      <c r="AT566" t="s">
        <v>389</v>
      </c>
      <c r="AU566" s="8"/>
      <c r="AV566" s="8">
        <v>43</v>
      </c>
      <c r="AW566" s="8"/>
      <c r="AX566" s="8"/>
      <c r="AZ566" s="6" t="s">
        <v>391</v>
      </c>
      <c r="BD566" s="8">
        <v>76</v>
      </c>
      <c r="BE566" s="8">
        <v>10.3</v>
      </c>
      <c r="BF566" s="8">
        <v>9</v>
      </c>
      <c r="BG566" s="8">
        <v>3.9</v>
      </c>
      <c r="BH566" s="8">
        <v>0.89</v>
      </c>
      <c r="BI566" s="8">
        <v>39</v>
      </c>
      <c r="BJ566" s="8"/>
    </row>
    <row r="567" spans="1:62" x14ac:dyDescent="0.25">
      <c r="A567" t="s">
        <v>71</v>
      </c>
      <c r="B567" t="s">
        <v>117</v>
      </c>
      <c r="C567">
        <v>2010</v>
      </c>
      <c r="D567" s="9" t="s">
        <v>72</v>
      </c>
      <c r="E567">
        <v>0</v>
      </c>
      <c r="F567" s="6">
        <f>Table26[[#This Row],[Other Carbs wt%]]+Table26[[#This Row],[Starch wt%]]+Table26[[#This Row],[Cellulose wt%]]+Table26[[#This Row],[Hemicellulose wt%]]+Table26[[#This Row],[Sa wt%]]</f>
        <v>12</v>
      </c>
      <c r="G567" s="6">
        <f>Table26[[#This Row],[Protein wt%]]+Table26[[#This Row],[AA wt%]]</f>
        <v>52</v>
      </c>
      <c r="H567" s="6">
        <f>Table26[[#This Row],[Lipids wt%]]+Table26[[#This Row],[FA wt%]]</f>
        <v>28</v>
      </c>
      <c r="I567" s="6">
        <f>Table26[[#This Row],[Lignin wt%]]+Table26[[#This Row],[Ph wt%]]</f>
        <v>0</v>
      </c>
      <c r="J56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</v>
      </c>
      <c r="K567" s="8">
        <v>12</v>
      </c>
      <c r="L567" s="6">
        <v>0</v>
      </c>
      <c r="M567" s="6">
        <v>0</v>
      </c>
      <c r="N567" s="6">
        <v>0</v>
      </c>
      <c r="O567" s="8">
        <v>52</v>
      </c>
      <c r="P567" s="8">
        <v>28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8</v>
      </c>
      <c r="AD567" s="8">
        <v>3.5000000000000003E-2</v>
      </c>
      <c r="AG567" s="6">
        <v>22.158796056045666</v>
      </c>
      <c r="AQ567" s="6">
        <v>60</v>
      </c>
      <c r="AR567">
        <v>450</v>
      </c>
      <c r="AT567" t="s">
        <v>389</v>
      </c>
      <c r="AU567" s="8"/>
      <c r="AV567" s="8">
        <v>38</v>
      </c>
      <c r="AW567" s="8"/>
      <c r="AX567" s="8"/>
      <c r="AZ567" s="6" t="s">
        <v>391</v>
      </c>
      <c r="BD567" s="8">
        <v>76.8</v>
      </c>
      <c r="BE567" s="8">
        <v>10.199999999999999</v>
      </c>
      <c r="BF567" s="8">
        <v>7.7</v>
      </c>
      <c r="BG567" s="8">
        <v>4.3</v>
      </c>
      <c r="BH567" s="8">
        <v>1</v>
      </c>
      <c r="BI567" s="8">
        <v>39</v>
      </c>
      <c r="BJ567" s="8"/>
    </row>
    <row r="568" spans="1:62" x14ac:dyDescent="0.25">
      <c r="A568" t="s">
        <v>71</v>
      </c>
      <c r="B568" t="s">
        <v>117</v>
      </c>
      <c r="C568">
        <v>2010</v>
      </c>
      <c r="D568" s="9" t="s">
        <v>72</v>
      </c>
      <c r="E568">
        <v>0</v>
      </c>
      <c r="F568" s="6">
        <f>Table26[[#This Row],[Other Carbs wt%]]+Table26[[#This Row],[Starch wt%]]+Table26[[#This Row],[Cellulose wt%]]+Table26[[#This Row],[Hemicellulose wt%]]+Table26[[#This Row],[Sa wt%]]</f>
        <v>12</v>
      </c>
      <c r="G568" s="6">
        <f>Table26[[#This Row],[Protein wt%]]+Table26[[#This Row],[AA wt%]]</f>
        <v>52</v>
      </c>
      <c r="H568" s="6">
        <f>Table26[[#This Row],[Lipids wt%]]+Table26[[#This Row],[FA wt%]]</f>
        <v>28</v>
      </c>
      <c r="I568" s="6">
        <f>Table26[[#This Row],[Lignin wt%]]+Table26[[#This Row],[Ph wt%]]</f>
        <v>0</v>
      </c>
      <c r="J56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12</v>
      </c>
      <c r="K568" s="8">
        <v>12</v>
      </c>
      <c r="L568" s="6">
        <v>0</v>
      </c>
      <c r="M568" s="6">
        <v>0</v>
      </c>
      <c r="N568" s="6">
        <v>0</v>
      </c>
      <c r="O568" s="8">
        <v>52</v>
      </c>
      <c r="P568" s="8">
        <v>28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8</v>
      </c>
      <c r="AD568" s="8">
        <v>3.5000000000000003E-2</v>
      </c>
      <c r="AG568" s="6">
        <v>22.158796056045666</v>
      </c>
      <c r="AQ568" s="6">
        <v>60</v>
      </c>
      <c r="AR568">
        <v>500</v>
      </c>
      <c r="AT568" t="s">
        <v>389</v>
      </c>
      <c r="AU568" s="8"/>
      <c r="AV568" s="8">
        <v>16</v>
      </c>
      <c r="AW568" s="8"/>
      <c r="AX568" s="8"/>
      <c r="AZ568" s="6" t="s">
        <v>391</v>
      </c>
      <c r="BD568" s="8">
        <v>81.2</v>
      </c>
      <c r="BE568" s="8">
        <v>7.1</v>
      </c>
      <c r="BF568" s="8">
        <v>5.3</v>
      </c>
      <c r="BG568" s="8">
        <v>4.4000000000000004</v>
      </c>
      <c r="BH568" s="8">
        <v>0.48</v>
      </c>
      <c r="BI568" s="8">
        <v>37</v>
      </c>
      <c r="BJ568" s="8"/>
    </row>
    <row r="569" spans="1:62" x14ac:dyDescent="0.25">
      <c r="A569" t="s">
        <v>90</v>
      </c>
      <c r="B569" t="s">
        <v>118</v>
      </c>
      <c r="C569">
        <v>2012</v>
      </c>
      <c r="D569" s="9" t="s">
        <v>89</v>
      </c>
      <c r="E569">
        <v>0</v>
      </c>
      <c r="F569" s="6">
        <f>Table26[[#This Row],[Other Carbs wt%]]+Table26[[#This Row],[Starch wt%]]+Table26[[#This Row],[Cellulose wt%]]+Table26[[#This Row],[Hemicellulose wt%]]+Table26[[#This Row],[Sa wt%]]</f>
        <v>20</v>
      </c>
      <c r="G569" s="6">
        <f>Table26[[#This Row],[Protein wt%]]+Table26[[#This Row],[AA wt%]]</f>
        <v>59</v>
      </c>
      <c r="H569" s="6">
        <f>Table26[[#This Row],[Lipids wt%]]+Table26[[#This Row],[FA wt%]]</f>
        <v>14</v>
      </c>
      <c r="I569" s="6">
        <f>Table26[[#This Row],[Lignin wt%]]+Table26[[#This Row],[Ph wt%]]</f>
        <v>0</v>
      </c>
      <c r="J56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69" s="8">
        <v>20</v>
      </c>
      <c r="L569" s="6">
        <v>0</v>
      </c>
      <c r="M569" s="6">
        <v>0</v>
      </c>
      <c r="N569" s="6">
        <v>0</v>
      </c>
      <c r="O569" s="8">
        <v>59</v>
      </c>
      <c r="P569" s="8">
        <v>14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7</v>
      </c>
      <c r="AD569" s="8">
        <v>4.1000000000000003E-3</v>
      </c>
      <c r="AG569" s="6">
        <v>15</v>
      </c>
      <c r="AQ569" s="6">
        <v>30</v>
      </c>
      <c r="AR569">
        <v>250</v>
      </c>
      <c r="AT569" t="s">
        <v>389</v>
      </c>
      <c r="AU569" s="8">
        <v>11.695346863183801</v>
      </c>
      <c r="AV569" s="8">
        <v>33.9366515837104</v>
      </c>
      <c r="AW569" s="8">
        <v>50.139534883720899</v>
      </c>
      <c r="AX569" s="8">
        <v>0.752089136490251</v>
      </c>
      <c r="AZ569" s="6">
        <v>0.752089136490251</v>
      </c>
      <c r="BD569" s="8"/>
      <c r="BE569" s="8"/>
      <c r="BF569" s="8"/>
      <c r="BG569" s="8"/>
      <c r="BH569" s="8"/>
      <c r="BI569" s="8"/>
      <c r="BJ569" s="8"/>
    </row>
    <row r="570" spans="1:62" x14ac:dyDescent="0.25">
      <c r="A570" t="s">
        <v>90</v>
      </c>
      <c r="B570" t="s">
        <v>118</v>
      </c>
      <c r="C570">
        <v>2012</v>
      </c>
      <c r="D570" s="9" t="s">
        <v>89</v>
      </c>
      <c r="E570">
        <v>0</v>
      </c>
      <c r="F570" s="6">
        <f>Table26[[#This Row],[Other Carbs wt%]]+Table26[[#This Row],[Starch wt%]]+Table26[[#This Row],[Cellulose wt%]]+Table26[[#This Row],[Hemicellulose wt%]]+Table26[[#This Row],[Sa wt%]]</f>
        <v>20</v>
      </c>
      <c r="G570" s="6">
        <f>Table26[[#This Row],[Protein wt%]]+Table26[[#This Row],[AA wt%]]</f>
        <v>59</v>
      </c>
      <c r="H570" s="6">
        <f>Table26[[#This Row],[Lipids wt%]]+Table26[[#This Row],[FA wt%]]</f>
        <v>14</v>
      </c>
      <c r="I570" s="6">
        <f>Table26[[#This Row],[Lignin wt%]]+Table26[[#This Row],[Ph wt%]]</f>
        <v>0</v>
      </c>
      <c r="J57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70" s="8">
        <v>20</v>
      </c>
      <c r="L570" s="6">
        <v>0</v>
      </c>
      <c r="M570" s="6">
        <v>0</v>
      </c>
      <c r="N570" s="6">
        <v>0</v>
      </c>
      <c r="O570" s="8">
        <v>59</v>
      </c>
      <c r="P570" s="8">
        <v>14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7</v>
      </c>
      <c r="AD570" s="8">
        <v>4.1000000000000003E-3</v>
      </c>
      <c r="AG570" s="6">
        <v>15</v>
      </c>
      <c r="AQ570" s="6">
        <v>60</v>
      </c>
      <c r="AR570">
        <v>250</v>
      </c>
      <c r="AT570" t="s">
        <v>389</v>
      </c>
      <c r="AU570" s="8">
        <v>7.7443144863470499</v>
      </c>
      <c r="AV570" s="8">
        <v>39.909502262443397</v>
      </c>
      <c r="AW570" s="8">
        <v>46.558139534883701</v>
      </c>
      <c r="AX570" s="8">
        <v>0.41782729805013402</v>
      </c>
      <c r="AZ570" s="6">
        <v>0.41782729805013402</v>
      </c>
      <c r="BD570" s="8"/>
      <c r="BE570" s="8"/>
      <c r="BF570" s="8"/>
      <c r="BG570" s="8"/>
      <c r="BH570" s="8"/>
      <c r="BI570" s="8"/>
      <c r="BJ570" s="8"/>
    </row>
    <row r="571" spans="1:62" x14ac:dyDescent="0.25">
      <c r="A571" t="s">
        <v>90</v>
      </c>
      <c r="B571" t="s">
        <v>118</v>
      </c>
      <c r="C571">
        <v>2012</v>
      </c>
      <c r="D571" s="9" t="s">
        <v>89</v>
      </c>
      <c r="E571">
        <v>0</v>
      </c>
      <c r="F571" s="6">
        <f>Table26[[#This Row],[Other Carbs wt%]]+Table26[[#This Row],[Starch wt%]]+Table26[[#This Row],[Cellulose wt%]]+Table26[[#This Row],[Hemicellulose wt%]]+Table26[[#This Row],[Sa wt%]]</f>
        <v>20</v>
      </c>
      <c r="G571" s="6">
        <f>Table26[[#This Row],[Protein wt%]]+Table26[[#This Row],[AA wt%]]</f>
        <v>59</v>
      </c>
      <c r="H571" s="6">
        <f>Table26[[#This Row],[Lipids wt%]]+Table26[[#This Row],[FA wt%]]</f>
        <v>14</v>
      </c>
      <c r="I571" s="6">
        <f>Table26[[#This Row],[Lignin wt%]]+Table26[[#This Row],[Ph wt%]]</f>
        <v>0</v>
      </c>
      <c r="J57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71" s="8">
        <v>20</v>
      </c>
      <c r="L571" s="6">
        <v>0</v>
      </c>
      <c r="M571" s="6">
        <v>0</v>
      </c>
      <c r="N571" s="6">
        <v>0</v>
      </c>
      <c r="O571" s="8">
        <v>59</v>
      </c>
      <c r="P571" s="8">
        <v>14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7</v>
      </c>
      <c r="AD571" s="8">
        <v>4.1000000000000003E-3</v>
      </c>
      <c r="AG571" s="6">
        <v>15</v>
      </c>
      <c r="AQ571" s="6">
        <v>20</v>
      </c>
      <c r="AR571">
        <v>300</v>
      </c>
      <c r="AT571" t="s">
        <v>389</v>
      </c>
      <c r="AU571" s="8">
        <v>4.3775423588680704</v>
      </c>
      <c r="AV571" s="8">
        <v>50.226244343891402</v>
      </c>
      <c r="AW571" s="8">
        <v>39.720930232558104</v>
      </c>
      <c r="AX571" s="8">
        <v>1.0654596100278499</v>
      </c>
      <c r="AZ571" s="6">
        <v>1.0654596100278499</v>
      </c>
      <c r="BD571" s="8"/>
      <c r="BE571" s="8"/>
      <c r="BF571" s="8"/>
      <c r="BG571" s="8"/>
      <c r="BH571" s="8"/>
      <c r="BI571" s="8"/>
      <c r="BJ571" s="8"/>
    </row>
    <row r="572" spans="1:62" x14ac:dyDescent="0.25">
      <c r="A572" t="s">
        <v>90</v>
      </c>
      <c r="B572" t="s">
        <v>118</v>
      </c>
      <c r="C572">
        <v>2012</v>
      </c>
      <c r="D572" s="9" t="s">
        <v>89</v>
      </c>
      <c r="E572">
        <v>0</v>
      </c>
      <c r="F572" s="6">
        <f>Table26[[#This Row],[Other Carbs wt%]]+Table26[[#This Row],[Starch wt%]]+Table26[[#This Row],[Cellulose wt%]]+Table26[[#This Row],[Hemicellulose wt%]]+Table26[[#This Row],[Sa wt%]]</f>
        <v>20</v>
      </c>
      <c r="G572" s="6">
        <f>Table26[[#This Row],[Protein wt%]]+Table26[[#This Row],[AA wt%]]</f>
        <v>59</v>
      </c>
      <c r="H572" s="6">
        <f>Table26[[#This Row],[Lipids wt%]]+Table26[[#This Row],[FA wt%]]</f>
        <v>14</v>
      </c>
      <c r="I572" s="6">
        <f>Table26[[#This Row],[Lignin wt%]]+Table26[[#This Row],[Ph wt%]]</f>
        <v>0</v>
      </c>
      <c r="J57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72" s="8">
        <v>20</v>
      </c>
      <c r="L572" s="6">
        <v>0</v>
      </c>
      <c r="M572" s="6">
        <v>0</v>
      </c>
      <c r="N572" s="6">
        <v>0</v>
      </c>
      <c r="O572" s="8">
        <v>59</v>
      </c>
      <c r="P572" s="8">
        <v>14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7</v>
      </c>
      <c r="AD572" s="8">
        <v>4.1000000000000003E-3</v>
      </c>
      <c r="AG572" s="6">
        <v>15</v>
      </c>
      <c r="AQ572" s="6">
        <v>40</v>
      </c>
      <c r="AR572">
        <v>300</v>
      </c>
      <c r="AT572" t="s">
        <v>389</v>
      </c>
      <c r="AU572" s="8">
        <v>2.7204480063496899</v>
      </c>
      <c r="AV572" s="8">
        <v>47.511312217194501</v>
      </c>
      <c r="AW572" s="8">
        <v>37.767441860465098</v>
      </c>
      <c r="AX572" s="8"/>
      <c r="AZ572" s="6" t="s">
        <v>391</v>
      </c>
      <c r="BD572" s="8"/>
      <c r="BE572" s="8"/>
      <c r="BF572" s="8"/>
      <c r="BG572" s="8"/>
      <c r="BH572" s="8"/>
      <c r="BI572" s="8"/>
      <c r="BJ572" s="8"/>
    </row>
    <row r="573" spans="1:62" x14ac:dyDescent="0.25">
      <c r="A573" t="s">
        <v>90</v>
      </c>
      <c r="B573" t="s">
        <v>118</v>
      </c>
      <c r="C573">
        <v>2012</v>
      </c>
      <c r="D573" s="9" t="s">
        <v>89</v>
      </c>
      <c r="E573">
        <v>0</v>
      </c>
      <c r="F573" s="6">
        <f>Table26[[#This Row],[Other Carbs wt%]]+Table26[[#This Row],[Starch wt%]]+Table26[[#This Row],[Cellulose wt%]]+Table26[[#This Row],[Hemicellulose wt%]]+Table26[[#This Row],[Sa wt%]]</f>
        <v>20</v>
      </c>
      <c r="G573" s="6">
        <f>Table26[[#This Row],[Protein wt%]]+Table26[[#This Row],[AA wt%]]</f>
        <v>59</v>
      </c>
      <c r="H573" s="6">
        <f>Table26[[#This Row],[Lipids wt%]]+Table26[[#This Row],[FA wt%]]</f>
        <v>14</v>
      </c>
      <c r="I573" s="6">
        <f>Table26[[#This Row],[Lignin wt%]]+Table26[[#This Row],[Ph wt%]]</f>
        <v>0</v>
      </c>
      <c r="J57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73" s="8">
        <v>20</v>
      </c>
      <c r="L573" s="6">
        <v>0</v>
      </c>
      <c r="M573" s="6">
        <v>0</v>
      </c>
      <c r="N573" s="6">
        <v>0</v>
      </c>
      <c r="O573" s="8">
        <v>59</v>
      </c>
      <c r="P573" s="8">
        <v>14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7</v>
      </c>
      <c r="AD573" s="8">
        <v>4.1000000000000003E-3</v>
      </c>
      <c r="AG573" s="6">
        <v>15</v>
      </c>
      <c r="AQ573" s="6">
        <v>60</v>
      </c>
      <c r="AR573">
        <v>300</v>
      </c>
      <c r="AT573" t="s">
        <v>389</v>
      </c>
      <c r="AU573" s="8">
        <v>2.5719577127864799</v>
      </c>
      <c r="AV573" s="8">
        <v>40.1809954751131</v>
      </c>
      <c r="AW573" s="8">
        <v>53.0697674418604</v>
      </c>
      <c r="AX573" s="8">
        <v>1.71309192200557</v>
      </c>
      <c r="AZ573" s="6">
        <v>1.71309192200557</v>
      </c>
      <c r="BD573" s="8"/>
      <c r="BE573" s="8"/>
      <c r="BF573" s="8"/>
      <c r="BG573" s="8"/>
      <c r="BH573" s="8"/>
      <c r="BI573" s="8"/>
      <c r="BJ573" s="8"/>
    </row>
    <row r="574" spans="1:62" x14ac:dyDescent="0.25">
      <c r="A574" t="s">
        <v>90</v>
      </c>
      <c r="B574" t="s">
        <v>118</v>
      </c>
      <c r="C574">
        <v>2012</v>
      </c>
      <c r="D574" s="9" t="s">
        <v>89</v>
      </c>
      <c r="E574">
        <v>0</v>
      </c>
      <c r="F574" s="6">
        <f>Table26[[#This Row],[Other Carbs wt%]]+Table26[[#This Row],[Starch wt%]]+Table26[[#This Row],[Cellulose wt%]]+Table26[[#This Row],[Hemicellulose wt%]]+Table26[[#This Row],[Sa wt%]]</f>
        <v>20</v>
      </c>
      <c r="G574" s="6">
        <f>Table26[[#This Row],[Protein wt%]]+Table26[[#This Row],[AA wt%]]</f>
        <v>59</v>
      </c>
      <c r="H574" s="6">
        <f>Table26[[#This Row],[Lipids wt%]]+Table26[[#This Row],[FA wt%]]</f>
        <v>14</v>
      </c>
      <c r="I574" s="6">
        <f>Table26[[#This Row],[Lignin wt%]]+Table26[[#This Row],[Ph wt%]]</f>
        <v>0</v>
      </c>
      <c r="J57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74" s="8">
        <v>20</v>
      </c>
      <c r="L574" s="6">
        <v>0</v>
      </c>
      <c r="M574" s="6">
        <v>0</v>
      </c>
      <c r="N574" s="6">
        <v>0</v>
      </c>
      <c r="O574" s="8">
        <v>59</v>
      </c>
      <c r="P574" s="8">
        <v>14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7</v>
      </c>
      <c r="AD574" s="8">
        <v>4.1000000000000003E-3</v>
      </c>
      <c r="AG574" s="6">
        <v>15</v>
      </c>
      <c r="AQ574" s="6">
        <v>90</v>
      </c>
      <c r="AR574">
        <v>300</v>
      </c>
      <c r="AT574" t="s">
        <v>389</v>
      </c>
      <c r="AU574" s="8">
        <v>2.1980311531974399</v>
      </c>
      <c r="AV574" s="8">
        <v>39.909502262443397</v>
      </c>
      <c r="AW574" s="8">
        <v>52.093023255813897</v>
      </c>
      <c r="AX574" s="8">
        <v>3.30083565459609</v>
      </c>
      <c r="AZ574" s="6">
        <v>3.30083565459609</v>
      </c>
      <c r="BD574" s="8"/>
      <c r="BE574" s="8"/>
      <c r="BF574" s="8"/>
      <c r="BG574" s="8"/>
      <c r="BH574" s="8"/>
      <c r="BI574" s="8"/>
      <c r="BJ574" s="8"/>
    </row>
    <row r="575" spans="1:62" x14ac:dyDescent="0.25">
      <c r="A575" t="s">
        <v>90</v>
      </c>
      <c r="B575" t="s">
        <v>118</v>
      </c>
      <c r="C575">
        <v>2012</v>
      </c>
      <c r="D575" s="9" t="s">
        <v>89</v>
      </c>
      <c r="E575">
        <v>0</v>
      </c>
      <c r="F575" s="6">
        <f>Table26[[#This Row],[Other Carbs wt%]]+Table26[[#This Row],[Starch wt%]]+Table26[[#This Row],[Cellulose wt%]]+Table26[[#This Row],[Hemicellulose wt%]]+Table26[[#This Row],[Sa wt%]]</f>
        <v>20</v>
      </c>
      <c r="G575" s="6">
        <f>Table26[[#This Row],[Protein wt%]]+Table26[[#This Row],[AA wt%]]</f>
        <v>59</v>
      </c>
      <c r="H575" s="6">
        <f>Table26[[#This Row],[Lipids wt%]]+Table26[[#This Row],[FA wt%]]</f>
        <v>14</v>
      </c>
      <c r="I575" s="6">
        <f>Table26[[#This Row],[Lignin wt%]]+Table26[[#This Row],[Ph wt%]]</f>
        <v>0</v>
      </c>
      <c r="J57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75" s="8">
        <v>20</v>
      </c>
      <c r="L575" s="6">
        <v>0</v>
      </c>
      <c r="M575" s="6">
        <v>0</v>
      </c>
      <c r="N575" s="6">
        <v>0</v>
      </c>
      <c r="O575" s="8">
        <v>59</v>
      </c>
      <c r="P575" s="8">
        <v>14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7</v>
      </c>
      <c r="AD575" s="8">
        <v>4.1000000000000003E-3</v>
      </c>
      <c r="AG575" s="6">
        <v>15</v>
      </c>
      <c r="AQ575" s="6">
        <v>10</v>
      </c>
      <c r="AR575">
        <v>350</v>
      </c>
      <c r="AT575" t="s">
        <v>389</v>
      </c>
      <c r="AU575" s="8">
        <v>4.8178320637615304</v>
      </c>
      <c r="AV575" s="8">
        <v>41.809954751131201</v>
      </c>
      <c r="AW575" s="8">
        <v>46.883720930232499</v>
      </c>
      <c r="AX575" s="8">
        <v>2.75766016713091</v>
      </c>
      <c r="AZ575" s="6">
        <v>2.75766016713091</v>
      </c>
      <c r="BD575" s="8"/>
      <c r="BE575" s="8"/>
      <c r="BF575" s="8"/>
      <c r="BG575" s="8"/>
      <c r="BH575" s="8"/>
      <c r="BI575" s="8"/>
      <c r="BJ575" s="8"/>
    </row>
    <row r="576" spans="1:62" x14ac:dyDescent="0.25">
      <c r="A576" t="s">
        <v>90</v>
      </c>
      <c r="B576" t="s">
        <v>118</v>
      </c>
      <c r="C576">
        <v>2012</v>
      </c>
      <c r="D576" s="9" t="s">
        <v>89</v>
      </c>
      <c r="E576">
        <v>0</v>
      </c>
      <c r="F576" s="6">
        <f>Table26[[#This Row],[Other Carbs wt%]]+Table26[[#This Row],[Starch wt%]]+Table26[[#This Row],[Cellulose wt%]]+Table26[[#This Row],[Hemicellulose wt%]]+Table26[[#This Row],[Sa wt%]]</f>
        <v>20</v>
      </c>
      <c r="G576" s="6">
        <f>Table26[[#This Row],[Protein wt%]]+Table26[[#This Row],[AA wt%]]</f>
        <v>59</v>
      </c>
      <c r="H576" s="6">
        <f>Table26[[#This Row],[Lipids wt%]]+Table26[[#This Row],[FA wt%]]</f>
        <v>14</v>
      </c>
      <c r="I576" s="6">
        <f>Table26[[#This Row],[Lignin wt%]]+Table26[[#This Row],[Ph wt%]]</f>
        <v>0</v>
      </c>
      <c r="J57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76" s="8">
        <v>20</v>
      </c>
      <c r="L576" s="6">
        <v>0</v>
      </c>
      <c r="M576" s="6">
        <v>0</v>
      </c>
      <c r="N576" s="6">
        <v>0</v>
      </c>
      <c r="O576" s="8">
        <v>59</v>
      </c>
      <c r="P576" s="8">
        <v>14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7</v>
      </c>
      <c r="AD576" s="8">
        <v>4.1000000000000003E-3</v>
      </c>
      <c r="AG576" s="6">
        <v>15</v>
      </c>
      <c r="AQ576" s="6">
        <v>40</v>
      </c>
      <c r="AR576">
        <v>350</v>
      </c>
      <c r="AT576" t="s">
        <v>389</v>
      </c>
      <c r="AU576" s="8">
        <v>3.5391840199309899</v>
      </c>
      <c r="AV576" s="8">
        <v>42.895927601809902</v>
      </c>
      <c r="AW576" s="8">
        <v>46.232558139534802</v>
      </c>
      <c r="AX576" s="8">
        <v>4.1991643454038901</v>
      </c>
      <c r="AZ576" s="6">
        <v>4.1991643454038901</v>
      </c>
      <c r="BD576" s="8"/>
      <c r="BE576" s="8"/>
      <c r="BF576" s="8"/>
      <c r="BG576" s="8"/>
      <c r="BH576" s="8"/>
      <c r="BI576" s="8"/>
      <c r="BJ576" s="8"/>
    </row>
    <row r="577" spans="1:62" x14ac:dyDescent="0.25">
      <c r="A577" t="s">
        <v>90</v>
      </c>
      <c r="B577" t="s">
        <v>118</v>
      </c>
      <c r="C577">
        <v>2012</v>
      </c>
      <c r="D577" s="9" t="s">
        <v>89</v>
      </c>
      <c r="E577">
        <v>0</v>
      </c>
      <c r="F577" s="6">
        <f>Table26[[#This Row],[Other Carbs wt%]]+Table26[[#This Row],[Starch wt%]]+Table26[[#This Row],[Cellulose wt%]]+Table26[[#This Row],[Hemicellulose wt%]]+Table26[[#This Row],[Sa wt%]]</f>
        <v>20</v>
      </c>
      <c r="G577" s="6">
        <f>Table26[[#This Row],[Protein wt%]]+Table26[[#This Row],[AA wt%]]</f>
        <v>59</v>
      </c>
      <c r="H577" s="6">
        <f>Table26[[#This Row],[Lipids wt%]]+Table26[[#This Row],[FA wt%]]</f>
        <v>14</v>
      </c>
      <c r="I577" s="6">
        <f>Table26[[#This Row],[Lignin wt%]]+Table26[[#This Row],[Ph wt%]]</f>
        <v>0</v>
      </c>
      <c r="J57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77" s="8">
        <v>20</v>
      </c>
      <c r="L577" s="6">
        <v>0</v>
      </c>
      <c r="M577" s="6">
        <v>0</v>
      </c>
      <c r="N577" s="6">
        <v>0</v>
      </c>
      <c r="O577" s="8">
        <v>59</v>
      </c>
      <c r="P577" s="8">
        <v>14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7</v>
      </c>
      <c r="AD577" s="8">
        <v>4.1000000000000003E-3</v>
      </c>
      <c r="AG577" s="6">
        <v>15</v>
      </c>
      <c r="AQ577" s="6">
        <v>60</v>
      </c>
      <c r="AR577">
        <v>350</v>
      </c>
      <c r="AT577" t="s">
        <v>389</v>
      </c>
      <c r="AU577" s="8">
        <v>1.9249721649598099</v>
      </c>
      <c r="AV577" s="8">
        <v>41.538461538461497</v>
      </c>
      <c r="AW577" s="8">
        <v>48.1860465116279</v>
      </c>
      <c r="AX577" s="8">
        <v>5.8704735376044503</v>
      </c>
      <c r="AZ577" s="6">
        <v>5.8704735376044503</v>
      </c>
      <c r="BD577" s="8"/>
      <c r="BE577" s="8"/>
      <c r="BF577" s="8"/>
      <c r="BG577" s="8"/>
      <c r="BH577" s="8"/>
      <c r="BI577" s="8"/>
      <c r="BJ577" s="8"/>
    </row>
    <row r="578" spans="1:62" x14ac:dyDescent="0.25">
      <c r="A578" t="s">
        <v>90</v>
      </c>
      <c r="B578" t="s">
        <v>118</v>
      </c>
      <c r="C578">
        <v>2012</v>
      </c>
      <c r="D578" s="9" t="s">
        <v>89</v>
      </c>
      <c r="E578">
        <v>0</v>
      </c>
      <c r="F578" s="6">
        <f>Table26[[#This Row],[Other Carbs wt%]]+Table26[[#This Row],[Starch wt%]]+Table26[[#This Row],[Cellulose wt%]]+Table26[[#This Row],[Hemicellulose wt%]]+Table26[[#This Row],[Sa wt%]]</f>
        <v>20</v>
      </c>
      <c r="G578" s="6">
        <f>Table26[[#This Row],[Protein wt%]]+Table26[[#This Row],[AA wt%]]</f>
        <v>59</v>
      </c>
      <c r="H578" s="6">
        <f>Table26[[#This Row],[Lipids wt%]]+Table26[[#This Row],[FA wt%]]</f>
        <v>14</v>
      </c>
      <c r="I578" s="6">
        <f>Table26[[#This Row],[Lignin wt%]]+Table26[[#This Row],[Ph wt%]]</f>
        <v>0</v>
      </c>
      <c r="J57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78" s="8">
        <v>20</v>
      </c>
      <c r="L578" s="6">
        <v>0</v>
      </c>
      <c r="M578" s="6">
        <v>0</v>
      </c>
      <c r="N578" s="6">
        <v>0</v>
      </c>
      <c r="O578" s="8">
        <v>59</v>
      </c>
      <c r="P578" s="8">
        <v>14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7</v>
      </c>
      <c r="AD578" s="8">
        <v>4.1000000000000003E-3</v>
      </c>
      <c r="AG578" s="6">
        <v>15</v>
      </c>
      <c r="AQ578" s="6">
        <v>90</v>
      </c>
      <c r="AR578">
        <v>350</v>
      </c>
      <c r="AT578" t="s">
        <v>389</v>
      </c>
      <c r="AU578" s="8">
        <v>2.1551486556502302</v>
      </c>
      <c r="AV578" s="8">
        <v>42.081447963800898</v>
      </c>
      <c r="AW578" s="8">
        <v>52.418604651162703</v>
      </c>
      <c r="AX578" s="8">
        <v>11.4902506963788</v>
      </c>
      <c r="AZ578" s="6">
        <v>11.4902506963788</v>
      </c>
      <c r="BD578" s="8"/>
      <c r="BE578" s="8"/>
      <c r="BF578" s="8"/>
      <c r="BG578" s="8"/>
      <c r="BH578" s="8"/>
      <c r="BI578" s="8"/>
      <c r="BJ578" s="8"/>
    </row>
    <row r="579" spans="1:62" x14ac:dyDescent="0.25">
      <c r="A579" t="s">
        <v>90</v>
      </c>
      <c r="B579" t="s">
        <v>118</v>
      </c>
      <c r="C579">
        <v>2012</v>
      </c>
      <c r="D579" s="9" t="s">
        <v>89</v>
      </c>
      <c r="E579">
        <v>0</v>
      </c>
      <c r="F579" s="6">
        <f>Table26[[#This Row],[Other Carbs wt%]]+Table26[[#This Row],[Starch wt%]]+Table26[[#This Row],[Cellulose wt%]]+Table26[[#This Row],[Hemicellulose wt%]]+Table26[[#This Row],[Sa wt%]]</f>
        <v>20</v>
      </c>
      <c r="G579" s="6">
        <f>Table26[[#This Row],[Protein wt%]]+Table26[[#This Row],[AA wt%]]</f>
        <v>59</v>
      </c>
      <c r="H579" s="6">
        <f>Table26[[#This Row],[Lipids wt%]]+Table26[[#This Row],[FA wt%]]</f>
        <v>14</v>
      </c>
      <c r="I579" s="6">
        <f>Table26[[#This Row],[Lignin wt%]]+Table26[[#This Row],[Ph wt%]]</f>
        <v>0</v>
      </c>
      <c r="J57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79" s="8">
        <v>20</v>
      </c>
      <c r="L579" s="6">
        <v>0</v>
      </c>
      <c r="M579" s="6">
        <v>0</v>
      </c>
      <c r="N579" s="6">
        <v>0</v>
      </c>
      <c r="O579" s="8">
        <v>59</v>
      </c>
      <c r="P579" s="8">
        <v>14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7</v>
      </c>
      <c r="AD579" s="8">
        <v>4.1000000000000003E-3</v>
      </c>
      <c r="AG579" s="6">
        <v>15</v>
      </c>
      <c r="AQ579" s="6">
        <v>10</v>
      </c>
      <c r="AR579">
        <v>400</v>
      </c>
      <c r="AT579" t="s">
        <v>389</v>
      </c>
      <c r="AU579" s="8">
        <v>4.4301257813102897</v>
      </c>
      <c r="AV579" s="8">
        <v>38.280542986425303</v>
      </c>
      <c r="AW579" s="8">
        <v>41.999999999999901</v>
      </c>
      <c r="AX579" s="8"/>
      <c r="AZ579" s="6" t="s">
        <v>391</v>
      </c>
      <c r="BD579" s="8"/>
      <c r="BE579" s="8"/>
      <c r="BF579" s="8"/>
      <c r="BG579" s="8"/>
      <c r="BH579" s="8"/>
      <c r="BI579" s="8"/>
      <c r="BJ579" s="8"/>
    </row>
    <row r="580" spans="1:62" x14ac:dyDescent="0.25">
      <c r="A580" t="s">
        <v>90</v>
      </c>
      <c r="B580" t="s">
        <v>118</v>
      </c>
      <c r="C580">
        <v>2012</v>
      </c>
      <c r="D580" s="9" t="s">
        <v>89</v>
      </c>
      <c r="E580">
        <v>0</v>
      </c>
      <c r="F580" s="6">
        <f>Table26[[#This Row],[Other Carbs wt%]]+Table26[[#This Row],[Starch wt%]]+Table26[[#This Row],[Cellulose wt%]]+Table26[[#This Row],[Hemicellulose wt%]]+Table26[[#This Row],[Sa wt%]]</f>
        <v>20</v>
      </c>
      <c r="G580" s="6">
        <f>Table26[[#This Row],[Protein wt%]]+Table26[[#This Row],[AA wt%]]</f>
        <v>59</v>
      </c>
      <c r="H580" s="6">
        <f>Table26[[#This Row],[Lipids wt%]]+Table26[[#This Row],[FA wt%]]</f>
        <v>14</v>
      </c>
      <c r="I580" s="6">
        <f>Table26[[#This Row],[Lignin wt%]]+Table26[[#This Row],[Ph wt%]]</f>
        <v>0</v>
      </c>
      <c r="J58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80" s="8">
        <v>20</v>
      </c>
      <c r="L580" s="6">
        <v>0</v>
      </c>
      <c r="M580" s="6">
        <v>0</v>
      </c>
      <c r="N580" s="6">
        <v>0</v>
      </c>
      <c r="O580" s="8">
        <v>59</v>
      </c>
      <c r="P580" s="8">
        <v>14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7</v>
      </c>
      <c r="AD580" s="8">
        <v>4.1000000000000003E-3</v>
      </c>
      <c r="AG580" s="6">
        <v>15</v>
      </c>
      <c r="AQ580" s="6">
        <v>20</v>
      </c>
      <c r="AR580">
        <v>400</v>
      </c>
      <c r="AT580" t="s">
        <v>389</v>
      </c>
      <c r="AU580" s="8">
        <v>3.2137620848169401</v>
      </c>
      <c r="AV580" s="8">
        <v>38.009049773755599</v>
      </c>
      <c r="AW580" s="8">
        <v>45.2558139534883</v>
      </c>
      <c r="AX580" s="8">
        <v>10.1114206128133</v>
      </c>
      <c r="AZ580" s="6">
        <v>10.1114206128133</v>
      </c>
      <c r="BD580" s="8"/>
      <c r="BE580" s="8"/>
      <c r="BF580" s="8"/>
      <c r="BG580" s="8"/>
      <c r="BH580" s="8"/>
      <c r="BI580" s="8"/>
      <c r="BJ580" s="8"/>
    </row>
    <row r="581" spans="1:62" x14ac:dyDescent="0.25">
      <c r="A581" t="s">
        <v>90</v>
      </c>
      <c r="B581" t="s">
        <v>118</v>
      </c>
      <c r="C581">
        <v>2012</v>
      </c>
      <c r="D581" s="9" t="s">
        <v>89</v>
      </c>
      <c r="E581">
        <v>0</v>
      </c>
      <c r="F581" s="6">
        <f>Table26[[#This Row],[Other Carbs wt%]]+Table26[[#This Row],[Starch wt%]]+Table26[[#This Row],[Cellulose wt%]]+Table26[[#This Row],[Hemicellulose wt%]]+Table26[[#This Row],[Sa wt%]]</f>
        <v>20</v>
      </c>
      <c r="G581" s="6">
        <f>Table26[[#This Row],[Protein wt%]]+Table26[[#This Row],[AA wt%]]</f>
        <v>59</v>
      </c>
      <c r="H581" s="6">
        <f>Table26[[#This Row],[Lipids wt%]]+Table26[[#This Row],[FA wt%]]</f>
        <v>14</v>
      </c>
      <c r="I581" s="6">
        <f>Table26[[#This Row],[Lignin wt%]]+Table26[[#This Row],[Ph wt%]]</f>
        <v>0</v>
      </c>
      <c r="J58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81" s="8">
        <v>20</v>
      </c>
      <c r="L581" s="6">
        <v>0</v>
      </c>
      <c r="M581" s="6">
        <v>0</v>
      </c>
      <c r="N581" s="6">
        <v>0</v>
      </c>
      <c r="O581" s="8">
        <v>59</v>
      </c>
      <c r="P581" s="8">
        <v>14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7</v>
      </c>
      <c r="AD581" s="8">
        <v>4.1000000000000003E-3</v>
      </c>
      <c r="AG581" s="6">
        <v>15</v>
      </c>
      <c r="AQ581" s="6">
        <v>30</v>
      </c>
      <c r="AR581">
        <v>400</v>
      </c>
      <c r="AT581" t="s">
        <v>389</v>
      </c>
      <c r="AU581" s="8">
        <v>1.6520234145050801</v>
      </c>
      <c r="AV581" s="8">
        <v>33.665158371040697</v>
      </c>
      <c r="AW581" s="8">
        <v>53.0697674418604</v>
      </c>
      <c r="AX581" s="8">
        <v>9.2757660167130904</v>
      </c>
      <c r="AZ581" s="6">
        <v>9.2757660167130904</v>
      </c>
      <c r="BD581" s="8"/>
      <c r="BE581" s="8"/>
      <c r="BF581" s="8"/>
      <c r="BG581" s="8"/>
      <c r="BH581" s="8"/>
      <c r="BI581" s="8"/>
      <c r="BJ581" s="8"/>
    </row>
    <row r="582" spans="1:62" x14ac:dyDescent="0.25">
      <c r="A582" t="s">
        <v>90</v>
      </c>
      <c r="B582" t="s">
        <v>118</v>
      </c>
      <c r="C582">
        <v>2012</v>
      </c>
      <c r="D582" s="9" t="s">
        <v>89</v>
      </c>
      <c r="E582">
        <v>0</v>
      </c>
      <c r="F582" s="6">
        <f>Table26[[#This Row],[Other Carbs wt%]]+Table26[[#This Row],[Starch wt%]]+Table26[[#This Row],[Cellulose wt%]]+Table26[[#This Row],[Hemicellulose wt%]]+Table26[[#This Row],[Sa wt%]]</f>
        <v>20</v>
      </c>
      <c r="G582" s="6">
        <f>Table26[[#This Row],[Protein wt%]]+Table26[[#This Row],[AA wt%]]</f>
        <v>59</v>
      </c>
      <c r="H582" s="6">
        <f>Table26[[#This Row],[Lipids wt%]]+Table26[[#This Row],[FA wt%]]</f>
        <v>14</v>
      </c>
      <c r="I582" s="6">
        <f>Table26[[#This Row],[Lignin wt%]]+Table26[[#This Row],[Ph wt%]]</f>
        <v>0</v>
      </c>
      <c r="J58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82" s="8">
        <v>20</v>
      </c>
      <c r="L582" s="6">
        <v>0</v>
      </c>
      <c r="M582" s="6">
        <v>0</v>
      </c>
      <c r="N582" s="6">
        <v>0</v>
      </c>
      <c r="O582" s="8">
        <v>59</v>
      </c>
      <c r="P582" s="8">
        <v>14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7</v>
      </c>
      <c r="AD582" s="8">
        <v>4.1000000000000003E-3</v>
      </c>
      <c r="AG582" s="6">
        <v>5</v>
      </c>
      <c r="AQ582" s="6">
        <v>60</v>
      </c>
      <c r="AR582">
        <v>350</v>
      </c>
      <c r="AT582" t="s">
        <v>389</v>
      </c>
      <c r="AU582" s="8">
        <v>2.9619181946403401</v>
      </c>
      <c r="AV582" s="8">
        <v>37.2214386459802</v>
      </c>
      <c r="AW582" s="8"/>
      <c r="AX582" s="8"/>
      <c r="AZ582" s="6" t="s">
        <v>391</v>
      </c>
      <c r="BD582" s="8"/>
      <c r="BE582" s="8"/>
      <c r="BF582" s="8"/>
      <c r="BG582" s="8"/>
      <c r="BH582" s="8"/>
      <c r="BI582" s="8"/>
      <c r="BJ582" s="8"/>
    </row>
    <row r="583" spans="1:62" x14ac:dyDescent="0.25">
      <c r="A583" t="s">
        <v>90</v>
      </c>
      <c r="B583" t="s">
        <v>118</v>
      </c>
      <c r="C583">
        <v>2012</v>
      </c>
      <c r="D583" s="9" t="s">
        <v>89</v>
      </c>
      <c r="E583">
        <v>0</v>
      </c>
      <c r="F583" s="6">
        <f>Table26[[#This Row],[Other Carbs wt%]]+Table26[[#This Row],[Starch wt%]]+Table26[[#This Row],[Cellulose wt%]]+Table26[[#This Row],[Hemicellulose wt%]]+Table26[[#This Row],[Sa wt%]]</f>
        <v>20</v>
      </c>
      <c r="G583" s="6">
        <f>Table26[[#This Row],[Protein wt%]]+Table26[[#This Row],[AA wt%]]</f>
        <v>59</v>
      </c>
      <c r="H583" s="6">
        <f>Table26[[#This Row],[Lipids wt%]]+Table26[[#This Row],[FA wt%]]</f>
        <v>14</v>
      </c>
      <c r="I583" s="6">
        <f>Table26[[#This Row],[Lignin wt%]]+Table26[[#This Row],[Ph wt%]]</f>
        <v>0</v>
      </c>
      <c r="J58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83" s="8">
        <v>20</v>
      </c>
      <c r="L583" s="6">
        <v>0</v>
      </c>
      <c r="M583" s="6">
        <v>0</v>
      </c>
      <c r="N583" s="6">
        <v>0</v>
      </c>
      <c r="O583" s="8">
        <v>59</v>
      </c>
      <c r="P583" s="8">
        <v>14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7</v>
      </c>
      <c r="AD583" s="8">
        <v>4.1000000000000003E-3</v>
      </c>
      <c r="AG583" s="6">
        <v>10</v>
      </c>
      <c r="AQ583" s="6">
        <v>60</v>
      </c>
      <c r="AR583">
        <v>350</v>
      </c>
      <c r="AT583" t="s">
        <v>389</v>
      </c>
      <c r="AU583" s="8">
        <v>1.7771509167841999</v>
      </c>
      <c r="AV583" s="8">
        <v>35.937940761636099</v>
      </c>
      <c r="AW583" s="8"/>
      <c r="AX583" s="8"/>
      <c r="AZ583" s="6" t="s">
        <v>391</v>
      </c>
      <c r="BD583" s="8"/>
      <c r="BE583" s="8"/>
      <c r="BF583" s="8"/>
      <c r="BG583" s="8"/>
      <c r="BH583" s="8"/>
      <c r="BI583" s="8"/>
      <c r="BJ583" s="8"/>
    </row>
    <row r="584" spans="1:62" x14ac:dyDescent="0.25">
      <c r="A584" t="s">
        <v>90</v>
      </c>
      <c r="B584" t="s">
        <v>118</v>
      </c>
      <c r="C584">
        <v>2012</v>
      </c>
      <c r="D584" s="9" t="s">
        <v>89</v>
      </c>
      <c r="E584">
        <v>0</v>
      </c>
      <c r="F584" s="6">
        <f>Table26[[#This Row],[Other Carbs wt%]]+Table26[[#This Row],[Starch wt%]]+Table26[[#This Row],[Cellulose wt%]]+Table26[[#This Row],[Hemicellulose wt%]]+Table26[[#This Row],[Sa wt%]]</f>
        <v>20</v>
      </c>
      <c r="G584" s="6">
        <f>Table26[[#This Row],[Protein wt%]]+Table26[[#This Row],[AA wt%]]</f>
        <v>59</v>
      </c>
      <c r="H584" s="6">
        <f>Table26[[#This Row],[Lipids wt%]]+Table26[[#This Row],[FA wt%]]</f>
        <v>14</v>
      </c>
      <c r="I584" s="6">
        <f>Table26[[#This Row],[Lignin wt%]]+Table26[[#This Row],[Ph wt%]]</f>
        <v>0</v>
      </c>
      <c r="J58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84" s="8">
        <v>20</v>
      </c>
      <c r="L584" s="6">
        <v>0</v>
      </c>
      <c r="M584" s="6">
        <v>0</v>
      </c>
      <c r="N584" s="6">
        <v>0</v>
      </c>
      <c r="O584" s="8">
        <v>59</v>
      </c>
      <c r="P584" s="8">
        <v>14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7</v>
      </c>
      <c r="AD584" s="8">
        <v>4.1000000000000003E-3</v>
      </c>
      <c r="AG584" s="6">
        <v>20</v>
      </c>
      <c r="AQ584" s="6">
        <v>60</v>
      </c>
      <c r="AR584">
        <v>350</v>
      </c>
      <c r="AT584" t="s">
        <v>389</v>
      </c>
      <c r="AU584" s="8">
        <v>4.5416078984485102</v>
      </c>
      <c r="AV584" s="8">
        <v>40.183356840620597</v>
      </c>
      <c r="AW584" s="8"/>
      <c r="AX584" s="8"/>
      <c r="AZ584" s="6" t="s">
        <v>391</v>
      </c>
      <c r="BD584" s="8"/>
      <c r="BE584" s="8"/>
      <c r="BF584" s="8"/>
      <c r="BG584" s="8"/>
      <c r="BH584" s="8"/>
      <c r="BI584" s="8"/>
      <c r="BJ584" s="8"/>
    </row>
    <row r="585" spans="1:62" x14ac:dyDescent="0.25">
      <c r="A585" t="s">
        <v>90</v>
      </c>
      <c r="B585" t="s">
        <v>118</v>
      </c>
      <c r="C585">
        <v>2012</v>
      </c>
      <c r="D585" s="9" t="s">
        <v>89</v>
      </c>
      <c r="E585">
        <v>0</v>
      </c>
      <c r="F585" s="6">
        <f>Table26[[#This Row],[Other Carbs wt%]]+Table26[[#This Row],[Starch wt%]]+Table26[[#This Row],[Cellulose wt%]]+Table26[[#This Row],[Hemicellulose wt%]]+Table26[[#This Row],[Sa wt%]]</f>
        <v>20</v>
      </c>
      <c r="G585" s="6">
        <f>Table26[[#This Row],[Protein wt%]]+Table26[[#This Row],[AA wt%]]</f>
        <v>59</v>
      </c>
      <c r="H585" s="6">
        <f>Table26[[#This Row],[Lipids wt%]]+Table26[[#This Row],[FA wt%]]</f>
        <v>14</v>
      </c>
      <c r="I585" s="6">
        <f>Table26[[#This Row],[Lignin wt%]]+Table26[[#This Row],[Ph wt%]]</f>
        <v>0</v>
      </c>
      <c r="J58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585" s="8">
        <v>20</v>
      </c>
      <c r="L585" s="6">
        <v>0</v>
      </c>
      <c r="M585" s="6">
        <v>0</v>
      </c>
      <c r="N585" s="6">
        <v>0</v>
      </c>
      <c r="O585" s="8">
        <v>59</v>
      </c>
      <c r="P585" s="8">
        <v>14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7</v>
      </c>
      <c r="AD585" s="8">
        <v>4.1000000000000003E-3</v>
      </c>
      <c r="AG585" s="6">
        <v>35</v>
      </c>
      <c r="AQ585" s="6">
        <v>60</v>
      </c>
      <c r="AR585">
        <v>350</v>
      </c>
      <c r="AT585" t="s">
        <v>389</v>
      </c>
      <c r="AU585" s="8">
        <v>2.6657263751763001</v>
      </c>
      <c r="AV585" s="8">
        <v>45.8110014104372</v>
      </c>
      <c r="AW585" s="8"/>
      <c r="AX585" s="8"/>
      <c r="AZ585" s="6" t="s">
        <v>391</v>
      </c>
      <c r="BD585" s="8"/>
      <c r="BE585" s="8"/>
      <c r="BF585" s="8"/>
      <c r="BG585" s="8"/>
      <c r="BH585" s="8"/>
      <c r="BI585" s="8"/>
      <c r="BJ585" s="8"/>
    </row>
    <row r="586" spans="1:62" x14ac:dyDescent="0.25">
      <c r="A586" t="s">
        <v>99</v>
      </c>
      <c r="B586" t="s">
        <v>119</v>
      </c>
      <c r="C586">
        <v>2011</v>
      </c>
      <c r="D586" s="9" t="s">
        <v>100</v>
      </c>
      <c r="E586">
        <v>0</v>
      </c>
      <c r="F586" s="6">
        <f>Table26[[#This Row],[Other Carbs wt%]]+Table26[[#This Row],[Starch wt%]]+Table26[[#This Row],[Cellulose wt%]]+Table26[[#This Row],[Hemicellulose wt%]]+Table26[[#This Row],[Sa wt%]]</f>
        <v>9.375</v>
      </c>
      <c r="G586" s="6">
        <f>Table26[[#This Row],[Protein wt%]]+Table26[[#This Row],[AA wt%]]</f>
        <v>57.291666666666664</v>
      </c>
      <c r="H586" s="6">
        <f>Table26[[#This Row],[Lipids wt%]]+Table26[[#This Row],[FA wt%]]</f>
        <v>26.041666666666668</v>
      </c>
      <c r="I586" s="6">
        <f>Table26[[#This Row],[Lignin wt%]]+Table26[[#This Row],[Ph wt%]]</f>
        <v>0</v>
      </c>
      <c r="J58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9.375</v>
      </c>
      <c r="K586" s="8">
        <v>9.375</v>
      </c>
      <c r="L586" s="6">
        <v>0</v>
      </c>
      <c r="M586" s="6">
        <v>0</v>
      </c>
      <c r="N586" s="6">
        <v>0</v>
      </c>
      <c r="O586" s="8">
        <v>57.291666666666664</v>
      </c>
      <c r="P586" s="8">
        <v>26.041666666666668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7</v>
      </c>
      <c r="AD586" s="8">
        <v>7.4999999999999997E-2</v>
      </c>
      <c r="AG586" s="6">
        <v>10</v>
      </c>
      <c r="AQ586" s="6">
        <v>82.005631871246635</v>
      </c>
      <c r="AR586">
        <v>350</v>
      </c>
      <c r="AT586" t="s">
        <v>389</v>
      </c>
      <c r="AU586" s="8">
        <v>1.4084507042253023</v>
      </c>
      <c r="AV586" s="8">
        <v>35.613682092555301</v>
      </c>
      <c r="AW586" s="8">
        <v>57.344064386317903</v>
      </c>
      <c r="AX586" s="8">
        <v>5.6338028169014933</v>
      </c>
      <c r="AZ586" s="6">
        <v>5.6338028169014933</v>
      </c>
      <c r="BD586" s="8">
        <v>70.7</v>
      </c>
      <c r="BE586" s="8">
        <v>8.6</v>
      </c>
      <c r="BF586" s="8">
        <v>14.8</v>
      </c>
      <c r="BG586" s="8">
        <v>5.9</v>
      </c>
      <c r="BH586" s="8"/>
      <c r="BI586" s="8">
        <v>35.1</v>
      </c>
      <c r="BJ586" s="8"/>
    </row>
    <row r="587" spans="1:62" x14ac:dyDescent="0.25">
      <c r="A587" t="s">
        <v>99</v>
      </c>
      <c r="B587" t="s">
        <v>119</v>
      </c>
      <c r="C587">
        <v>2011</v>
      </c>
      <c r="D587" s="9" t="s">
        <v>101</v>
      </c>
      <c r="E587">
        <v>0</v>
      </c>
      <c r="F587" s="6">
        <f>Table26[[#This Row],[Other Carbs wt%]]+Table26[[#This Row],[Starch wt%]]+Table26[[#This Row],[Cellulose wt%]]+Table26[[#This Row],[Hemicellulose wt%]]+Table26[[#This Row],[Sa wt%]]</f>
        <v>6.4829821717990272</v>
      </c>
      <c r="G587" s="6">
        <f>Table26[[#This Row],[Protein wt%]]+Table26[[#This Row],[AA wt%]]</f>
        <v>46.191247974068069</v>
      </c>
      <c r="H587" s="6">
        <f>Table26[[#This Row],[Lipids wt%]]+Table26[[#This Row],[FA wt%]]</f>
        <v>25.931928687196109</v>
      </c>
      <c r="I587" s="6">
        <f>Table26[[#This Row],[Lignin wt%]]+Table26[[#This Row],[Ph wt%]]</f>
        <v>0</v>
      </c>
      <c r="J58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6.4829821717990272</v>
      </c>
      <c r="K587" s="8">
        <v>6.4829821717990272</v>
      </c>
      <c r="L587" s="6">
        <v>0</v>
      </c>
      <c r="M587" s="6">
        <v>0</v>
      </c>
      <c r="N587" s="6">
        <v>0</v>
      </c>
      <c r="O587" s="8">
        <v>46.191247974068069</v>
      </c>
      <c r="P587" s="8">
        <v>25.931928687196109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26.4</v>
      </c>
      <c r="AD587" s="8">
        <v>7.4999999999999997E-2</v>
      </c>
      <c r="AG587" s="6">
        <v>10</v>
      </c>
      <c r="AQ587" s="6">
        <v>82.005631871246635</v>
      </c>
      <c r="AR587">
        <v>350</v>
      </c>
      <c r="AT587" t="s">
        <v>389</v>
      </c>
      <c r="AU587" s="8">
        <v>2.4144869215291038</v>
      </c>
      <c r="AV587" s="8">
        <v>34.406438631790699</v>
      </c>
      <c r="AW587" s="8">
        <v>59.356136820925599</v>
      </c>
      <c r="AX587" s="8">
        <v>3.8229376257545979</v>
      </c>
      <c r="AZ587" s="6">
        <v>3.8229376257545979</v>
      </c>
      <c r="BD587" s="8">
        <v>68.099999999999994</v>
      </c>
      <c r="BE587" s="8">
        <v>8.8000000000000007</v>
      </c>
      <c r="BF587" s="8">
        <v>18.899999999999999</v>
      </c>
      <c r="BG587" s="8">
        <v>4.0999999999999996</v>
      </c>
      <c r="BH587" s="8"/>
      <c r="BI587" s="8">
        <v>34.5</v>
      </c>
      <c r="BJ587" s="8"/>
    </row>
    <row r="588" spans="1:62" x14ac:dyDescent="0.25">
      <c r="A588" t="s">
        <v>99</v>
      </c>
      <c r="B588" t="s">
        <v>119</v>
      </c>
      <c r="C588">
        <v>2011</v>
      </c>
      <c r="D588" s="9" t="s">
        <v>61</v>
      </c>
      <c r="E588">
        <v>0</v>
      </c>
      <c r="F588" s="6">
        <f>Table26[[#This Row],[Other Carbs wt%]]+Table26[[#This Row],[Starch wt%]]+Table26[[#This Row],[Cellulose wt%]]+Table26[[#This Row],[Hemicellulose wt%]]+Table26[[#This Row],[Sa wt%]]</f>
        <v>20.491803278688526</v>
      </c>
      <c r="G588" s="6">
        <f>Table26[[#This Row],[Protein wt%]]+Table26[[#This Row],[AA wt%]]</f>
        <v>66.598360655737707</v>
      </c>
      <c r="H588" s="6">
        <f>Table26[[#This Row],[Lipids wt%]]+Table26[[#This Row],[FA wt%]]</f>
        <v>5.1229508196721314</v>
      </c>
      <c r="I588" s="6">
        <f>Table26[[#This Row],[Lignin wt%]]+Table26[[#This Row],[Ph wt%]]</f>
        <v>0</v>
      </c>
      <c r="J58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20.491803278688526</v>
      </c>
      <c r="K588" s="8">
        <v>20.491803278688526</v>
      </c>
      <c r="L588" s="6">
        <v>0</v>
      </c>
      <c r="M588" s="6">
        <v>0</v>
      </c>
      <c r="N588" s="6">
        <v>0</v>
      </c>
      <c r="O588" s="8">
        <v>66.598360655737707</v>
      </c>
      <c r="P588" s="8">
        <v>5.1229508196721314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7.6</v>
      </c>
      <c r="AD588" s="8">
        <v>7.4999999999999997E-2</v>
      </c>
      <c r="AG588" s="6">
        <v>10</v>
      </c>
      <c r="AQ588" s="6">
        <v>82.005631871246635</v>
      </c>
      <c r="AR588">
        <v>350</v>
      </c>
      <c r="AT588" t="s">
        <v>389</v>
      </c>
      <c r="AU588" s="8">
        <v>2.2132796780683996</v>
      </c>
      <c r="AV588" s="8">
        <v>29.175050301810799</v>
      </c>
      <c r="AW588" s="8">
        <v>55.7344064386319</v>
      </c>
      <c r="AX588" s="8">
        <v>12.877263581488901</v>
      </c>
      <c r="AZ588" s="6">
        <v>12.877263581488901</v>
      </c>
      <c r="BD588" s="8">
        <v>73.3</v>
      </c>
      <c r="BE588" s="8">
        <v>9.1999999999999993</v>
      </c>
      <c r="BF588" s="8">
        <v>10.4</v>
      </c>
      <c r="BG588" s="8">
        <v>7</v>
      </c>
      <c r="BH588" s="8"/>
      <c r="BI588" s="8">
        <v>36.799999999999997</v>
      </c>
      <c r="BJ588" s="8"/>
    </row>
    <row r="589" spans="1:62" x14ac:dyDescent="0.25">
      <c r="A589" t="s">
        <v>127</v>
      </c>
      <c r="B589" t="s">
        <v>128</v>
      </c>
      <c r="C589">
        <v>2016</v>
      </c>
      <c r="D589" s="9" t="s">
        <v>129</v>
      </c>
      <c r="E589">
        <v>0</v>
      </c>
      <c r="F589" s="6">
        <f>Table26[[#This Row],[Other Carbs wt%]]+Table26[[#This Row],[Starch wt%]]+Table26[[#This Row],[Cellulose wt%]]+Table26[[#This Row],[Hemicellulose wt%]]+Table26[[#This Row],[Sa wt%]]</f>
        <v>35.380000000000003</v>
      </c>
      <c r="G589" s="6">
        <f>Table26[[#This Row],[Protein wt%]]+Table26[[#This Row],[AA wt%]]</f>
        <v>35.200000000000003</v>
      </c>
      <c r="H589" s="6">
        <f>Table26[[#This Row],[Lipids wt%]]+Table26[[#This Row],[FA wt%]]</f>
        <v>0</v>
      </c>
      <c r="I589" s="6">
        <f>Table26[[#This Row],[Lignin wt%]]+Table26[[#This Row],[Ph wt%]]</f>
        <v>0</v>
      </c>
      <c r="J58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35.380000000000003</v>
      </c>
      <c r="K589" s="8">
        <v>35.380000000000003</v>
      </c>
      <c r="L589" s="6">
        <v>0</v>
      </c>
      <c r="M589" s="6">
        <v>0</v>
      </c>
      <c r="N589" s="6">
        <v>0</v>
      </c>
      <c r="O589" s="8">
        <v>35.200000000000003</v>
      </c>
      <c r="P589" s="8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29.419999999999995</v>
      </c>
      <c r="AD589" s="8">
        <v>0.3</v>
      </c>
      <c r="AG589" s="6">
        <v>9.0909090909090917</v>
      </c>
      <c r="AQ589" s="6">
        <v>76.942313773163193</v>
      </c>
      <c r="AR589">
        <v>250</v>
      </c>
      <c r="AT589" t="s">
        <v>389</v>
      </c>
      <c r="AU589" s="8">
        <v>37.872340425531902</v>
      </c>
      <c r="AV589" s="8">
        <v>11.9148936170212</v>
      </c>
      <c r="AW589" s="8"/>
      <c r="AX589" s="8"/>
      <c r="AZ589" s="6" t="s">
        <v>391</v>
      </c>
      <c r="BD589" s="8">
        <v>72.58</v>
      </c>
      <c r="BE589" s="8">
        <v>8.77</v>
      </c>
      <c r="BF589" s="8">
        <v>9.92</v>
      </c>
      <c r="BG589" s="8">
        <v>7.5</v>
      </c>
      <c r="BH589" s="8">
        <v>1.23</v>
      </c>
      <c r="BI589" s="8">
        <v>34.659999999999997</v>
      </c>
      <c r="BJ589" s="8"/>
    </row>
    <row r="590" spans="1:62" x14ac:dyDescent="0.25">
      <c r="A590" t="s">
        <v>127</v>
      </c>
      <c r="B590" t="s">
        <v>128</v>
      </c>
      <c r="C590">
        <v>2016</v>
      </c>
      <c r="D590" s="9" t="s">
        <v>129</v>
      </c>
      <c r="E590">
        <v>0</v>
      </c>
      <c r="F590" s="6">
        <f>Table26[[#This Row],[Other Carbs wt%]]+Table26[[#This Row],[Starch wt%]]+Table26[[#This Row],[Cellulose wt%]]+Table26[[#This Row],[Hemicellulose wt%]]+Table26[[#This Row],[Sa wt%]]</f>
        <v>35.380000000000003</v>
      </c>
      <c r="G590" s="6">
        <f>Table26[[#This Row],[Protein wt%]]+Table26[[#This Row],[AA wt%]]</f>
        <v>35.200000000000003</v>
      </c>
      <c r="H590" s="6">
        <f>Table26[[#This Row],[Lipids wt%]]+Table26[[#This Row],[FA wt%]]</f>
        <v>0</v>
      </c>
      <c r="I590" s="6">
        <f>Table26[[#This Row],[Lignin wt%]]+Table26[[#This Row],[Ph wt%]]</f>
        <v>0</v>
      </c>
      <c r="J59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35.380000000000003</v>
      </c>
      <c r="K590" s="8">
        <v>35.380000000000003</v>
      </c>
      <c r="L590" s="6">
        <v>0</v>
      </c>
      <c r="M590" s="6">
        <v>0</v>
      </c>
      <c r="N590" s="6">
        <v>0</v>
      </c>
      <c r="O590" s="8">
        <v>35.200000000000003</v>
      </c>
      <c r="P590" s="8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29.419999999999995</v>
      </c>
      <c r="AD590" s="8">
        <v>0.3</v>
      </c>
      <c r="AG590" s="6">
        <v>9.0909090909090917</v>
      </c>
      <c r="AQ590" s="6">
        <v>76.945714400710926</v>
      </c>
      <c r="AR590">
        <v>275</v>
      </c>
      <c r="AT590" t="s">
        <v>389</v>
      </c>
      <c r="AU590" s="8">
        <v>37.659574468085097</v>
      </c>
      <c r="AV590" s="8">
        <v>13.829787234042501</v>
      </c>
      <c r="AW590" s="8"/>
      <c r="AX590" s="8"/>
      <c r="AZ590" s="6" t="s">
        <v>391</v>
      </c>
      <c r="BD590" s="8">
        <v>72.69</v>
      </c>
      <c r="BE590" s="8">
        <v>8.6</v>
      </c>
      <c r="BF590" s="8">
        <v>10.16</v>
      </c>
      <c r="BG590" s="8">
        <v>7.47</v>
      </c>
      <c r="BH590" s="8">
        <v>1.08</v>
      </c>
      <c r="BI590" s="8">
        <v>34.450000000000003</v>
      </c>
      <c r="BJ590" s="8"/>
    </row>
    <row r="591" spans="1:62" x14ac:dyDescent="0.25">
      <c r="A591" t="s">
        <v>127</v>
      </c>
      <c r="B591" t="s">
        <v>128</v>
      </c>
      <c r="C591">
        <v>2016</v>
      </c>
      <c r="D591" s="9" t="s">
        <v>129</v>
      </c>
      <c r="E591">
        <v>0</v>
      </c>
      <c r="F591" s="6">
        <f>Table26[[#This Row],[Other Carbs wt%]]+Table26[[#This Row],[Starch wt%]]+Table26[[#This Row],[Cellulose wt%]]+Table26[[#This Row],[Hemicellulose wt%]]+Table26[[#This Row],[Sa wt%]]</f>
        <v>35.380000000000003</v>
      </c>
      <c r="G591" s="6">
        <f>Table26[[#This Row],[Protein wt%]]+Table26[[#This Row],[AA wt%]]</f>
        <v>35.200000000000003</v>
      </c>
      <c r="H591" s="6">
        <f>Table26[[#This Row],[Lipids wt%]]+Table26[[#This Row],[FA wt%]]</f>
        <v>0</v>
      </c>
      <c r="I591" s="6">
        <f>Table26[[#This Row],[Lignin wt%]]+Table26[[#This Row],[Ph wt%]]</f>
        <v>0</v>
      </c>
      <c r="J59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35.380000000000003</v>
      </c>
      <c r="K591" s="8">
        <v>35.380000000000003</v>
      </c>
      <c r="L591" s="6">
        <v>0</v>
      </c>
      <c r="M591" s="6">
        <v>0</v>
      </c>
      <c r="N591" s="6">
        <v>0</v>
      </c>
      <c r="O591" s="8">
        <v>35.200000000000003</v>
      </c>
      <c r="P591" s="8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29.419999999999995</v>
      </c>
      <c r="AD591" s="8">
        <v>0.3</v>
      </c>
      <c r="AG591" s="6">
        <v>9.0909090909090917</v>
      </c>
      <c r="AQ591" s="6">
        <v>76.948544656476528</v>
      </c>
      <c r="AR591">
        <v>300</v>
      </c>
      <c r="AT591" t="s">
        <v>389</v>
      </c>
      <c r="AU591" s="8">
        <v>35.744680851063798</v>
      </c>
      <c r="AV591" s="8">
        <v>17.659574468085101</v>
      </c>
      <c r="AW591" s="8"/>
      <c r="AX591" s="8"/>
      <c r="AZ591" s="6" t="s">
        <v>391</v>
      </c>
      <c r="BD591" s="8">
        <v>74.260000000000005</v>
      </c>
      <c r="BE591" s="8">
        <v>8.66</v>
      </c>
      <c r="BF591" s="8">
        <v>9.08</v>
      </c>
      <c r="BG591" s="8">
        <v>6.89</v>
      </c>
      <c r="BH591" s="8">
        <v>1.1100000000000001</v>
      </c>
      <c r="BI591" s="8">
        <v>35.200000000000003</v>
      </c>
      <c r="BJ591" s="8"/>
    </row>
    <row r="592" spans="1:62" x14ac:dyDescent="0.25">
      <c r="A592" t="s">
        <v>127</v>
      </c>
      <c r="B592" t="s">
        <v>128</v>
      </c>
      <c r="C592">
        <v>2016</v>
      </c>
      <c r="D592" s="9" t="s">
        <v>129</v>
      </c>
      <c r="E592">
        <v>0</v>
      </c>
      <c r="F592" s="6">
        <f>Table26[[#This Row],[Other Carbs wt%]]+Table26[[#This Row],[Starch wt%]]+Table26[[#This Row],[Cellulose wt%]]+Table26[[#This Row],[Hemicellulose wt%]]+Table26[[#This Row],[Sa wt%]]</f>
        <v>35.380000000000003</v>
      </c>
      <c r="G592" s="6">
        <f>Table26[[#This Row],[Protein wt%]]+Table26[[#This Row],[AA wt%]]</f>
        <v>35.200000000000003</v>
      </c>
      <c r="H592" s="6">
        <f>Table26[[#This Row],[Lipids wt%]]+Table26[[#This Row],[FA wt%]]</f>
        <v>0</v>
      </c>
      <c r="I592" s="6">
        <f>Table26[[#This Row],[Lignin wt%]]+Table26[[#This Row],[Ph wt%]]</f>
        <v>0</v>
      </c>
      <c r="J59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35.380000000000003</v>
      </c>
      <c r="K592" s="8">
        <v>35.380000000000003</v>
      </c>
      <c r="L592" s="6">
        <v>0</v>
      </c>
      <c r="M592" s="6">
        <v>0</v>
      </c>
      <c r="N592" s="6">
        <v>0</v>
      </c>
      <c r="O592" s="8">
        <v>35.200000000000003</v>
      </c>
      <c r="P592" s="8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29.419999999999995</v>
      </c>
      <c r="AD592" s="8">
        <v>0.3</v>
      </c>
      <c r="AG592" s="6">
        <v>9.0909090909090917</v>
      </c>
      <c r="AQ592" s="6">
        <v>76.952985609355864</v>
      </c>
      <c r="AR592">
        <v>350</v>
      </c>
      <c r="AT592" t="s">
        <v>389</v>
      </c>
      <c r="AU592" s="8">
        <v>30</v>
      </c>
      <c r="AV592" s="8">
        <v>18.936170212765902</v>
      </c>
      <c r="AW592" s="8"/>
      <c r="AX592" s="8"/>
      <c r="AZ592" s="6" t="s">
        <v>391</v>
      </c>
      <c r="BD592" s="8">
        <v>76.02</v>
      </c>
      <c r="BE592" s="8">
        <v>9.1</v>
      </c>
      <c r="BF592" s="8">
        <v>7.44</v>
      </c>
      <c r="BG592" s="8">
        <v>6.29</v>
      </c>
      <c r="BH592" s="8">
        <v>1.1499999999999999</v>
      </c>
      <c r="BI592" s="8">
        <v>36.51</v>
      </c>
      <c r="BJ592" s="8"/>
    </row>
    <row r="593" spans="1:62" x14ac:dyDescent="0.25">
      <c r="A593" t="s">
        <v>127</v>
      </c>
      <c r="B593" t="s">
        <v>128</v>
      </c>
      <c r="C593">
        <v>2016</v>
      </c>
      <c r="D593" s="9" t="s">
        <v>129</v>
      </c>
      <c r="E593">
        <v>0</v>
      </c>
      <c r="F593" s="6">
        <f>Table26[[#This Row],[Other Carbs wt%]]+Table26[[#This Row],[Starch wt%]]+Table26[[#This Row],[Cellulose wt%]]+Table26[[#This Row],[Hemicellulose wt%]]+Table26[[#This Row],[Sa wt%]]</f>
        <v>35.380000000000003</v>
      </c>
      <c r="G593" s="6">
        <f>Table26[[#This Row],[Protein wt%]]+Table26[[#This Row],[AA wt%]]</f>
        <v>35.200000000000003</v>
      </c>
      <c r="H593" s="6">
        <f>Table26[[#This Row],[Lipids wt%]]+Table26[[#This Row],[FA wt%]]</f>
        <v>0</v>
      </c>
      <c r="I593" s="6">
        <f>Table26[[#This Row],[Lignin wt%]]+Table26[[#This Row],[Ph wt%]]</f>
        <v>0</v>
      </c>
      <c r="J59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35.380000000000003</v>
      </c>
      <c r="K593" s="8">
        <v>35.380000000000003</v>
      </c>
      <c r="L593" s="6">
        <v>0</v>
      </c>
      <c r="M593" s="6">
        <v>0</v>
      </c>
      <c r="N593" s="6">
        <v>0</v>
      </c>
      <c r="O593" s="8">
        <v>35.200000000000003</v>
      </c>
      <c r="P593" s="8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29.419999999999995</v>
      </c>
      <c r="AD593" s="8">
        <v>0.3</v>
      </c>
      <c r="AG593" s="6">
        <v>9.0909090909090917</v>
      </c>
      <c r="AQ593" s="6">
        <v>31.950936938352601</v>
      </c>
      <c r="AR593">
        <v>325</v>
      </c>
      <c r="AT593" t="s">
        <v>389</v>
      </c>
      <c r="AU593" s="8">
        <v>33.3333333333333</v>
      </c>
      <c r="AV593" s="8">
        <v>15.850815850815801</v>
      </c>
      <c r="AW593" s="8"/>
      <c r="AX593" s="8"/>
      <c r="AZ593" s="6" t="s">
        <v>391</v>
      </c>
      <c r="BD593" s="8">
        <v>72.94</v>
      </c>
      <c r="BE593" s="8">
        <v>8.73</v>
      </c>
      <c r="BF593" s="8">
        <v>10.1</v>
      </c>
      <c r="BG593" s="8">
        <v>6.9</v>
      </c>
      <c r="BH593" s="8">
        <v>1.33</v>
      </c>
      <c r="BI593" s="8">
        <v>34.74</v>
      </c>
      <c r="BJ593" s="8"/>
    </row>
    <row r="594" spans="1:62" x14ac:dyDescent="0.25">
      <c r="A594" t="s">
        <v>127</v>
      </c>
      <c r="B594" t="s">
        <v>128</v>
      </c>
      <c r="C594">
        <v>2016</v>
      </c>
      <c r="D594" s="9" t="s">
        <v>129</v>
      </c>
      <c r="E594">
        <v>0</v>
      </c>
      <c r="F594" s="6">
        <f>Table26[[#This Row],[Other Carbs wt%]]+Table26[[#This Row],[Starch wt%]]+Table26[[#This Row],[Cellulose wt%]]+Table26[[#This Row],[Hemicellulose wt%]]+Table26[[#This Row],[Sa wt%]]</f>
        <v>35.380000000000003</v>
      </c>
      <c r="G594" s="6">
        <f>Table26[[#This Row],[Protein wt%]]+Table26[[#This Row],[AA wt%]]</f>
        <v>35.200000000000003</v>
      </c>
      <c r="H594" s="6">
        <f>Table26[[#This Row],[Lipids wt%]]+Table26[[#This Row],[FA wt%]]</f>
        <v>0</v>
      </c>
      <c r="I594" s="6">
        <f>Table26[[#This Row],[Lignin wt%]]+Table26[[#This Row],[Ph wt%]]</f>
        <v>0</v>
      </c>
      <c r="J59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35.380000000000003</v>
      </c>
      <c r="K594" s="8">
        <v>35.380000000000003</v>
      </c>
      <c r="L594" s="6">
        <v>0</v>
      </c>
      <c r="M594" s="6">
        <v>0</v>
      </c>
      <c r="N594" s="6">
        <v>0</v>
      </c>
      <c r="O594" s="8">
        <v>35.200000000000003</v>
      </c>
      <c r="P594" s="8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29.419999999999995</v>
      </c>
      <c r="AD594" s="8">
        <v>0.3</v>
      </c>
      <c r="AG594" s="6">
        <v>9.0909090909090917</v>
      </c>
      <c r="AQ594" s="6">
        <v>46.950936938352598</v>
      </c>
      <c r="AR594">
        <v>325</v>
      </c>
      <c r="AT594" t="s">
        <v>389</v>
      </c>
      <c r="AU594" s="8">
        <v>33.799533799533798</v>
      </c>
      <c r="AV594" s="8">
        <v>19.1142191142191</v>
      </c>
      <c r="AW594" s="8"/>
      <c r="AX594" s="8"/>
      <c r="AZ594" s="6" t="s">
        <v>391</v>
      </c>
      <c r="BD594" s="8">
        <v>74.55</v>
      </c>
      <c r="BE594" s="8">
        <v>8.5399999999999991</v>
      </c>
      <c r="BF594" s="8">
        <v>8.83</v>
      </c>
      <c r="BG594" s="8">
        <v>7.07</v>
      </c>
      <c r="BH594" s="8">
        <v>1.01</v>
      </c>
      <c r="BI594" s="8">
        <v>35.17</v>
      </c>
      <c r="BJ594" s="8"/>
    </row>
    <row r="595" spans="1:62" x14ac:dyDescent="0.25">
      <c r="A595" t="s">
        <v>127</v>
      </c>
      <c r="B595" t="s">
        <v>128</v>
      </c>
      <c r="C595">
        <v>2016</v>
      </c>
      <c r="D595" s="9" t="s">
        <v>129</v>
      </c>
      <c r="E595">
        <v>0</v>
      </c>
      <c r="F595" s="6">
        <f>Table26[[#This Row],[Other Carbs wt%]]+Table26[[#This Row],[Starch wt%]]+Table26[[#This Row],[Cellulose wt%]]+Table26[[#This Row],[Hemicellulose wt%]]+Table26[[#This Row],[Sa wt%]]</f>
        <v>35.380000000000003</v>
      </c>
      <c r="G595" s="6">
        <f>Table26[[#This Row],[Protein wt%]]+Table26[[#This Row],[AA wt%]]</f>
        <v>35.200000000000003</v>
      </c>
      <c r="H595" s="6">
        <f>Table26[[#This Row],[Lipids wt%]]+Table26[[#This Row],[FA wt%]]</f>
        <v>0</v>
      </c>
      <c r="I595" s="6">
        <f>Table26[[#This Row],[Lignin wt%]]+Table26[[#This Row],[Ph wt%]]</f>
        <v>0</v>
      </c>
      <c r="J59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35.380000000000003</v>
      </c>
      <c r="K595" s="8">
        <v>35.380000000000003</v>
      </c>
      <c r="L595" s="6">
        <v>0</v>
      </c>
      <c r="M595" s="6">
        <v>0</v>
      </c>
      <c r="N595" s="6">
        <v>0</v>
      </c>
      <c r="O595" s="8">
        <v>35.200000000000003</v>
      </c>
      <c r="P595" s="8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29.419999999999995</v>
      </c>
      <c r="AD595" s="8">
        <v>0.3</v>
      </c>
      <c r="AG595" s="6">
        <v>9.0909090909090917</v>
      </c>
      <c r="AQ595" s="6">
        <v>61.950936938352598</v>
      </c>
      <c r="AR595">
        <v>325</v>
      </c>
      <c r="AT595" t="s">
        <v>389</v>
      </c>
      <c r="AU595" s="8">
        <v>33.566433566433503</v>
      </c>
      <c r="AV595" s="8">
        <v>20.979020979020898</v>
      </c>
      <c r="AW595" s="8"/>
      <c r="AX595" s="8"/>
      <c r="AZ595" s="6" t="s">
        <v>391</v>
      </c>
      <c r="BD595" s="8">
        <v>74.62</v>
      </c>
      <c r="BE595" s="8">
        <v>8.56</v>
      </c>
      <c r="BF595" s="8">
        <v>8.6999999999999993</v>
      </c>
      <c r="BG595" s="8">
        <v>6.87</v>
      </c>
      <c r="BH595" s="8">
        <v>1.25</v>
      </c>
      <c r="BI595" s="8">
        <v>35.26</v>
      </c>
      <c r="BJ595" s="8"/>
    </row>
    <row r="596" spans="1:62" x14ac:dyDescent="0.25">
      <c r="A596" t="s">
        <v>127</v>
      </c>
      <c r="B596" t="s">
        <v>128</v>
      </c>
      <c r="C596">
        <v>2016</v>
      </c>
      <c r="D596" s="9" t="s">
        <v>130</v>
      </c>
      <c r="E596">
        <v>0</v>
      </c>
      <c r="F596" s="6">
        <f>Table26[[#This Row],[Other Carbs wt%]]+Table26[[#This Row],[Starch wt%]]+Table26[[#This Row],[Cellulose wt%]]+Table26[[#This Row],[Hemicellulose wt%]]+Table26[[#This Row],[Sa wt%]]</f>
        <v>26.97</v>
      </c>
      <c r="G596" s="6">
        <f>Table26[[#This Row],[Protein wt%]]+Table26[[#This Row],[AA wt%]]</f>
        <v>29.6</v>
      </c>
      <c r="H596" s="6">
        <f>Table26[[#This Row],[Lipids wt%]]+Table26[[#This Row],[FA wt%]]</f>
        <v>8.1999999999999993</v>
      </c>
      <c r="I596" s="6">
        <f>Table26[[#This Row],[Lignin wt%]]+Table26[[#This Row],[Ph wt%]]</f>
        <v>0</v>
      </c>
      <c r="J59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26.97</v>
      </c>
      <c r="K596" s="8">
        <v>26.97</v>
      </c>
      <c r="L596" s="6">
        <v>0</v>
      </c>
      <c r="M596" s="6">
        <v>0</v>
      </c>
      <c r="N596" s="6">
        <v>0</v>
      </c>
      <c r="O596" s="8">
        <v>29.6</v>
      </c>
      <c r="P596" s="8">
        <v>8.1999999999999993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35.229999999999997</v>
      </c>
      <c r="AD596" s="8">
        <v>0.3</v>
      </c>
      <c r="AG596" s="6">
        <v>9.0909090909090917</v>
      </c>
      <c r="AQ596" s="6">
        <v>76.942313773163193</v>
      </c>
      <c r="AR596">
        <v>250</v>
      </c>
      <c r="AT596" t="s">
        <v>389</v>
      </c>
      <c r="AU596" s="8">
        <v>35.6265356265355</v>
      </c>
      <c r="AV596" s="8">
        <v>12.530712530712499</v>
      </c>
      <c r="AW596" s="8"/>
      <c r="AX596" s="8"/>
      <c r="AZ596" s="6" t="s">
        <v>391</v>
      </c>
      <c r="BD596" s="8">
        <v>71.56</v>
      </c>
      <c r="BE596" s="8">
        <v>9.67</v>
      </c>
      <c r="BF596" s="8">
        <v>12.01</v>
      </c>
      <c r="BG596" s="8">
        <v>5.58</v>
      </c>
      <c r="BH596" s="8">
        <v>1.18</v>
      </c>
      <c r="BI596" s="8">
        <v>35.17</v>
      </c>
      <c r="BJ596" s="8"/>
    </row>
    <row r="597" spans="1:62" x14ac:dyDescent="0.25">
      <c r="A597" t="s">
        <v>127</v>
      </c>
      <c r="B597" t="s">
        <v>128</v>
      </c>
      <c r="C597">
        <v>2016</v>
      </c>
      <c r="D597" s="9" t="s">
        <v>130</v>
      </c>
      <c r="E597">
        <v>0</v>
      </c>
      <c r="F597" s="6">
        <f>Table26[[#This Row],[Other Carbs wt%]]+Table26[[#This Row],[Starch wt%]]+Table26[[#This Row],[Cellulose wt%]]+Table26[[#This Row],[Hemicellulose wt%]]+Table26[[#This Row],[Sa wt%]]</f>
        <v>26.97</v>
      </c>
      <c r="G597" s="6">
        <f>Table26[[#This Row],[Protein wt%]]+Table26[[#This Row],[AA wt%]]</f>
        <v>29.6</v>
      </c>
      <c r="H597" s="6">
        <f>Table26[[#This Row],[Lipids wt%]]+Table26[[#This Row],[FA wt%]]</f>
        <v>8.1999999999999993</v>
      </c>
      <c r="I597" s="6">
        <f>Table26[[#This Row],[Lignin wt%]]+Table26[[#This Row],[Ph wt%]]</f>
        <v>0</v>
      </c>
      <c r="J59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26.97</v>
      </c>
      <c r="K597" s="8">
        <v>26.97</v>
      </c>
      <c r="L597" s="6">
        <v>0</v>
      </c>
      <c r="M597" s="6">
        <v>0</v>
      </c>
      <c r="N597" s="6">
        <v>0</v>
      </c>
      <c r="O597" s="8">
        <v>29.6</v>
      </c>
      <c r="P597" s="8">
        <v>8.1999999999999993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35.229999999999997</v>
      </c>
      <c r="AD597" s="8">
        <v>0.3</v>
      </c>
      <c r="AG597" s="6">
        <v>9.0909090909090917</v>
      </c>
      <c r="AQ597" s="6">
        <v>76.945714400710926</v>
      </c>
      <c r="AR597">
        <v>275</v>
      </c>
      <c r="AT597" t="s">
        <v>389</v>
      </c>
      <c r="AU597" s="8">
        <v>33.415233415233303</v>
      </c>
      <c r="AV597" s="8">
        <v>14.0049140049139</v>
      </c>
      <c r="AW597" s="8"/>
      <c r="AX597" s="8"/>
      <c r="AZ597" s="6" t="s">
        <v>391</v>
      </c>
      <c r="BD597" s="8">
        <v>73.650000000000006</v>
      </c>
      <c r="BE597" s="8">
        <v>9.74</v>
      </c>
      <c r="BF597" s="8">
        <v>9.99</v>
      </c>
      <c r="BG597" s="8">
        <v>5.31</v>
      </c>
      <c r="BH597" s="8">
        <v>1.31</v>
      </c>
      <c r="BI597" s="8">
        <v>36.21</v>
      </c>
      <c r="BJ597" s="8"/>
    </row>
    <row r="598" spans="1:62" x14ac:dyDescent="0.25">
      <c r="A598" t="s">
        <v>127</v>
      </c>
      <c r="B598" t="s">
        <v>128</v>
      </c>
      <c r="C598">
        <v>2016</v>
      </c>
      <c r="D598" s="9" t="s">
        <v>130</v>
      </c>
      <c r="E598">
        <v>0</v>
      </c>
      <c r="F598" s="6">
        <f>Table26[[#This Row],[Other Carbs wt%]]+Table26[[#This Row],[Starch wt%]]+Table26[[#This Row],[Cellulose wt%]]+Table26[[#This Row],[Hemicellulose wt%]]+Table26[[#This Row],[Sa wt%]]</f>
        <v>26.97</v>
      </c>
      <c r="G598" s="6">
        <f>Table26[[#This Row],[Protein wt%]]+Table26[[#This Row],[AA wt%]]</f>
        <v>29.6</v>
      </c>
      <c r="H598" s="6">
        <f>Table26[[#This Row],[Lipids wt%]]+Table26[[#This Row],[FA wt%]]</f>
        <v>8.1999999999999993</v>
      </c>
      <c r="I598" s="6">
        <f>Table26[[#This Row],[Lignin wt%]]+Table26[[#This Row],[Ph wt%]]</f>
        <v>0</v>
      </c>
      <c r="J59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26.97</v>
      </c>
      <c r="K598" s="8">
        <v>26.97</v>
      </c>
      <c r="L598" s="6">
        <v>0</v>
      </c>
      <c r="M598" s="6">
        <v>0</v>
      </c>
      <c r="N598" s="6">
        <v>0</v>
      </c>
      <c r="O598" s="8">
        <v>29.6</v>
      </c>
      <c r="P598" s="8">
        <v>8.1999999999999993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35.229999999999997</v>
      </c>
      <c r="AD598" s="8">
        <v>0.3</v>
      </c>
      <c r="AG598" s="6">
        <v>9.0909090909090917</v>
      </c>
      <c r="AQ598" s="6">
        <v>76.948544656476528</v>
      </c>
      <c r="AR598">
        <v>300</v>
      </c>
      <c r="AT598" t="s">
        <v>389</v>
      </c>
      <c r="AU598" s="8">
        <v>32.4324324324324</v>
      </c>
      <c r="AV598" s="8">
        <v>15.724815724815601</v>
      </c>
      <c r="AW598" s="8"/>
      <c r="AX598" s="8"/>
      <c r="AZ598" s="6" t="s">
        <v>391</v>
      </c>
      <c r="BD598" s="8">
        <v>73.42</v>
      </c>
      <c r="BE598" s="8">
        <v>9.5500000000000007</v>
      </c>
      <c r="BF598" s="8">
        <v>10.44</v>
      </c>
      <c r="BG598" s="8">
        <v>5.31</v>
      </c>
      <c r="BH598" s="8">
        <v>1.28</v>
      </c>
      <c r="BI598" s="8">
        <v>35.85</v>
      </c>
      <c r="BJ598" s="8"/>
    </row>
    <row r="599" spans="1:62" x14ac:dyDescent="0.25">
      <c r="A599" t="s">
        <v>127</v>
      </c>
      <c r="B599" t="s">
        <v>128</v>
      </c>
      <c r="C599">
        <v>2016</v>
      </c>
      <c r="D599" s="9" t="s">
        <v>130</v>
      </c>
      <c r="E599">
        <v>0</v>
      </c>
      <c r="F599" s="6">
        <f>Table26[[#This Row],[Other Carbs wt%]]+Table26[[#This Row],[Starch wt%]]+Table26[[#This Row],[Cellulose wt%]]+Table26[[#This Row],[Hemicellulose wt%]]+Table26[[#This Row],[Sa wt%]]</f>
        <v>26.97</v>
      </c>
      <c r="G599" s="6">
        <f>Table26[[#This Row],[Protein wt%]]+Table26[[#This Row],[AA wt%]]</f>
        <v>29.6</v>
      </c>
      <c r="H599" s="6">
        <f>Table26[[#This Row],[Lipids wt%]]+Table26[[#This Row],[FA wt%]]</f>
        <v>8.1999999999999993</v>
      </c>
      <c r="I599" s="6">
        <f>Table26[[#This Row],[Lignin wt%]]+Table26[[#This Row],[Ph wt%]]</f>
        <v>0</v>
      </c>
      <c r="J59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26.97</v>
      </c>
      <c r="K599" s="8">
        <v>26.97</v>
      </c>
      <c r="L599" s="6">
        <v>0</v>
      </c>
      <c r="M599" s="6">
        <v>0</v>
      </c>
      <c r="N599" s="6">
        <v>0</v>
      </c>
      <c r="O599" s="8">
        <v>29.6</v>
      </c>
      <c r="P599" s="8">
        <v>8.1999999999999993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35.229999999999997</v>
      </c>
      <c r="AD599" s="8">
        <v>0.3</v>
      </c>
      <c r="AG599" s="6">
        <v>9.0909090909090917</v>
      </c>
      <c r="AQ599" s="6">
        <v>76.950936938352598</v>
      </c>
      <c r="AR599">
        <v>325</v>
      </c>
      <c r="AT599" t="s">
        <v>389</v>
      </c>
      <c r="AU599" s="8">
        <v>29.484029484029399</v>
      </c>
      <c r="AV599" s="8">
        <v>18.181818181818102</v>
      </c>
      <c r="AW599" s="8"/>
      <c r="AX599" s="8"/>
      <c r="AZ599" s="6" t="s">
        <v>391</v>
      </c>
      <c r="BD599" s="8">
        <v>73.38</v>
      </c>
      <c r="BE599" s="8">
        <v>9.58</v>
      </c>
      <c r="BF599" s="8">
        <v>10.4</v>
      </c>
      <c r="BG599" s="8">
        <v>5.32</v>
      </c>
      <c r="BH599" s="8">
        <v>1.32</v>
      </c>
      <c r="BI599" s="8">
        <v>35.880000000000003</v>
      </c>
      <c r="BJ599" s="8"/>
    </row>
    <row r="600" spans="1:62" x14ac:dyDescent="0.25">
      <c r="A600" t="s">
        <v>127</v>
      </c>
      <c r="B600" t="s">
        <v>128</v>
      </c>
      <c r="C600">
        <v>2016</v>
      </c>
      <c r="D600" s="9" t="s">
        <v>130</v>
      </c>
      <c r="E600">
        <v>0</v>
      </c>
      <c r="F600" s="6">
        <f>Table26[[#This Row],[Other Carbs wt%]]+Table26[[#This Row],[Starch wt%]]+Table26[[#This Row],[Cellulose wt%]]+Table26[[#This Row],[Hemicellulose wt%]]+Table26[[#This Row],[Sa wt%]]</f>
        <v>26.97</v>
      </c>
      <c r="G600" s="6">
        <f>Table26[[#This Row],[Protein wt%]]+Table26[[#This Row],[AA wt%]]</f>
        <v>29.6</v>
      </c>
      <c r="H600" s="6">
        <f>Table26[[#This Row],[Lipids wt%]]+Table26[[#This Row],[FA wt%]]</f>
        <v>8.1999999999999993</v>
      </c>
      <c r="I600" s="6">
        <f>Table26[[#This Row],[Lignin wt%]]+Table26[[#This Row],[Ph wt%]]</f>
        <v>0</v>
      </c>
      <c r="J60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26.97</v>
      </c>
      <c r="K600" s="8">
        <v>26.97</v>
      </c>
      <c r="L600" s="6">
        <v>0</v>
      </c>
      <c r="M600" s="6">
        <v>0</v>
      </c>
      <c r="N600" s="6">
        <v>0</v>
      </c>
      <c r="O600" s="8">
        <v>29.6</v>
      </c>
      <c r="P600" s="8">
        <v>8.1999999999999993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35.229999999999997</v>
      </c>
      <c r="AD600" s="8">
        <v>0.3</v>
      </c>
      <c r="AG600" s="6">
        <v>9.0909090909090917</v>
      </c>
      <c r="AQ600" s="6">
        <v>76.952985609355864</v>
      </c>
      <c r="AR600">
        <v>350</v>
      </c>
      <c r="AT600" t="s">
        <v>389</v>
      </c>
      <c r="AU600" s="8">
        <v>25.798525798525699</v>
      </c>
      <c r="AV600" s="8">
        <v>16.461916461916399</v>
      </c>
      <c r="AW600" s="8"/>
      <c r="AX600" s="8"/>
      <c r="AZ600" s="6" t="s">
        <v>391</v>
      </c>
      <c r="BD600" s="8">
        <v>76.09</v>
      </c>
      <c r="BE600" s="8">
        <v>9.11</v>
      </c>
      <c r="BF600" s="8">
        <v>8.2799999999999994</v>
      </c>
      <c r="BG600" s="8">
        <v>5.6</v>
      </c>
      <c r="BH600" s="8">
        <v>0.92</v>
      </c>
      <c r="BI600" s="8">
        <v>36.450000000000003</v>
      </c>
      <c r="BJ600" s="8"/>
    </row>
    <row r="601" spans="1:62" x14ac:dyDescent="0.25">
      <c r="A601" t="s">
        <v>127</v>
      </c>
      <c r="B601" t="s">
        <v>128</v>
      </c>
      <c r="C601">
        <v>2016</v>
      </c>
      <c r="D601" s="9" t="s">
        <v>130</v>
      </c>
      <c r="E601">
        <v>0</v>
      </c>
      <c r="F601" s="6">
        <f>Table26[[#This Row],[Other Carbs wt%]]+Table26[[#This Row],[Starch wt%]]+Table26[[#This Row],[Cellulose wt%]]+Table26[[#This Row],[Hemicellulose wt%]]+Table26[[#This Row],[Sa wt%]]</f>
        <v>26.97</v>
      </c>
      <c r="G601" s="6">
        <f>Table26[[#This Row],[Protein wt%]]+Table26[[#This Row],[AA wt%]]</f>
        <v>29.6</v>
      </c>
      <c r="H601" s="6">
        <f>Table26[[#This Row],[Lipids wt%]]+Table26[[#This Row],[FA wt%]]</f>
        <v>8.1999999999999993</v>
      </c>
      <c r="I601" s="6">
        <f>Table26[[#This Row],[Lignin wt%]]+Table26[[#This Row],[Ph wt%]]</f>
        <v>0</v>
      </c>
      <c r="J60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26.97</v>
      </c>
      <c r="K601" s="8">
        <v>26.97</v>
      </c>
      <c r="L601" s="6">
        <v>0</v>
      </c>
      <c r="M601" s="6">
        <v>0</v>
      </c>
      <c r="N601" s="6">
        <v>0</v>
      </c>
      <c r="O601" s="8">
        <v>29.6</v>
      </c>
      <c r="P601" s="8">
        <v>8.1999999999999993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35.229999999999997</v>
      </c>
      <c r="AD601" s="8">
        <v>0.3</v>
      </c>
      <c r="AG601" s="6">
        <v>9.0909090909090917</v>
      </c>
      <c r="AQ601" s="6">
        <v>46.950936938352598</v>
      </c>
      <c r="AR601">
        <v>325</v>
      </c>
      <c r="AT601" t="s">
        <v>389</v>
      </c>
      <c r="AU601" s="8">
        <v>29.145728643216</v>
      </c>
      <c r="AV601" s="8">
        <v>16.0804020100502</v>
      </c>
      <c r="AW601" s="8"/>
      <c r="AX601" s="8"/>
      <c r="AZ601" s="6" t="s">
        <v>391</v>
      </c>
      <c r="BD601" s="8">
        <v>73</v>
      </c>
      <c r="BE601" s="8">
        <v>9.5500000000000007</v>
      </c>
      <c r="BF601" s="8">
        <v>11.3</v>
      </c>
      <c r="BG601" s="8">
        <v>5.6</v>
      </c>
      <c r="BH601" s="8">
        <v>0.55000000000000004</v>
      </c>
      <c r="BI601" s="8">
        <v>35.54</v>
      </c>
      <c r="BJ601" s="8"/>
    </row>
    <row r="602" spans="1:62" x14ac:dyDescent="0.25">
      <c r="A602" t="s">
        <v>127</v>
      </c>
      <c r="B602" t="s">
        <v>128</v>
      </c>
      <c r="C602">
        <v>2016</v>
      </c>
      <c r="D602" s="9" t="s">
        <v>130</v>
      </c>
      <c r="E602">
        <v>0</v>
      </c>
      <c r="F602" s="6">
        <f>Table26[[#This Row],[Other Carbs wt%]]+Table26[[#This Row],[Starch wt%]]+Table26[[#This Row],[Cellulose wt%]]+Table26[[#This Row],[Hemicellulose wt%]]+Table26[[#This Row],[Sa wt%]]</f>
        <v>26.97</v>
      </c>
      <c r="G602" s="6">
        <f>Table26[[#This Row],[Protein wt%]]+Table26[[#This Row],[AA wt%]]</f>
        <v>29.6</v>
      </c>
      <c r="H602" s="6">
        <f>Table26[[#This Row],[Lipids wt%]]+Table26[[#This Row],[FA wt%]]</f>
        <v>8.1999999999999993</v>
      </c>
      <c r="I602" s="6">
        <f>Table26[[#This Row],[Lignin wt%]]+Table26[[#This Row],[Ph wt%]]</f>
        <v>0</v>
      </c>
      <c r="J60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26.97</v>
      </c>
      <c r="K602" s="8">
        <v>26.97</v>
      </c>
      <c r="L602" s="6">
        <v>0</v>
      </c>
      <c r="M602" s="6">
        <v>0</v>
      </c>
      <c r="N602" s="6">
        <v>0</v>
      </c>
      <c r="O602" s="8">
        <v>29.6</v>
      </c>
      <c r="P602" s="8">
        <v>8.1999999999999993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35.229999999999997</v>
      </c>
      <c r="AD602" s="8">
        <v>0.3</v>
      </c>
      <c r="AG602" s="6">
        <v>9.0909090909090917</v>
      </c>
      <c r="AQ602" s="6">
        <v>61.950936938352598</v>
      </c>
      <c r="AR602">
        <v>325</v>
      </c>
      <c r="AT602" t="s">
        <v>389</v>
      </c>
      <c r="AU602" s="8">
        <v>28.3919597989949</v>
      </c>
      <c r="AV602" s="8">
        <v>16.582914572864301</v>
      </c>
      <c r="AW602" s="8"/>
      <c r="AX602" s="8"/>
      <c r="AZ602" s="6" t="s">
        <v>391</v>
      </c>
      <c r="BD602" s="8">
        <v>73.430000000000007</v>
      </c>
      <c r="BE602" s="8">
        <v>9.34</v>
      </c>
      <c r="BF602" s="8">
        <v>10.7</v>
      </c>
      <c r="BG602" s="8">
        <v>5.73</v>
      </c>
      <c r="BH602" s="8">
        <v>0.8</v>
      </c>
      <c r="BI602" s="8">
        <v>35.53</v>
      </c>
      <c r="BJ602" s="8"/>
    </row>
    <row r="603" spans="1:62" x14ac:dyDescent="0.25">
      <c r="A603" t="s">
        <v>127</v>
      </c>
      <c r="B603" t="s">
        <v>128</v>
      </c>
      <c r="C603">
        <v>2016</v>
      </c>
      <c r="D603" s="9" t="s">
        <v>130</v>
      </c>
      <c r="E603">
        <v>0</v>
      </c>
      <c r="F603" s="6">
        <f>Table26[[#This Row],[Other Carbs wt%]]+Table26[[#This Row],[Starch wt%]]+Table26[[#This Row],[Cellulose wt%]]+Table26[[#This Row],[Hemicellulose wt%]]+Table26[[#This Row],[Sa wt%]]</f>
        <v>26.97</v>
      </c>
      <c r="G603" s="6">
        <f>Table26[[#This Row],[Protein wt%]]+Table26[[#This Row],[AA wt%]]</f>
        <v>29.6</v>
      </c>
      <c r="H603" s="6">
        <f>Table26[[#This Row],[Lipids wt%]]+Table26[[#This Row],[FA wt%]]</f>
        <v>8.1999999999999993</v>
      </c>
      <c r="I603" s="6">
        <f>Table26[[#This Row],[Lignin wt%]]+Table26[[#This Row],[Ph wt%]]</f>
        <v>0</v>
      </c>
      <c r="J60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26.97</v>
      </c>
      <c r="K603" s="8">
        <v>26.97</v>
      </c>
      <c r="L603" s="6">
        <v>0</v>
      </c>
      <c r="M603" s="6">
        <v>0</v>
      </c>
      <c r="N603" s="6">
        <v>0</v>
      </c>
      <c r="O603" s="8">
        <v>29.6</v>
      </c>
      <c r="P603" s="8">
        <v>8.1999999999999993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35.229999999999997</v>
      </c>
      <c r="AD603" s="8">
        <v>0.3</v>
      </c>
      <c r="AG603" s="6">
        <v>9.0909090909090917</v>
      </c>
      <c r="AQ603" s="6">
        <v>106.9509369383526</v>
      </c>
      <c r="AR603">
        <v>325</v>
      </c>
      <c r="AT603" t="s">
        <v>389</v>
      </c>
      <c r="AU603" s="8">
        <v>28.140703517587902</v>
      </c>
      <c r="AV603" s="8">
        <v>17.8391959798995</v>
      </c>
      <c r="AW603" s="8"/>
      <c r="AX603" s="8"/>
      <c r="AZ603" s="6" t="s">
        <v>391</v>
      </c>
      <c r="BD603" s="8">
        <v>73.900000000000006</v>
      </c>
      <c r="BE603" s="8">
        <v>9.19</v>
      </c>
      <c r="BF603" s="8">
        <v>10.44</v>
      </c>
      <c r="BG603" s="8">
        <v>5.45</v>
      </c>
      <c r="BH603" s="8">
        <v>1.02</v>
      </c>
      <c r="BI603" s="8">
        <v>35.57</v>
      </c>
      <c r="BJ603" s="8"/>
    </row>
    <row r="604" spans="1:62" x14ac:dyDescent="0.25">
      <c r="A604" t="s">
        <v>132</v>
      </c>
      <c r="B604" t="s">
        <v>121</v>
      </c>
      <c r="C604">
        <v>1995</v>
      </c>
      <c r="D604" s="9" t="s">
        <v>133</v>
      </c>
      <c r="E604">
        <v>0</v>
      </c>
      <c r="F604" s="6">
        <f>Table26[[#This Row],[Other Carbs wt%]]+Table26[[#This Row],[Starch wt%]]+Table26[[#This Row],[Cellulose wt%]]+Table26[[#This Row],[Hemicellulose wt%]]+Table26[[#This Row],[Sa wt%]]</f>
        <v>17.839805825242717</v>
      </c>
      <c r="G604" s="6">
        <f>Table26[[#This Row],[Protein wt%]]+Table26[[#This Row],[AA wt%]]</f>
        <v>28.640776699029125</v>
      </c>
      <c r="H604" s="6">
        <f>Table26[[#This Row],[Lipids wt%]]+Table26[[#This Row],[FA wt%]]</f>
        <v>24.878640776699026</v>
      </c>
      <c r="I604" s="6">
        <f>Table26[[#This Row],[Lignin wt%]]+Table26[[#This Row],[Ph wt%]]</f>
        <v>0</v>
      </c>
      <c r="J60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17.839805825242717</v>
      </c>
      <c r="K604" s="8">
        <v>17.839805825242717</v>
      </c>
      <c r="L604" s="6">
        <v>0</v>
      </c>
      <c r="M604" s="6">
        <v>0</v>
      </c>
      <c r="N604" s="6">
        <v>0</v>
      </c>
      <c r="O604" s="8">
        <v>28.640776699029125</v>
      </c>
      <c r="P604" s="8">
        <v>24.878640776699026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23.6</v>
      </c>
      <c r="AD604" s="8">
        <v>0.1</v>
      </c>
      <c r="AG604" s="6">
        <v>5</v>
      </c>
      <c r="AQ604" s="6">
        <v>5</v>
      </c>
      <c r="AR604">
        <v>250</v>
      </c>
      <c r="AT604" t="s">
        <v>389</v>
      </c>
      <c r="AU604" s="8"/>
      <c r="AV604" s="8">
        <v>30.9</v>
      </c>
      <c r="AW604" s="8"/>
      <c r="AX604" s="8"/>
      <c r="AZ604" s="6" t="s">
        <v>391</v>
      </c>
      <c r="BD604" s="8">
        <v>72.400000000000006</v>
      </c>
      <c r="BE604" s="8">
        <v>8.4</v>
      </c>
      <c r="BF604" s="8">
        <v>12.7</v>
      </c>
      <c r="BG604" s="8">
        <v>6.5</v>
      </c>
      <c r="BH604" s="8"/>
      <c r="BI604" s="8">
        <v>34.299999999999997</v>
      </c>
      <c r="BJ604" s="8"/>
    </row>
    <row r="605" spans="1:62" x14ac:dyDescent="0.25">
      <c r="A605" t="s">
        <v>132</v>
      </c>
      <c r="B605" t="s">
        <v>121</v>
      </c>
      <c r="C605">
        <v>1995</v>
      </c>
      <c r="D605" s="9" t="s">
        <v>133</v>
      </c>
      <c r="E605">
        <v>0</v>
      </c>
      <c r="F605" s="6">
        <f>Table26[[#This Row],[Other Carbs wt%]]+Table26[[#This Row],[Starch wt%]]+Table26[[#This Row],[Cellulose wt%]]+Table26[[#This Row],[Hemicellulose wt%]]+Table26[[#This Row],[Sa wt%]]</f>
        <v>17.839805825242717</v>
      </c>
      <c r="G605" s="6">
        <f>Table26[[#This Row],[Protein wt%]]+Table26[[#This Row],[AA wt%]]</f>
        <v>28.640776699029125</v>
      </c>
      <c r="H605" s="6">
        <f>Table26[[#This Row],[Lipids wt%]]+Table26[[#This Row],[FA wt%]]</f>
        <v>24.878640776699026</v>
      </c>
      <c r="I605" s="6">
        <f>Table26[[#This Row],[Lignin wt%]]+Table26[[#This Row],[Ph wt%]]</f>
        <v>0</v>
      </c>
      <c r="J60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17.839805825242717</v>
      </c>
      <c r="K605" s="8">
        <v>17.839805825242717</v>
      </c>
      <c r="L605" s="6">
        <v>0</v>
      </c>
      <c r="M605" s="6">
        <v>0</v>
      </c>
      <c r="N605" s="6">
        <v>0</v>
      </c>
      <c r="O605" s="8">
        <v>28.640776699029125</v>
      </c>
      <c r="P605" s="8">
        <v>24.878640776699026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23.6</v>
      </c>
      <c r="AD605" s="8">
        <v>0.1</v>
      </c>
      <c r="AG605" s="6">
        <v>5</v>
      </c>
      <c r="AQ605" s="6">
        <v>60</v>
      </c>
      <c r="AR605">
        <v>300</v>
      </c>
      <c r="AT605" t="s">
        <v>389</v>
      </c>
      <c r="AU605" s="8"/>
      <c r="AV605" s="8">
        <v>34.299999999999997</v>
      </c>
      <c r="AW605" s="8"/>
      <c r="AX605" s="8"/>
      <c r="AZ605" s="6" t="s">
        <v>391</v>
      </c>
      <c r="BD605" s="8">
        <v>75</v>
      </c>
      <c r="BE605" s="8">
        <v>8.5</v>
      </c>
      <c r="BF605" s="8">
        <v>9.3000000000000007</v>
      </c>
      <c r="BG605" s="8">
        <v>7.2</v>
      </c>
      <c r="BH605" s="8"/>
      <c r="BI605" s="8">
        <v>36</v>
      </c>
      <c r="BJ605" s="8"/>
    </row>
    <row r="606" spans="1:62" x14ac:dyDescent="0.25">
      <c r="A606" t="s">
        <v>132</v>
      </c>
      <c r="B606" t="s">
        <v>121</v>
      </c>
      <c r="C606">
        <v>1995</v>
      </c>
      <c r="D606" s="9" t="s">
        <v>133</v>
      </c>
      <c r="E606">
        <v>0</v>
      </c>
      <c r="F606" s="6">
        <f>Table26[[#This Row],[Other Carbs wt%]]+Table26[[#This Row],[Starch wt%]]+Table26[[#This Row],[Cellulose wt%]]+Table26[[#This Row],[Hemicellulose wt%]]+Table26[[#This Row],[Sa wt%]]</f>
        <v>17.839805825242717</v>
      </c>
      <c r="G606" s="6">
        <f>Table26[[#This Row],[Protein wt%]]+Table26[[#This Row],[AA wt%]]</f>
        <v>28.640776699029125</v>
      </c>
      <c r="H606" s="6">
        <f>Table26[[#This Row],[Lipids wt%]]+Table26[[#This Row],[FA wt%]]</f>
        <v>24.878640776699026</v>
      </c>
      <c r="I606" s="6">
        <f>Table26[[#This Row],[Lignin wt%]]+Table26[[#This Row],[Ph wt%]]</f>
        <v>0</v>
      </c>
      <c r="J60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17.839805825242717</v>
      </c>
      <c r="K606" s="8">
        <v>17.839805825242717</v>
      </c>
      <c r="L606" s="6">
        <v>0</v>
      </c>
      <c r="M606" s="6">
        <v>0</v>
      </c>
      <c r="N606" s="6">
        <v>0</v>
      </c>
      <c r="O606" s="8">
        <v>28.640776699029125</v>
      </c>
      <c r="P606" s="8">
        <v>24.878640776699026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23.6</v>
      </c>
      <c r="AD606" s="8">
        <v>0.1</v>
      </c>
      <c r="AG606" s="6">
        <v>5</v>
      </c>
      <c r="AQ606" s="6">
        <v>5</v>
      </c>
      <c r="AR606">
        <v>340</v>
      </c>
      <c r="AT606" t="s">
        <v>389</v>
      </c>
      <c r="AU606" s="8"/>
      <c r="AV606" s="8">
        <v>42.6</v>
      </c>
      <c r="AW606" s="8"/>
      <c r="AX606" s="8"/>
      <c r="AZ606" s="6" t="s">
        <v>391</v>
      </c>
      <c r="BD606" s="8">
        <v>76.900000000000006</v>
      </c>
      <c r="BE606" s="8">
        <v>9.1</v>
      </c>
      <c r="BF606" s="8">
        <v>7.4</v>
      </c>
      <c r="BG606" s="8">
        <v>6.6</v>
      </c>
      <c r="BH606" s="8"/>
      <c r="BI606" s="8">
        <v>37.799999999999997</v>
      </c>
      <c r="BJ606" s="8"/>
    </row>
    <row r="607" spans="1:62" x14ac:dyDescent="0.25">
      <c r="A607" t="s">
        <v>132</v>
      </c>
      <c r="B607" t="s">
        <v>121</v>
      </c>
      <c r="C607">
        <v>1995</v>
      </c>
      <c r="D607" s="9" t="s">
        <v>133</v>
      </c>
      <c r="E607">
        <v>0</v>
      </c>
      <c r="F607" s="6">
        <f>Table26[[#This Row],[Other Carbs wt%]]+Table26[[#This Row],[Starch wt%]]+Table26[[#This Row],[Cellulose wt%]]+Table26[[#This Row],[Hemicellulose wt%]]+Table26[[#This Row],[Sa wt%]]</f>
        <v>17.839805825242717</v>
      </c>
      <c r="G607" s="6">
        <f>Table26[[#This Row],[Protein wt%]]+Table26[[#This Row],[AA wt%]]</f>
        <v>28.640776699029125</v>
      </c>
      <c r="H607" s="6">
        <f>Table26[[#This Row],[Lipids wt%]]+Table26[[#This Row],[FA wt%]]</f>
        <v>24.878640776699026</v>
      </c>
      <c r="I607" s="6">
        <f>Table26[[#This Row],[Lignin wt%]]+Table26[[#This Row],[Ph wt%]]</f>
        <v>0</v>
      </c>
      <c r="J60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17.839805825242717</v>
      </c>
      <c r="K607" s="8">
        <v>17.839805825242717</v>
      </c>
      <c r="L607" s="6">
        <v>0</v>
      </c>
      <c r="M607" s="6">
        <v>0</v>
      </c>
      <c r="N607" s="6">
        <v>0</v>
      </c>
      <c r="O607" s="8">
        <v>28.640776699029125</v>
      </c>
      <c r="P607" s="8">
        <v>24.878640776699026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23.6</v>
      </c>
      <c r="AD607" s="8">
        <v>0.1</v>
      </c>
      <c r="AG607" s="6">
        <v>5</v>
      </c>
      <c r="AQ607" s="6">
        <v>60</v>
      </c>
      <c r="AR607">
        <v>340</v>
      </c>
      <c r="AT607" t="s">
        <v>389</v>
      </c>
      <c r="AU607" s="8"/>
      <c r="AV607" s="8">
        <v>40.4</v>
      </c>
      <c r="AW607" s="8"/>
      <c r="AX607" s="8"/>
      <c r="AZ607" s="6" t="s">
        <v>391</v>
      </c>
      <c r="BD607" s="8">
        <v>75</v>
      </c>
      <c r="BE607" s="8">
        <v>8.6999999999999993</v>
      </c>
      <c r="BF607" s="8">
        <v>9.6999999999999993</v>
      </c>
      <c r="BG607" s="8">
        <v>6.6</v>
      </c>
      <c r="BH607" s="8"/>
      <c r="BI607" s="8">
        <v>36.200000000000003</v>
      </c>
      <c r="BJ607" s="8"/>
    </row>
    <row r="608" spans="1:62" x14ac:dyDescent="0.25">
      <c r="A608" t="s">
        <v>134</v>
      </c>
      <c r="B608" t="s">
        <v>135</v>
      </c>
      <c r="C608">
        <v>2013</v>
      </c>
      <c r="D608" s="9" t="s">
        <v>137</v>
      </c>
      <c r="E608">
        <v>0</v>
      </c>
      <c r="F608" s="6">
        <f>Table26[[#This Row],[Other Carbs wt%]]+Table26[[#This Row],[Starch wt%]]+Table26[[#This Row],[Cellulose wt%]]+Table26[[#This Row],[Hemicellulose wt%]]+Table26[[#This Row],[Sa wt%]]</f>
        <v>22.044320686854626</v>
      </c>
      <c r="G608" s="6">
        <f>Table26[[#This Row],[Protein wt%]]+Table26[[#This Row],[AA wt%]]</f>
        <v>69.61364427427776</v>
      </c>
      <c r="H608" s="6">
        <f>Table26[[#This Row],[Lipids wt%]]+Table26[[#This Row],[FA wt%]]</f>
        <v>6.9613644274277764</v>
      </c>
      <c r="I608" s="6">
        <f>Table26[[#This Row],[Lignin wt%]]+Table26[[#This Row],[Ph wt%]]</f>
        <v>0</v>
      </c>
      <c r="J60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22.044320686854626</v>
      </c>
      <c r="K608" s="8">
        <v>22.044320686854626</v>
      </c>
      <c r="L608" s="6">
        <v>0</v>
      </c>
      <c r="M608" s="6">
        <v>0</v>
      </c>
      <c r="N608" s="6">
        <v>0</v>
      </c>
      <c r="O608" s="8">
        <v>69.61364427427776</v>
      </c>
      <c r="P608" s="8">
        <v>6.9613644274277764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1.19</v>
      </c>
      <c r="AD608" s="8">
        <v>0.4</v>
      </c>
      <c r="AG608" s="6">
        <v>25</v>
      </c>
      <c r="AQ608" s="6">
        <v>32.073191136412937</v>
      </c>
      <c r="AR608">
        <v>220</v>
      </c>
      <c r="AT608" t="s">
        <v>389</v>
      </c>
      <c r="AU608" s="8"/>
      <c r="AV608" s="8">
        <v>38</v>
      </c>
      <c r="AW608" s="8"/>
      <c r="AX608" s="8"/>
      <c r="AZ608" s="6" t="s">
        <v>391</v>
      </c>
      <c r="BD608" s="8">
        <v>59.15</v>
      </c>
      <c r="BE608" s="8">
        <v>5.5</v>
      </c>
      <c r="BF608" s="8">
        <v>18.190000000000001</v>
      </c>
      <c r="BG608" s="8">
        <v>10.47</v>
      </c>
      <c r="BH608" s="8">
        <v>1.22</v>
      </c>
      <c r="BI608" s="8">
        <v>28.7</v>
      </c>
      <c r="BJ608" s="8"/>
    </row>
    <row r="609" spans="1:62" x14ac:dyDescent="0.25">
      <c r="A609" t="s">
        <v>134</v>
      </c>
      <c r="B609" t="s">
        <v>135</v>
      </c>
      <c r="C609">
        <v>2013</v>
      </c>
      <c r="D609" s="9" t="s">
        <v>137</v>
      </c>
      <c r="E609">
        <v>0</v>
      </c>
      <c r="F609" s="6">
        <f>Table26[[#This Row],[Other Carbs wt%]]+Table26[[#This Row],[Starch wt%]]+Table26[[#This Row],[Cellulose wt%]]+Table26[[#This Row],[Hemicellulose wt%]]+Table26[[#This Row],[Sa wt%]]</f>
        <v>22.044320686854626</v>
      </c>
      <c r="G609" s="6">
        <f>Table26[[#This Row],[Protein wt%]]+Table26[[#This Row],[AA wt%]]</f>
        <v>69.61364427427776</v>
      </c>
      <c r="H609" s="6">
        <f>Table26[[#This Row],[Lipids wt%]]+Table26[[#This Row],[FA wt%]]</f>
        <v>6.9613644274277764</v>
      </c>
      <c r="I609" s="6">
        <f>Table26[[#This Row],[Lignin wt%]]+Table26[[#This Row],[Ph wt%]]</f>
        <v>0</v>
      </c>
      <c r="J60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22.044320686854626</v>
      </c>
      <c r="K609" s="8">
        <v>22.044320686854626</v>
      </c>
      <c r="L609" s="6">
        <v>0</v>
      </c>
      <c r="M609" s="6">
        <v>0</v>
      </c>
      <c r="N609" s="6">
        <v>0</v>
      </c>
      <c r="O609" s="8">
        <v>69.61364427427776</v>
      </c>
      <c r="P609" s="8">
        <v>6.9613644274277764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1.19</v>
      </c>
      <c r="AD609" s="8">
        <v>0.4</v>
      </c>
      <c r="AG609" s="6">
        <v>25</v>
      </c>
      <c r="AQ609" s="6">
        <v>32.096566755363838</v>
      </c>
      <c r="AR609">
        <v>310</v>
      </c>
      <c r="AT609" t="s">
        <v>389</v>
      </c>
      <c r="AU609" s="8"/>
      <c r="AV609" s="8">
        <v>30</v>
      </c>
      <c r="AW609" s="8"/>
      <c r="AX609" s="8"/>
      <c r="AZ609" s="6" t="s">
        <v>391</v>
      </c>
      <c r="BD609" s="8">
        <v>71.290000000000006</v>
      </c>
      <c r="BE609" s="8">
        <v>8.01</v>
      </c>
      <c r="BF609" s="8">
        <v>16.82</v>
      </c>
      <c r="BG609" s="8">
        <v>7.66</v>
      </c>
      <c r="BH609" s="8">
        <v>0.81</v>
      </c>
      <c r="BI609" s="8">
        <v>35.200000000000003</v>
      </c>
      <c r="BJ609" s="8"/>
    </row>
    <row r="610" spans="1:62" x14ac:dyDescent="0.25">
      <c r="A610" t="s">
        <v>134</v>
      </c>
      <c r="B610" t="s">
        <v>135</v>
      </c>
      <c r="C610">
        <v>2013</v>
      </c>
      <c r="D610" s="9" t="s">
        <v>137</v>
      </c>
      <c r="E610">
        <v>0</v>
      </c>
      <c r="F610" s="6">
        <f>Table26[[#This Row],[Other Carbs wt%]]+Table26[[#This Row],[Starch wt%]]+Table26[[#This Row],[Cellulose wt%]]+Table26[[#This Row],[Hemicellulose wt%]]+Table26[[#This Row],[Sa wt%]]</f>
        <v>22.044320686854626</v>
      </c>
      <c r="G610" s="6">
        <f>Table26[[#This Row],[Protein wt%]]+Table26[[#This Row],[AA wt%]]</f>
        <v>69.61364427427776</v>
      </c>
      <c r="H610" s="6">
        <f>Table26[[#This Row],[Lipids wt%]]+Table26[[#This Row],[FA wt%]]</f>
        <v>6.9613644274277764</v>
      </c>
      <c r="I610" s="6">
        <f>Table26[[#This Row],[Lignin wt%]]+Table26[[#This Row],[Ph wt%]]</f>
        <v>0</v>
      </c>
      <c r="J61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22.044320686854626</v>
      </c>
      <c r="K610" s="8">
        <v>22.044320686854626</v>
      </c>
      <c r="L610" s="6">
        <v>0</v>
      </c>
      <c r="M610" s="6">
        <v>0</v>
      </c>
      <c r="N610" s="6">
        <v>0</v>
      </c>
      <c r="O610" s="8">
        <v>69.61364427427776</v>
      </c>
      <c r="P610" s="8">
        <v>6.9613644274277764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1.19</v>
      </c>
      <c r="AD610" s="8">
        <v>0.4</v>
      </c>
      <c r="AG610" s="6">
        <v>25</v>
      </c>
      <c r="AQ610" s="6">
        <v>32.106435690309148</v>
      </c>
      <c r="AR610">
        <v>375</v>
      </c>
      <c r="AT610" t="s">
        <v>389</v>
      </c>
      <c r="AU610" s="8"/>
      <c r="AV610" s="8">
        <v>38</v>
      </c>
      <c r="AW610" s="8"/>
      <c r="AX610" s="8"/>
      <c r="AZ610" s="6" t="s">
        <v>391</v>
      </c>
      <c r="BD610" s="8">
        <v>68.61</v>
      </c>
      <c r="BE610" s="8">
        <v>7.82</v>
      </c>
      <c r="BF610" s="8">
        <v>15.4</v>
      </c>
      <c r="BG610" s="8">
        <v>7.01</v>
      </c>
      <c r="BH610" s="8">
        <v>1.1299999999999999</v>
      </c>
      <c r="BI610" s="8">
        <v>30.2</v>
      </c>
      <c r="BJ610" s="8"/>
    </row>
    <row r="611" spans="1:62" x14ac:dyDescent="0.25">
      <c r="A611" t="s">
        <v>134</v>
      </c>
      <c r="B611" t="s">
        <v>135</v>
      </c>
      <c r="C611">
        <v>2013</v>
      </c>
      <c r="D611" s="9" t="s">
        <v>136</v>
      </c>
      <c r="E611">
        <v>0</v>
      </c>
      <c r="F611" s="6">
        <f>Table26[[#This Row],[Other Carbs wt%]]+Table26[[#This Row],[Starch wt%]]+Table26[[#This Row],[Cellulose wt%]]+Table26[[#This Row],[Hemicellulose wt%]]+Table26[[#This Row],[Sa wt%]]</f>
        <v>39.0625</v>
      </c>
      <c r="G611" s="6">
        <f>Table26[[#This Row],[Protein wt%]]+Table26[[#This Row],[AA wt%]]</f>
        <v>43.797348484848484</v>
      </c>
      <c r="H611" s="6">
        <f>Table26[[#This Row],[Lipids wt%]]+Table26[[#This Row],[FA wt%]]</f>
        <v>14.204545454545453</v>
      </c>
      <c r="I611" s="6">
        <f>Table26[[#This Row],[Lignin wt%]]+Table26[[#This Row],[Ph wt%]]</f>
        <v>0</v>
      </c>
      <c r="J61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39.0625</v>
      </c>
      <c r="K611" s="8">
        <v>39.0625</v>
      </c>
      <c r="L611" s="6">
        <v>0</v>
      </c>
      <c r="M611" s="6">
        <v>0</v>
      </c>
      <c r="N611" s="6">
        <v>0</v>
      </c>
      <c r="O611" s="8">
        <v>43.797348484848484</v>
      </c>
      <c r="P611" s="8">
        <v>14.204545454545453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2.48</v>
      </c>
      <c r="AD611" s="8">
        <v>0.4</v>
      </c>
      <c r="AG611" s="6">
        <v>25</v>
      </c>
      <c r="AQ611" s="6">
        <v>32.096566755363838</v>
      </c>
      <c r="AR611">
        <v>310</v>
      </c>
      <c r="AT611" t="s">
        <v>389</v>
      </c>
      <c r="AU611" s="8"/>
      <c r="AV611" s="8">
        <v>46</v>
      </c>
      <c r="AW611" s="8"/>
      <c r="AX611" s="8"/>
      <c r="AZ611" s="6" t="s">
        <v>391</v>
      </c>
      <c r="BD611" s="8">
        <v>72.36</v>
      </c>
      <c r="BE611" s="8">
        <v>8.64</v>
      </c>
      <c r="BF611" s="8">
        <v>18.2</v>
      </c>
      <c r="BG611" s="8">
        <v>2.75</v>
      </c>
      <c r="BH611" s="8">
        <v>1</v>
      </c>
      <c r="BI611" s="8">
        <v>27.7</v>
      </c>
      <c r="BJ611" s="8"/>
    </row>
    <row r="612" spans="1:62" x14ac:dyDescent="0.25">
      <c r="A612" t="s">
        <v>134</v>
      </c>
      <c r="B612" t="s">
        <v>135</v>
      </c>
      <c r="C612">
        <v>2013</v>
      </c>
      <c r="D612" s="9" t="s">
        <v>136</v>
      </c>
      <c r="E612">
        <v>0</v>
      </c>
      <c r="F612" s="6">
        <f>Table26[[#This Row],[Other Carbs wt%]]+Table26[[#This Row],[Starch wt%]]+Table26[[#This Row],[Cellulose wt%]]+Table26[[#This Row],[Hemicellulose wt%]]+Table26[[#This Row],[Sa wt%]]</f>
        <v>39.0625</v>
      </c>
      <c r="G612" s="6">
        <f>Table26[[#This Row],[Protein wt%]]+Table26[[#This Row],[AA wt%]]</f>
        <v>43.797348484848484</v>
      </c>
      <c r="H612" s="6">
        <f>Table26[[#This Row],[Lipids wt%]]+Table26[[#This Row],[FA wt%]]</f>
        <v>14.204545454545453</v>
      </c>
      <c r="I612" s="6">
        <f>Table26[[#This Row],[Lignin wt%]]+Table26[[#This Row],[Ph wt%]]</f>
        <v>0</v>
      </c>
      <c r="J61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39.0625</v>
      </c>
      <c r="K612" s="8">
        <v>39.0625</v>
      </c>
      <c r="L612" s="6">
        <v>0</v>
      </c>
      <c r="M612" s="6">
        <v>0</v>
      </c>
      <c r="N612" s="6">
        <v>0</v>
      </c>
      <c r="O612" s="8">
        <v>43.797348484848484</v>
      </c>
      <c r="P612" s="8">
        <v>14.204545454545453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2.48</v>
      </c>
      <c r="AD612" s="8">
        <v>0.4</v>
      </c>
      <c r="AG612" s="6">
        <v>25</v>
      </c>
      <c r="AQ612" s="6">
        <v>32.103076100601278</v>
      </c>
      <c r="AR612">
        <v>350</v>
      </c>
      <c r="AT612" t="s">
        <v>389</v>
      </c>
      <c r="AU612" s="8"/>
      <c r="AV612" s="8">
        <v>34</v>
      </c>
      <c r="AW612" s="8"/>
      <c r="AX612" s="8"/>
      <c r="AZ612" s="6" t="s">
        <v>391</v>
      </c>
      <c r="BD612" s="8">
        <v>77.2</v>
      </c>
      <c r="BE612" s="8">
        <v>9.01</v>
      </c>
      <c r="BF612" s="8">
        <v>8.7100000000000009</v>
      </c>
      <c r="BG612" s="8">
        <v>2.75</v>
      </c>
      <c r="BH612" s="8">
        <v>1</v>
      </c>
      <c r="BI612" s="8">
        <v>38.1</v>
      </c>
      <c r="BJ612" s="8"/>
    </row>
    <row r="613" spans="1:62" x14ac:dyDescent="0.25">
      <c r="A613" t="s">
        <v>143</v>
      </c>
      <c r="B613" t="s">
        <v>144</v>
      </c>
      <c r="C613">
        <v>2014</v>
      </c>
      <c r="D613" s="9" t="s">
        <v>145</v>
      </c>
      <c r="E613">
        <v>0</v>
      </c>
      <c r="F613" s="6">
        <f>Table26[[#This Row],[Other Carbs wt%]]+Table26[[#This Row],[Starch wt%]]+Table26[[#This Row],[Cellulose wt%]]+Table26[[#This Row],[Hemicellulose wt%]]+Table26[[#This Row],[Sa wt%]]</f>
        <v>11</v>
      </c>
      <c r="G613" s="6">
        <f>Table26[[#This Row],[Protein wt%]]+Table26[[#This Row],[AA wt%]]</f>
        <v>53</v>
      </c>
      <c r="H613" s="6">
        <f>Table26[[#This Row],[Lipids wt%]]+Table26[[#This Row],[FA wt%]]</f>
        <v>18</v>
      </c>
      <c r="I613" s="6">
        <f>Table26[[#This Row],[Lignin wt%]]+Table26[[#This Row],[Ph wt%]]</f>
        <v>0</v>
      </c>
      <c r="J61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11</v>
      </c>
      <c r="K613" s="8">
        <v>11</v>
      </c>
      <c r="L613" s="6">
        <v>0</v>
      </c>
      <c r="M613" s="6">
        <v>0</v>
      </c>
      <c r="N613" s="6">
        <v>0</v>
      </c>
      <c r="O613" s="8">
        <v>53</v>
      </c>
      <c r="P613" s="8">
        <v>18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18</v>
      </c>
      <c r="AD613" s="8">
        <v>1</v>
      </c>
      <c r="AG613" s="6">
        <v>16</v>
      </c>
      <c r="AQ613" s="6">
        <v>5</v>
      </c>
      <c r="AR613">
        <v>300</v>
      </c>
      <c r="AT613" t="s">
        <v>389</v>
      </c>
      <c r="AU613" s="8">
        <v>18</v>
      </c>
      <c r="AV613" s="8">
        <v>36</v>
      </c>
      <c r="AW613" s="8">
        <v>27</v>
      </c>
      <c r="AX613" s="8">
        <v>19</v>
      </c>
      <c r="AZ613" s="6">
        <v>19</v>
      </c>
      <c r="BD613" s="8">
        <v>70.5</v>
      </c>
      <c r="BE613" s="8">
        <v>10.1</v>
      </c>
      <c r="BF613" s="8">
        <v>12.9</v>
      </c>
      <c r="BG613" s="8">
        <v>5.4</v>
      </c>
      <c r="BH613" s="8">
        <v>1.1000000000000001</v>
      </c>
      <c r="BI613" s="8">
        <v>35.299999999999997</v>
      </c>
      <c r="BJ613" s="8"/>
    </row>
    <row r="614" spans="1:62" x14ac:dyDescent="0.25">
      <c r="A614" t="s">
        <v>143</v>
      </c>
      <c r="B614" t="s">
        <v>144</v>
      </c>
      <c r="C614">
        <v>2014</v>
      </c>
      <c r="D614" s="9" t="s">
        <v>145</v>
      </c>
      <c r="E614">
        <v>0</v>
      </c>
      <c r="F614" s="6">
        <f>Table26[[#This Row],[Other Carbs wt%]]+Table26[[#This Row],[Starch wt%]]+Table26[[#This Row],[Cellulose wt%]]+Table26[[#This Row],[Hemicellulose wt%]]+Table26[[#This Row],[Sa wt%]]</f>
        <v>11</v>
      </c>
      <c r="G614" s="6">
        <f>Table26[[#This Row],[Protein wt%]]+Table26[[#This Row],[AA wt%]]</f>
        <v>53</v>
      </c>
      <c r="H614" s="6">
        <f>Table26[[#This Row],[Lipids wt%]]+Table26[[#This Row],[FA wt%]]</f>
        <v>18</v>
      </c>
      <c r="I614" s="6">
        <f>Table26[[#This Row],[Lignin wt%]]+Table26[[#This Row],[Ph wt%]]</f>
        <v>0</v>
      </c>
      <c r="J61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11</v>
      </c>
      <c r="K614" s="8">
        <v>11</v>
      </c>
      <c r="L614" s="6">
        <v>0</v>
      </c>
      <c r="M614" s="6">
        <v>0</v>
      </c>
      <c r="N614" s="6">
        <v>0</v>
      </c>
      <c r="O614" s="8">
        <v>53</v>
      </c>
      <c r="P614" s="8">
        <v>18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18</v>
      </c>
      <c r="AD614" s="8">
        <v>1</v>
      </c>
      <c r="AG614" s="6">
        <v>16</v>
      </c>
      <c r="AQ614" s="6">
        <v>5</v>
      </c>
      <c r="AR614">
        <v>350</v>
      </c>
      <c r="AT614" t="s">
        <v>389</v>
      </c>
      <c r="AU614" s="8">
        <v>12</v>
      </c>
      <c r="AV614" s="8">
        <v>42</v>
      </c>
      <c r="AW614" s="8">
        <v>16</v>
      </c>
      <c r="AX614" s="8">
        <v>30</v>
      </c>
      <c r="AZ614" s="6">
        <v>30</v>
      </c>
      <c r="BD614" s="8">
        <v>74.5</v>
      </c>
      <c r="BE614" s="8">
        <v>9.6999999999999993</v>
      </c>
      <c r="BF614" s="8">
        <v>7.9</v>
      </c>
      <c r="BG614" s="8">
        <v>6.9</v>
      </c>
      <c r="BH614" s="8">
        <v>1</v>
      </c>
      <c r="BI614" s="8">
        <v>36.700000000000003</v>
      </c>
      <c r="BJ614" s="8"/>
    </row>
    <row r="615" spans="1:62" x14ac:dyDescent="0.25">
      <c r="A615" t="s">
        <v>143</v>
      </c>
      <c r="B615" t="s">
        <v>144</v>
      </c>
      <c r="C615">
        <v>2014</v>
      </c>
      <c r="D615" s="9" t="s">
        <v>146</v>
      </c>
      <c r="E615">
        <v>0</v>
      </c>
      <c r="F615" s="6">
        <f>Table26[[#This Row],[Other Carbs wt%]]+Table26[[#This Row],[Starch wt%]]+Table26[[#This Row],[Cellulose wt%]]+Table26[[#This Row],[Hemicellulose wt%]]+Table26[[#This Row],[Sa wt%]]</f>
        <v>22</v>
      </c>
      <c r="G615" s="6">
        <f>Table26[[#This Row],[Protein wt%]]+Table26[[#This Row],[AA wt%]]</f>
        <v>58</v>
      </c>
      <c r="H615" s="6">
        <f>Table26[[#This Row],[Lipids wt%]]+Table26[[#This Row],[FA wt%]]</f>
        <v>14</v>
      </c>
      <c r="I615" s="6">
        <f>Table26[[#This Row],[Lignin wt%]]+Table26[[#This Row],[Ph wt%]]</f>
        <v>0</v>
      </c>
      <c r="J61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</v>
      </c>
      <c r="K615" s="8">
        <v>22</v>
      </c>
      <c r="L615" s="6">
        <v>0</v>
      </c>
      <c r="M615" s="6">
        <v>0</v>
      </c>
      <c r="N615" s="6">
        <v>0</v>
      </c>
      <c r="O615" s="8">
        <v>58</v>
      </c>
      <c r="P615" s="8">
        <v>14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6</v>
      </c>
      <c r="AD615" s="8">
        <v>1</v>
      </c>
      <c r="AG615" s="6">
        <v>16</v>
      </c>
      <c r="AQ615" s="6">
        <v>5</v>
      </c>
      <c r="AR615">
        <v>350</v>
      </c>
      <c r="AT615" t="s">
        <v>389</v>
      </c>
      <c r="AU615" s="8">
        <v>14</v>
      </c>
      <c r="AV615" s="8">
        <v>58</v>
      </c>
      <c r="AW615" s="8">
        <v>12</v>
      </c>
      <c r="AX615" s="8">
        <v>14</v>
      </c>
      <c r="AZ615" s="6">
        <v>14</v>
      </c>
      <c r="BD615" s="8">
        <v>71.400000000000006</v>
      </c>
      <c r="BE615" s="8">
        <v>9.5</v>
      </c>
      <c r="BF615" s="8">
        <v>12.5</v>
      </c>
      <c r="BG615" s="8">
        <v>5.7</v>
      </c>
      <c r="BH615" s="8">
        <v>0.9</v>
      </c>
      <c r="BI615" s="8">
        <v>34.9</v>
      </c>
      <c r="BJ615" s="8"/>
    </row>
    <row r="616" spans="1:62" x14ac:dyDescent="0.25">
      <c r="A616" t="s">
        <v>148</v>
      </c>
      <c r="B616" t="s">
        <v>149</v>
      </c>
      <c r="C616">
        <v>2015</v>
      </c>
      <c r="D616" s="9" t="s">
        <v>147</v>
      </c>
      <c r="E616">
        <v>0</v>
      </c>
      <c r="F616" s="6">
        <f>Table26[[#This Row],[Other Carbs wt%]]+Table26[[#This Row],[Starch wt%]]+Table26[[#This Row],[Cellulose wt%]]+Table26[[#This Row],[Hemicellulose wt%]]+Table26[[#This Row],[Sa wt%]]</f>
        <v>22.322623828647927</v>
      </c>
      <c r="G616" s="6">
        <f>Table26[[#This Row],[Protein wt%]]+Table26[[#This Row],[AA wt%]]</f>
        <v>59.89513609995538</v>
      </c>
      <c r="H616" s="6">
        <f>Table26[[#This Row],[Lipids wt%]]+Table26[[#This Row],[FA wt%]]</f>
        <v>8.7349397590361448</v>
      </c>
      <c r="I616" s="6">
        <f>Table26[[#This Row],[Lignin wt%]]+Table26[[#This Row],[Ph wt%]]</f>
        <v>0</v>
      </c>
      <c r="J61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16" s="8">
        <v>22.322623828647927</v>
      </c>
      <c r="L616" s="6">
        <v>0</v>
      </c>
      <c r="M616" s="6">
        <v>0</v>
      </c>
      <c r="N616" s="6">
        <v>0</v>
      </c>
      <c r="O616" s="8">
        <v>59.89513609995538</v>
      </c>
      <c r="P616" s="8">
        <v>8.7349397590361448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8.11</v>
      </c>
      <c r="AD616" s="8">
        <v>4.1000000000000003E-3</v>
      </c>
      <c r="AG616" s="6">
        <v>10</v>
      </c>
      <c r="AQ616" s="6">
        <v>60.989673576379396</v>
      </c>
      <c r="AR616">
        <v>220</v>
      </c>
      <c r="AT616" t="s">
        <v>389</v>
      </c>
      <c r="AU616" s="8"/>
      <c r="AV616" s="8">
        <v>10.9744779582366</v>
      </c>
      <c r="AW616" s="8"/>
      <c r="AX616" s="8"/>
      <c r="AZ616" s="6" t="s">
        <v>391</v>
      </c>
      <c r="BD616" s="8"/>
      <c r="BE616" s="8"/>
      <c r="BF616" s="8"/>
      <c r="BG616" s="8"/>
      <c r="BH616" s="8"/>
      <c r="BI616" s="8"/>
      <c r="BJ616" s="8"/>
    </row>
    <row r="617" spans="1:62" x14ac:dyDescent="0.25">
      <c r="A617" t="s">
        <v>148</v>
      </c>
      <c r="B617" t="s">
        <v>149</v>
      </c>
      <c r="C617">
        <v>2015</v>
      </c>
      <c r="D617" s="9" t="s">
        <v>147</v>
      </c>
      <c r="E617">
        <v>0</v>
      </c>
      <c r="F617" s="6">
        <f>Table26[[#This Row],[Other Carbs wt%]]+Table26[[#This Row],[Starch wt%]]+Table26[[#This Row],[Cellulose wt%]]+Table26[[#This Row],[Hemicellulose wt%]]+Table26[[#This Row],[Sa wt%]]</f>
        <v>22.322623828647927</v>
      </c>
      <c r="G617" s="6">
        <f>Table26[[#This Row],[Protein wt%]]+Table26[[#This Row],[AA wt%]]</f>
        <v>59.89513609995538</v>
      </c>
      <c r="H617" s="6">
        <f>Table26[[#This Row],[Lipids wt%]]+Table26[[#This Row],[FA wt%]]</f>
        <v>8.7349397590361448</v>
      </c>
      <c r="I617" s="6">
        <f>Table26[[#This Row],[Lignin wt%]]+Table26[[#This Row],[Ph wt%]]</f>
        <v>0</v>
      </c>
      <c r="J61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17" s="8">
        <v>22.322623828647927</v>
      </c>
      <c r="L617" s="6">
        <v>0</v>
      </c>
      <c r="M617" s="6">
        <v>0</v>
      </c>
      <c r="N617" s="6">
        <v>0</v>
      </c>
      <c r="O617" s="8">
        <v>59.89513609995538</v>
      </c>
      <c r="P617" s="8">
        <v>8.7349397590361448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8.11</v>
      </c>
      <c r="AD617" s="8">
        <v>4.1000000000000003E-3</v>
      </c>
      <c r="AG617" s="6">
        <v>10</v>
      </c>
      <c r="AQ617" s="6">
        <v>60.989972152419689</v>
      </c>
      <c r="AR617">
        <v>250</v>
      </c>
      <c r="AT617" t="s">
        <v>389</v>
      </c>
      <c r="AU617" s="8"/>
      <c r="AV617" s="8">
        <v>21.3457076566125</v>
      </c>
      <c r="AW617" s="8"/>
      <c r="AX617" s="8"/>
      <c r="AZ617" s="6" t="s">
        <v>391</v>
      </c>
      <c r="BD617" s="8"/>
      <c r="BE617" s="8"/>
      <c r="BF617" s="8"/>
      <c r="BG617" s="8"/>
      <c r="BH617" s="8"/>
      <c r="BI617" s="8"/>
      <c r="BJ617" s="8"/>
    </row>
    <row r="618" spans="1:62" x14ac:dyDescent="0.25">
      <c r="A618" t="s">
        <v>148</v>
      </c>
      <c r="B618" t="s">
        <v>149</v>
      </c>
      <c r="C618">
        <v>2015</v>
      </c>
      <c r="D618" s="9" t="s">
        <v>147</v>
      </c>
      <c r="E618">
        <v>0</v>
      </c>
      <c r="F618" s="6">
        <f>Table26[[#This Row],[Other Carbs wt%]]+Table26[[#This Row],[Starch wt%]]+Table26[[#This Row],[Cellulose wt%]]+Table26[[#This Row],[Hemicellulose wt%]]+Table26[[#This Row],[Sa wt%]]</f>
        <v>22.322623828647927</v>
      </c>
      <c r="G618" s="6">
        <f>Table26[[#This Row],[Protein wt%]]+Table26[[#This Row],[AA wt%]]</f>
        <v>59.89513609995538</v>
      </c>
      <c r="H618" s="6">
        <f>Table26[[#This Row],[Lipids wt%]]+Table26[[#This Row],[FA wt%]]</f>
        <v>8.7349397590361448</v>
      </c>
      <c r="I618" s="6">
        <f>Table26[[#This Row],[Lignin wt%]]+Table26[[#This Row],[Ph wt%]]</f>
        <v>0</v>
      </c>
      <c r="J61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18" s="8">
        <v>22.322623828647927</v>
      </c>
      <c r="L618" s="6">
        <v>0</v>
      </c>
      <c r="M618" s="6">
        <v>0</v>
      </c>
      <c r="N618" s="6">
        <v>0</v>
      </c>
      <c r="O618" s="8">
        <v>59.89513609995538</v>
      </c>
      <c r="P618" s="8">
        <v>8.7349397590361448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8.11</v>
      </c>
      <c r="AD618" s="8">
        <v>4.1000000000000003E-3</v>
      </c>
      <c r="AG618" s="6">
        <v>10</v>
      </c>
      <c r="AQ618" s="6">
        <v>60.990206311740444</v>
      </c>
      <c r="AR618">
        <v>280</v>
      </c>
      <c r="AT618" t="s">
        <v>389</v>
      </c>
      <c r="AU618" s="8"/>
      <c r="AV618" s="8">
        <v>26.426914153132198</v>
      </c>
      <c r="AW618" s="8"/>
      <c r="AX618" s="8"/>
      <c r="AZ618" s="6" t="s">
        <v>391</v>
      </c>
      <c r="BD618" s="8"/>
      <c r="BE618" s="8"/>
      <c r="BF618" s="8"/>
      <c r="BG618" s="8"/>
      <c r="BH618" s="8"/>
      <c r="BI618" s="8"/>
      <c r="BJ618" s="8"/>
    </row>
    <row r="619" spans="1:62" x14ac:dyDescent="0.25">
      <c r="A619" t="s">
        <v>148</v>
      </c>
      <c r="B619" t="s">
        <v>149</v>
      </c>
      <c r="C619">
        <v>2015</v>
      </c>
      <c r="D619" s="9" t="s">
        <v>147</v>
      </c>
      <c r="E619">
        <v>0</v>
      </c>
      <c r="F619" s="6">
        <f>Table26[[#This Row],[Other Carbs wt%]]+Table26[[#This Row],[Starch wt%]]+Table26[[#This Row],[Cellulose wt%]]+Table26[[#This Row],[Hemicellulose wt%]]+Table26[[#This Row],[Sa wt%]]</f>
        <v>22.322623828647927</v>
      </c>
      <c r="G619" s="6">
        <f>Table26[[#This Row],[Protein wt%]]+Table26[[#This Row],[AA wt%]]</f>
        <v>59.89513609995538</v>
      </c>
      <c r="H619" s="6">
        <f>Table26[[#This Row],[Lipids wt%]]+Table26[[#This Row],[FA wt%]]</f>
        <v>8.7349397590361448</v>
      </c>
      <c r="I619" s="6">
        <f>Table26[[#This Row],[Lignin wt%]]+Table26[[#This Row],[Ph wt%]]</f>
        <v>0</v>
      </c>
      <c r="J61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19" s="8">
        <v>22.322623828647927</v>
      </c>
      <c r="L619" s="6">
        <v>0</v>
      </c>
      <c r="M619" s="6">
        <v>0</v>
      </c>
      <c r="N619" s="6">
        <v>0</v>
      </c>
      <c r="O619" s="8">
        <v>59.89513609995538</v>
      </c>
      <c r="P619" s="8">
        <v>8.7349397590361448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8.11</v>
      </c>
      <c r="AD619" s="8">
        <v>4.1000000000000003E-3</v>
      </c>
      <c r="AG619" s="6">
        <v>10</v>
      </c>
      <c r="AQ619" s="6">
        <v>60.990449821213126</v>
      </c>
      <c r="AR619">
        <v>320</v>
      </c>
      <c r="AT619" t="s">
        <v>389</v>
      </c>
      <c r="AU619" s="8"/>
      <c r="AV619" s="8">
        <v>32.412993039443101</v>
      </c>
      <c r="AW619" s="8"/>
      <c r="AX619" s="8"/>
      <c r="AZ619" s="6" t="s">
        <v>391</v>
      </c>
      <c r="BD619" s="8"/>
      <c r="BE619" s="8"/>
      <c r="BF619" s="8"/>
      <c r="BG619" s="8"/>
      <c r="BH619" s="8"/>
      <c r="BI619" s="8"/>
      <c r="BJ619" s="8"/>
    </row>
    <row r="620" spans="1:62" x14ac:dyDescent="0.25">
      <c r="A620" t="s">
        <v>148</v>
      </c>
      <c r="B620" t="s">
        <v>149</v>
      </c>
      <c r="C620">
        <v>2015</v>
      </c>
      <c r="D620" s="9" t="s">
        <v>147</v>
      </c>
      <c r="E620">
        <v>0</v>
      </c>
      <c r="F620" s="6">
        <f>Table26[[#This Row],[Other Carbs wt%]]+Table26[[#This Row],[Starch wt%]]+Table26[[#This Row],[Cellulose wt%]]+Table26[[#This Row],[Hemicellulose wt%]]+Table26[[#This Row],[Sa wt%]]</f>
        <v>22.322623828647927</v>
      </c>
      <c r="G620" s="6">
        <f>Table26[[#This Row],[Protein wt%]]+Table26[[#This Row],[AA wt%]]</f>
        <v>59.89513609995538</v>
      </c>
      <c r="H620" s="6">
        <f>Table26[[#This Row],[Lipids wt%]]+Table26[[#This Row],[FA wt%]]</f>
        <v>8.7349397590361448</v>
      </c>
      <c r="I620" s="6">
        <f>Table26[[#This Row],[Lignin wt%]]+Table26[[#This Row],[Ph wt%]]</f>
        <v>0</v>
      </c>
      <c r="J62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20" s="8">
        <v>22.322623828647927</v>
      </c>
      <c r="L620" s="6">
        <v>0</v>
      </c>
      <c r="M620" s="6">
        <v>0</v>
      </c>
      <c r="N620" s="6">
        <v>0</v>
      </c>
      <c r="O620" s="8">
        <v>59.89513609995538</v>
      </c>
      <c r="P620" s="8">
        <v>8.7349397590361448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8.11</v>
      </c>
      <c r="AD620" s="8">
        <v>4.1000000000000003E-3</v>
      </c>
      <c r="AG620" s="6">
        <v>10</v>
      </c>
      <c r="AQ620" s="6">
        <v>60.990549969620027</v>
      </c>
      <c r="AR620">
        <v>340</v>
      </c>
      <c r="AT620" t="s">
        <v>389</v>
      </c>
      <c r="AU620" s="8"/>
      <c r="AV620" s="8">
        <v>38.538283062645</v>
      </c>
      <c r="AW620" s="8"/>
      <c r="AX620" s="8"/>
      <c r="AZ620" s="6" t="s">
        <v>391</v>
      </c>
      <c r="BD620" s="8"/>
      <c r="BE620" s="8"/>
      <c r="BF620" s="8"/>
      <c r="BG620" s="8"/>
      <c r="BH620" s="8"/>
      <c r="BI620" s="8"/>
      <c r="BJ620" s="8"/>
    </row>
    <row r="621" spans="1:62" x14ac:dyDescent="0.25">
      <c r="A621" t="s">
        <v>148</v>
      </c>
      <c r="B621" t="s">
        <v>149</v>
      </c>
      <c r="C621">
        <v>2015</v>
      </c>
      <c r="D621" s="9" t="s">
        <v>147</v>
      </c>
      <c r="E621">
        <v>0</v>
      </c>
      <c r="F621" s="6">
        <f>Table26[[#This Row],[Other Carbs wt%]]+Table26[[#This Row],[Starch wt%]]+Table26[[#This Row],[Cellulose wt%]]+Table26[[#This Row],[Hemicellulose wt%]]+Table26[[#This Row],[Sa wt%]]</f>
        <v>22.322623828647927</v>
      </c>
      <c r="G621" s="6">
        <f>Table26[[#This Row],[Protein wt%]]+Table26[[#This Row],[AA wt%]]</f>
        <v>59.89513609995538</v>
      </c>
      <c r="H621" s="6">
        <f>Table26[[#This Row],[Lipids wt%]]+Table26[[#This Row],[FA wt%]]</f>
        <v>8.7349397590361448</v>
      </c>
      <c r="I621" s="6">
        <f>Table26[[#This Row],[Lignin wt%]]+Table26[[#This Row],[Ph wt%]]</f>
        <v>0</v>
      </c>
      <c r="J62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21" s="8">
        <v>22.322623828647927</v>
      </c>
      <c r="L621" s="6">
        <v>0</v>
      </c>
      <c r="M621" s="6">
        <v>0</v>
      </c>
      <c r="N621" s="6">
        <v>0</v>
      </c>
      <c r="O621" s="8">
        <v>59.89513609995538</v>
      </c>
      <c r="P621" s="8">
        <v>8.7349397590361448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8.11</v>
      </c>
      <c r="AD621" s="8">
        <v>4.1000000000000003E-3</v>
      </c>
      <c r="AG621" s="6">
        <v>10</v>
      </c>
      <c r="AQ621" s="6">
        <v>60.99063893169464</v>
      </c>
      <c r="AR621">
        <v>360</v>
      </c>
      <c r="AT621" t="s">
        <v>389</v>
      </c>
      <c r="AU621" s="8"/>
      <c r="AV621" s="8">
        <v>34.570765661252899</v>
      </c>
      <c r="AW621" s="8"/>
      <c r="AX621" s="8"/>
      <c r="AZ621" s="6" t="s">
        <v>391</v>
      </c>
      <c r="BD621" s="8"/>
      <c r="BE621" s="8"/>
      <c r="BF621" s="8"/>
      <c r="BG621" s="8"/>
      <c r="BH621" s="8"/>
      <c r="BI621" s="8"/>
      <c r="BJ621" s="8"/>
    </row>
    <row r="622" spans="1:62" x14ac:dyDescent="0.25">
      <c r="A622" t="s">
        <v>148</v>
      </c>
      <c r="B622" t="s">
        <v>149</v>
      </c>
      <c r="C622">
        <v>2015</v>
      </c>
      <c r="D622" s="9" t="s">
        <v>147</v>
      </c>
      <c r="E622">
        <v>0</v>
      </c>
      <c r="F622" s="6">
        <f>Table26[[#This Row],[Other Carbs wt%]]+Table26[[#This Row],[Starch wt%]]+Table26[[#This Row],[Cellulose wt%]]+Table26[[#This Row],[Hemicellulose wt%]]+Table26[[#This Row],[Sa wt%]]</f>
        <v>22.322623828647927</v>
      </c>
      <c r="G622" s="6">
        <f>Table26[[#This Row],[Protein wt%]]+Table26[[#This Row],[AA wt%]]</f>
        <v>59.89513609995538</v>
      </c>
      <c r="H622" s="6">
        <f>Table26[[#This Row],[Lipids wt%]]+Table26[[#This Row],[FA wt%]]</f>
        <v>8.7349397590361448</v>
      </c>
      <c r="I622" s="6">
        <f>Table26[[#This Row],[Lignin wt%]]+Table26[[#This Row],[Ph wt%]]</f>
        <v>0</v>
      </c>
      <c r="J62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22" s="8">
        <v>22.322623828647927</v>
      </c>
      <c r="L622" s="6">
        <v>0</v>
      </c>
      <c r="M622" s="6">
        <v>0</v>
      </c>
      <c r="N622" s="6">
        <v>0</v>
      </c>
      <c r="O622" s="8">
        <v>59.89513609995538</v>
      </c>
      <c r="P622" s="8">
        <v>8.7349397590361448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8.11</v>
      </c>
      <c r="AD622" s="8">
        <v>4.1000000000000003E-3</v>
      </c>
      <c r="AG622" s="6">
        <v>10</v>
      </c>
      <c r="AQ622" s="6">
        <v>60.990790040584464</v>
      </c>
      <c r="AR622">
        <v>400</v>
      </c>
      <c r="AT622" t="s">
        <v>389</v>
      </c>
      <c r="AU622" s="8"/>
      <c r="AV622" s="8">
        <v>33.457076566125203</v>
      </c>
      <c r="AW622" s="8"/>
      <c r="AX622" s="8"/>
      <c r="AZ622" s="6" t="s">
        <v>391</v>
      </c>
      <c r="BD622" s="8"/>
      <c r="BE622" s="8"/>
      <c r="BF622" s="8"/>
      <c r="BG622" s="8"/>
      <c r="BH622" s="8"/>
      <c r="BI622" s="8"/>
      <c r="BJ622" s="8"/>
    </row>
    <row r="623" spans="1:62" x14ac:dyDescent="0.25">
      <c r="A623" t="s">
        <v>148</v>
      </c>
      <c r="B623" t="s">
        <v>149</v>
      </c>
      <c r="C623">
        <v>2015</v>
      </c>
      <c r="D623" s="9" t="s">
        <v>147</v>
      </c>
      <c r="E623">
        <v>0</v>
      </c>
      <c r="F623" s="6">
        <f>Table26[[#This Row],[Other Carbs wt%]]+Table26[[#This Row],[Starch wt%]]+Table26[[#This Row],[Cellulose wt%]]+Table26[[#This Row],[Hemicellulose wt%]]+Table26[[#This Row],[Sa wt%]]</f>
        <v>22.322623828647927</v>
      </c>
      <c r="G623" s="6">
        <f>Table26[[#This Row],[Protein wt%]]+Table26[[#This Row],[AA wt%]]</f>
        <v>59.89513609995538</v>
      </c>
      <c r="H623" s="6">
        <f>Table26[[#This Row],[Lipids wt%]]+Table26[[#This Row],[FA wt%]]</f>
        <v>8.7349397590361448</v>
      </c>
      <c r="I623" s="6">
        <f>Table26[[#This Row],[Lignin wt%]]+Table26[[#This Row],[Ph wt%]]</f>
        <v>0</v>
      </c>
      <c r="J62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23" s="8">
        <v>22.322623828647927</v>
      </c>
      <c r="L623" s="6">
        <v>0</v>
      </c>
      <c r="M623" s="6">
        <v>0</v>
      </c>
      <c r="N623" s="6">
        <v>0</v>
      </c>
      <c r="O623" s="8">
        <v>59.89513609995538</v>
      </c>
      <c r="P623" s="8">
        <v>8.7349397590361448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8.11</v>
      </c>
      <c r="AD623" s="8">
        <v>4.1000000000000003E-3</v>
      </c>
      <c r="AG623" s="6">
        <v>10</v>
      </c>
      <c r="AQ623" s="6">
        <v>10.990449821213124</v>
      </c>
      <c r="AR623">
        <v>320</v>
      </c>
      <c r="AT623" t="s">
        <v>389</v>
      </c>
      <c r="AU623" s="8"/>
      <c r="AV623" s="8">
        <v>25.399061032863798</v>
      </c>
      <c r="AW623" s="8"/>
      <c r="AX623" s="8"/>
      <c r="AZ623" s="6" t="s">
        <v>391</v>
      </c>
      <c r="BD623" s="8"/>
      <c r="BE623" s="8"/>
      <c r="BF623" s="8"/>
      <c r="BG623" s="8"/>
      <c r="BH623" s="8"/>
      <c r="BI623" s="8"/>
      <c r="BJ623" s="8"/>
    </row>
    <row r="624" spans="1:62" x14ac:dyDescent="0.25">
      <c r="A624" t="s">
        <v>148</v>
      </c>
      <c r="B624" t="s">
        <v>149</v>
      </c>
      <c r="C624">
        <v>2015</v>
      </c>
      <c r="D624" s="9" t="s">
        <v>147</v>
      </c>
      <c r="E624">
        <v>0</v>
      </c>
      <c r="F624" s="6">
        <f>Table26[[#This Row],[Other Carbs wt%]]+Table26[[#This Row],[Starch wt%]]+Table26[[#This Row],[Cellulose wt%]]+Table26[[#This Row],[Hemicellulose wt%]]+Table26[[#This Row],[Sa wt%]]</f>
        <v>22.322623828647927</v>
      </c>
      <c r="G624" s="6">
        <f>Table26[[#This Row],[Protein wt%]]+Table26[[#This Row],[AA wt%]]</f>
        <v>59.89513609995538</v>
      </c>
      <c r="H624" s="6">
        <f>Table26[[#This Row],[Lipids wt%]]+Table26[[#This Row],[FA wt%]]</f>
        <v>8.7349397590361448</v>
      </c>
      <c r="I624" s="6">
        <f>Table26[[#This Row],[Lignin wt%]]+Table26[[#This Row],[Ph wt%]]</f>
        <v>0</v>
      </c>
      <c r="J62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24" s="8">
        <v>22.322623828647927</v>
      </c>
      <c r="L624" s="6">
        <v>0</v>
      </c>
      <c r="M624" s="6">
        <v>0</v>
      </c>
      <c r="N624" s="6">
        <v>0</v>
      </c>
      <c r="O624" s="8">
        <v>59.89513609995538</v>
      </c>
      <c r="P624" s="8">
        <v>8.7349397590361448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8.11</v>
      </c>
      <c r="AD624" s="8">
        <v>4.1000000000000003E-3</v>
      </c>
      <c r="AG624" s="6">
        <v>10</v>
      </c>
      <c r="AQ624" s="6">
        <v>20.990449821213126</v>
      </c>
      <c r="AR624">
        <v>320</v>
      </c>
      <c r="AT624" t="s">
        <v>389</v>
      </c>
      <c r="AU624" s="8"/>
      <c r="AV624" s="8">
        <v>28.392018779342699</v>
      </c>
      <c r="AW624" s="8"/>
      <c r="AX624" s="8"/>
      <c r="AZ624" s="6" t="s">
        <v>391</v>
      </c>
      <c r="BD624" s="8"/>
      <c r="BE624" s="8"/>
      <c r="BF624" s="8"/>
      <c r="BG624" s="8"/>
      <c r="BH624" s="8"/>
      <c r="BI624" s="8"/>
      <c r="BJ624" s="8"/>
    </row>
    <row r="625" spans="1:62" x14ac:dyDescent="0.25">
      <c r="A625" t="s">
        <v>148</v>
      </c>
      <c r="B625" t="s">
        <v>149</v>
      </c>
      <c r="C625">
        <v>2015</v>
      </c>
      <c r="D625" s="9" t="s">
        <v>147</v>
      </c>
      <c r="E625">
        <v>0</v>
      </c>
      <c r="F625" s="6">
        <f>Table26[[#This Row],[Other Carbs wt%]]+Table26[[#This Row],[Starch wt%]]+Table26[[#This Row],[Cellulose wt%]]+Table26[[#This Row],[Hemicellulose wt%]]+Table26[[#This Row],[Sa wt%]]</f>
        <v>22.322623828647927</v>
      </c>
      <c r="G625" s="6">
        <f>Table26[[#This Row],[Protein wt%]]+Table26[[#This Row],[AA wt%]]</f>
        <v>59.89513609995538</v>
      </c>
      <c r="H625" s="6">
        <f>Table26[[#This Row],[Lipids wt%]]+Table26[[#This Row],[FA wt%]]</f>
        <v>8.7349397590361448</v>
      </c>
      <c r="I625" s="6">
        <f>Table26[[#This Row],[Lignin wt%]]+Table26[[#This Row],[Ph wt%]]</f>
        <v>0</v>
      </c>
      <c r="J62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25" s="8">
        <v>22.322623828647927</v>
      </c>
      <c r="L625" s="6">
        <v>0</v>
      </c>
      <c r="M625" s="6">
        <v>0</v>
      </c>
      <c r="N625" s="6">
        <v>0</v>
      </c>
      <c r="O625" s="8">
        <v>59.89513609995538</v>
      </c>
      <c r="P625" s="8">
        <v>8.7349397590361448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8.11</v>
      </c>
      <c r="AD625" s="8">
        <v>4.1000000000000003E-3</v>
      </c>
      <c r="AG625" s="6">
        <v>10</v>
      </c>
      <c r="AQ625" s="6">
        <v>30.990449821213126</v>
      </c>
      <c r="AR625">
        <v>320</v>
      </c>
      <c r="AT625" t="s">
        <v>389</v>
      </c>
      <c r="AU625" s="8"/>
      <c r="AV625" s="8">
        <v>32.089201877934201</v>
      </c>
      <c r="AW625" s="8"/>
      <c r="AX625" s="8"/>
      <c r="AZ625" s="6" t="s">
        <v>391</v>
      </c>
      <c r="BD625" s="8"/>
      <c r="BE625" s="8"/>
      <c r="BF625" s="8"/>
      <c r="BG625" s="8"/>
      <c r="BH625" s="8"/>
      <c r="BI625" s="8"/>
      <c r="BJ625" s="8"/>
    </row>
    <row r="626" spans="1:62" x14ac:dyDescent="0.25">
      <c r="A626" t="s">
        <v>148</v>
      </c>
      <c r="B626" t="s">
        <v>149</v>
      </c>
      <c r="C626">
        <v>2015</v>
      </c>
      <c r="D626" s="9" t="s">
        <v>147</v>
      </c>
      <c r="E626">
        <v>0</v>
      </c>
      <c r="F626" s="6">
        <f>Table26[[#This Row],[Other Carbs wt%]]+Table26[[#This Row],[Starch wt%]]+Table26[[#This Row],[Cellulose wt%]]+Table26[[#This Row],[Hemicellulose wt%]]+Table26[[#This Row],[Sa wt%]]</f>
        <v>22.322623828647927</v>
      </c>
      <c r="G626" s="6">
        <f>Table26[[#This Row],[Protein wt%]]+Table26[[#This Row],[AA wt%]]</f>
        <v>59.89513609995538</v>
      </c>
      <c r="H626" s="6">
        <f>Table26[[#This Row],[Lipids wt%]]+Table26[[#This Row],[FA wt%]]</f>
        <v>8.7349397590361448</v>
      </c>
      <c r="I626" s="6">
        <f>Table26[[#This Row],[Lignin wt%]]+Table26[[#This Row],[Ph wt%]]</f>
        <v>0</v>
      </c>
      <c r="J62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26" s="8">
        <v>22.322623828647927</v>
      </c>
      <c r="L626" s="6">
        <v>0</v>
      </c>
      <c r="M626" s="6">
        <v>0</v>
      </c>
      <c r="N626" s="6">
        <v>0</v>
      </c>
      <c r="O626" s="8">
        <v>59.89513609995538</v>
      </c>
      <c r="P626" s="8">
        <v>8.7349397590361448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8.11</v>
      </c>
      <c r="AD626" s="8">
        <v>4.1000000000000003E-3</v>
      </c>
      <c r="AG626" s="6">
        <v>10</v>
      </c>
      <c r="AQ626" s="6">
        <v>40.990449821213126</v>
      </c>
      <c r="AR626">
        <v>320</v>
      </c>
      <c r="AT626" t="s">
        <v>389</v>
      </c>
      <c r="AU626" s="8"/>
      <c r="AV626" s="8">
        <v>34.495305164319198</v>
      </c>
      <c r="AW626" s="8"/>
      <c r="AX626" s="8"/>
      <c r="AZ626" s="6" t="s">
        <v>391</v>
      </c>
      <c r="BD626" s="8"/>
      <c r="BE626" s="8"/>
      <c r="BF626" s="8"/>
      <c r="BG626" s="8"/>
      <c r="BH626" s="8"/>
      <c r="BI626" s="8"/>
      <c r="BJ626" s="8"/>
    </row>
    <row r="627" spans="1:62" x14ac:dyDescent="0.25">
      <c r="A627" t="s">
        <v>148</v>
      </c>
      <c r="B627" t="s">
        <v>149</v>
      </c>
      <c r="C627">
        <v>2015</v>
      </c>
      <c r="D627" s="9" t="s">
        <v>147</v>
      </c>
      <c r="E627">
        <v>0</v>
      </c>
      <c r="F627" s="6">
        <f>Table26[[#This Row],[Other Carbs wt%]]+Table26[[#This Row],[Starch wt%]]+Table26[[#This Row],[Cellulose wt%]]+Table26[[#This Row],[Hemicellulose wt%]]+Table26[[#This Row],[Sa wt%]]</f>
        <v>22.322623828647927</v>
      </c>
      <c r="G627" s="6">
        <f>Table26[[#This Row],[Protein wt%]]+Table26[[#This Row],[AA wt%]]</f>
        <v>59.89513609995538</v>
      </c>
      <c r="H627" s="6">
        <f>Table26[[#This Row],[Lipids wt%]]+Table26[[#This Row],[FA wt%]]</f>
        <v>8.7349397590361448</v>
      </c>
      <c r="I627" s="6">
        <f>Table26[[#This Row],[Lignin wt%]]+Table26[[#This Row],[Ph wt%]]</f>
        <v>0</v>
      </c>
      <c r="J62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27" s="8">
        <v>22.322623828647927</v>
      </c>
      <c r="L627" s="6">
        <v>0</v>
      </c>
      <c r="M627" s="6">
        <v>0</v>
      </c>
      <c r="N627" s="6">
        <v>0</v>
      </c>
      <c r="O627" s="8">
        <v>59.89513609995538</v>
      </c>
      <c r="P627" s="8">
        <v>8.7349397590361448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8.11</v>
      </c>
      <c r="AD627" s="8">
        <v>4.1000000000000003E-3</v>
      </c>
      <c r="AG627" s="6">
        <v>10</v>
      </c>
      <c r="AQ627" s="6">
        <v>50.990449821213126</v>
      </c>
      <c r="AR627">
        <v>320</v>
      </c>
      <c r="AT627" t="s">
        <v>389</v>
      </c>
      <c r="AU627" s="8"/>
      <c r="AV627" s="8">
        <v>36.431924882629097</v>
      </c>
      <c r="AW627" s="8"/>
      <c r="AX627" s="8"/>
      <c r="AZ627" s="6" t="s">
        <v>391</v>
      </c>
      <c r="BD627" s="8"/>
      <c r="BE627" s="8"/>
      <c r="BF627" s="8"/>
      <c r="BG627" s="8"/>
      <c r="BH627" s="8"/>
      <c r="BI627" s="8"/>
      <c r="BJ627" s="8"/>
    </row>
    <row r="628" spans="1:62" x14ac:dyDescent="0.25">
      <c r="A628" t="s">
        <v>148</v>
      </c>
      <c r="B628" t="s">
        <v>149</v>
      </c>
      <c r="C628">
        <v>2015</v>
      </c>
      <c r="D628" s="9" t="s">
        <v>147</v>
      </c>
      <c r="E628">
        <v>0</v>
      </c>
      <c r="F628" s="6">
        <f>Table26[[#This Row],[Other Carbs wt%]]+Table26[[#This Row],[Starch wt%]]+Table26[[#This Row],[Cellulose wt%]]+Table26[[#This Row],[Hemicellulose wt%]]+Table26[[#This Row],[Sa wt%]]</f>
        <v>22.322623828647927</v>
      </c>
      <c r="G628" s="6">
        <f>Table26[[#This Row],[Protein wt%]]+Table26[[#This Row],[AA wt%]]</f>
        <v>59.89513609995538</v>
      </c>
      <c r="H628" s="6">
        <f>Table26[[#This Row],[Lipids wt%]]+Table26[[#This Row],[FA wt%]]</f>
        <v>8.7349397590361448</v>
      </c>
      <c r="I628" s="6">
        <f>Table26[[#This Row],[Lignin wt%]]+Table26[[#This Row],[Ph wt%]]</f>
        <v>0</v>
      </c>
      <c r="J62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28" s="8">
        <v>22.322623828647927</v>
      </c>
      <c r="L628" s="6">
        <v>0</v>
      </c>
      <c r="M628" s="6">
        <v>0</v>
      </c>
      <c r="N628" s="6">
        <v>0</v>
      </c>
      <c r="O628" s="8">
        <v>59.89513609995538</v>
      </c>
      <c r="P628" s="8">
        <v>8.7349397590361448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8.11</v>
      </c>
      <c r="AD628" s="8">
        <v>4.1000000000000003E-3</v>
      </c>
      <c r="AG628" s="6">
        <v>10</v>
      </c>
      <c r="AQ628" s="6">
        <v>70.990449821213119</v>
      </c>
      <c r="AR628">
        <v>320</v>
      </c>
      <c r="AT628" t="s">
        <v>389</v>
      </c>
      <c r="AU628" s="8"/>
      <c r="AV628" s="8">
        <v>29.6830985915493</v>
      </c>
      <c r="AW628" s="8"/>
      <c r="AX628" s="8"/>
      <c r="AZ628" s="6" t="s">
        <v>391</v>
      </c>
      <c r="BD628" s="8"/>
      <c r="BE628" s="8"/>
      <c r="BF628" s="8"/>
      <c r="BG628" s="8"/>
      <c r="BH628" s="8"/>
      <c r="BI628" s="8"/>
      <c r="BJ628" s="8"/>
    </row>
    <row r="629" spans="1:62" x14ac:dyDescent="0.25">
      <c r="A629" t="s">
        <v>148</v>
      </c>
      <c r="B629" t="s">
        <v>149</v>
      </c>
      <c r="C629">
        <v>2015</v>
      </c>
      <c r="D629" s="9" t="s">
        <v>147</v>
      </c>
      <c r="E629">
        <v>0</v>
      </c>
      <c r="F629" s="6">
        <f>Table26[[#This Row],[Other Carbs wt%]]+Table26[[#This Row],[Starch wt%]]+Table26[[#This Row],[Cellulose wt%]]+Table26[[#This Row],[Hemicellulose wt%]]+Table26[[#This Row],[Sa wt%]]</f>
        <v>22.322623828647927</v>
      </c>
      <c r="G629" s="6">
        <f>Table26[[#This Row],[Protein wt%]]+Table26[[#This Row],[AA wt%]]</f>
        <v>59.89513609995538</v>
      </c>
      <c r="H629" s="6">
        <f>Table26[[#This Row],[Lipids wt%]]+Table26[[#This Row],[FA wt%]]</f>
        <v>8.7349397590361448</v>
      </c>
      <c r="I629" s="6">
        <f>Table26[[#This Row],[Lignin wt%]]+Table26[[#This Row],[Ph wt%]]</f>
        <v>0</v>
      </c>
      <c r="J62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29" s="8">
        <v>22.322623828647927</v>
      </c>
      <c r="L629" s="6">
        <v>0</v>
      </c>
      <c r="M629" s="6">
        <v>0</v>
      </c>
      <c r="N629" s="6">
        <v>0</v>
      </c>
      <c r="O629" s="8">
        <v>59.89513609995538</v>
      </c>
      <c r="P629" s="8">
        <v>8.7349397590361448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8.11</v>
      </c>
      <c r="AD629" s="8">
        <v>4.1000000000000003E-3</v>
      </c>
      <c r="AG629" s="6">
        <v>10</v>
      </c>
      <c r="AQ629" s="6">
        <v>10.990679787650137</v>
      </c>
      <c r="AR629">
        <v>370</v>
      </c>
      <c r="AT629" t="s">
        <v>389</v>
      </c>
      <c r="AU629" s="8"/>
      <c r="AV629" s="8">
        <v>28.568075117370899</v>
      </c>
      <c r="AW629" s="8"/>
      <c r="AX629" s="8"/>
      <c r="AZ629" s="6" t="s">
        <v>391</v>
      </c>
      <c r="BD629" s="8"/>
      <c r="BE629" s="8"/>
      <c r="BF629" s="8"/>
      <c r="BG629" s="8"/>
      <c r="BH629" s="8"/>
      <c r="BI629" s="8"/>
      <c r="BJ629" s="8"/>
    </row>
    <row r="630" spans="1:62" x14ac:dyDescent="0.25">
      <c r="A630" t="s">
        <v>148</v>
      </c>
      <c r="B630" t="s">
        <v>149</v>
      </c>
      <c r="C630">
        <v>2015</v>
      </c>
      <c r="D630" s="9" t="s">
        <v>147</v>
      </c>
      <c r="E630">
        <v>0</v>
      </c>
      <c r="F630" s="6">
        <f>Table26[[#This Row],[Other Carbs wt%]]+Table26[[#This Row],[Starch wt%]]+Table26[[#This Row],[Cellulose wt%]]+Table26[[#This Row],[Hemicellulose wt%]]+Table26[[#This Row],[Sa wt%]]</f>
        <v>22.322623828647927</v>
      </c>
      <c r="G630" s="6">
        <f>Table26[[#This Row],[Protein wt%]]+Table26[[#This Row],[AA wt%]]</f>
        <v>59.89513609995538</v>
      </c>
      <c r="H630" s="6">
        <f>Table26[[#This Row],[Lipids wt%]]+Table26[[#This Row],[FA wt%]]</f>
        <v>8.7349397590361448</v>
      </c>
      <c r="I630" s="6">
        <f>Table26[[#This Row],[Lignin wt%]]+Table26[[#This Row],[Ph wt%]]</f>
        <v>0</v>
      </c>
      <c r="J63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30" s="8">
        <v>22.322623828647927</v>
      </c>
      <c r="L630" s="6">
        <v>0</v>
      </c>
      <c r="M630" s="6">
        <v>0</v>
      </c>
      <c r="N630" s="6">
        <v>0</v>
      </c>
      <c r="O630" s="8">
        <v>59.89513609995538</v>
      </c>
      <c r="P630" s="8">
        <v>8.7349397590361448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8.11</v>
      </c>
      <c r="AD630" s="8">
        <v>4.1000000000000003E-3</v>
      </c>
      <c r="AG630" s="6">
        <v>10</v>
      </c>
      <c r="AQ630" s="6">
        <v>30.990679787650137</v>
      </c>
      <c r="AR630">
        <v>370</v>
      </c>
      <c r="AT630" t="s">
        <v>389</v>
      </c>
      <c r="AU630" s="8"/>
      <c r="AV630" s="8">
        <v>33.204225352112601</v>
      </c>
      <c r="AW630" s="8"/>
      <c r="AX630" s="8"/>
      <c r="AZ630" s="6" t="s">
        <v>391</v>
      </c>
      <c r="BD630" s="8"/>
      <c r="BE630" s="8"/>
      <c r="BF630" s="8"/>
      <c r="BG630" s="8"/>
      <c r="BH630" s="8"/>
      <c r="BI630" s="8"/>
      <c r="BJ630" s="8"/>
    </row>
    <row r="631" spans="1:62" x14ac:dyDescent="0.25">
      <c r="A631" t="s">
        <v>148</v>
      </c>
      <c r="B631" t="s">
        <v>149</v>
      </c>
      <c r="C631">
        <v>2015</v>
      </c>
      <c r="D631" s="9" t="s">
        <v>147</v>
      </c>
      <c r="E631">
        <v>0</v>
      </c>
      <c r="F631" s="6">
        <f>Table26[[#This Row],[Other Carbs wt%]]+Table26[[#This Row],[Starch wt%]]+Table26[[#This Row],[Cellulose wt%]]+Table26[[#This Row],[Hemicellulose wt%]]+Table26[[#This Row],[Sa wt%]]</f>
        <v>22.322623828647927</v>
      </c>
      <c r="G631" s="6">
        <f>Table26[[#This Row],[Protein wt%]]+Table26[[#This Row],[AA wt%]]</f>
        <v>59.89513609995538</v>
      </c>
      <c r="H631" s="6">
        <f>Table26[[#This Row],[Lipids wt%]]+Table26[[#This Row],[FA wt%]]</f>
        <v>8.7349397590361448</v>
      </c>
      <c r="I631" s="6">
        <f>Table26[[#This Row],[Lignin wt%]]+Table26[[#This Row],[Ph wt%]]</f>
        <v>0</v>
      </c>
      <c r="J63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31" s="8">
        <v>22.322623828647927</v>
      </c>
      <c r="L631" s="6">
        <v>0</v>
      </c>
      <c r="M631" s="6">
        <v>0</v>
      </c>
      <c r="N631" s="6">
        <v>0</v>
      </c>
      <c r="O631" s="8">
        <v>59.89513609995538</v>
      </c>
      <c r="P631" s="8">
        <v>8.7349397590361448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8.11</v>
      </c>
      <c r="AD631" s="8">
        <v>4.1000000000000003E-3</v>
      </c>
      <c r="AG631" s="6">
        <v>10</v>
      </c>
      <c r="AQ631" s="6">
        <v>40.990679787650137</v>
      </c>
      <c r="AR631">
        <v>370</v>
      </c>
      <c r="AT631" t="s">
        <v>389</v>
      </c>
      <c r="AU631" s="8"/>
      <c r="AV631" s="8">
        <v>36.607981220657202</v>
      </c>
      <c r="AW631" s="8"/>
      <c r="AX631" s="8"/>
      <c r="AZ631" s="6" t="s">
        <v>391</v>
      </c>
      <c r="BD631" s="8"/>
      <c r="BE631" s="8"/>
      <c r="BF631" s="8"/>
      <c r="BG631" s="8"/>
      <c r="BH631" s="8"/>
      <c r="BI631" s="8"/>
      <c r="BJ631" s="8"/>
    </row>
    <row r="632" spans="1:62" x14ac:dyDescent="0.25">
      <c r="A632" t="s">
        <v>148</v>
      </c>
      <c r="B632" t="s">
        <v>149</v>
      </c>
      <c r="C632">
        <v>2015</v>
      </c>
      <c r="D632" s="9" t="s">
        <v>147</v>
      </c>
      <c r="E632">
        <v>0</v>
      </c>
      <c r="F632" s="6">
        <f>Table26[[#This Row],[Other Carbs wt%]]+Table26[[#This Row],[Starch wt%]]+Table26[[#This Row],[Cellulose wt%]]+Table26[[#This Row],[Hemicellulose wt%]]+Table26[[#This Row],[Sa wt%]]</f>
        <v>22.322623828647927</v>
      </c>
      <c r="G632" s="6">
        <f>Table26[[#This Row],[Protein wt%]]+Table26[[#This Row],[AA wt%]]</f>
        <v>59.89513609995538</v>
      </c>
      <c r="H632" s="6">
        <f>Table26[[#This Row],[Lipids wt%]]+Table26[[#This Row],[FA wt%]]</f>
        <v>8.7349397590361448</v>
      </c>
      <c r="I632" s="6">
        <f>Table26[[#This Row],[Lignin wt%]]+Table26[[#This Row],[Ph wt%]]</f>
        <v>0</v>
      </c>
      <c r="J63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32" s="8">
        <v>22.322623828647927</v>
      </c>
      <c r="L632" s="6">
        <v>0</v>
      </c>
      <c r="M632" s="6">
        <v>0</v>
      </c>
      <c r="N632" s="6">
        <v>0</v>
      </c>
      <c r="O632" s="8">
        <v>59.89513609995538</v>
      </c>
      <c r="P632" s="8">
        <v>8.7349397590361448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8.11</v>
      </c>
      <c r="AD632" s="8">
        <v>4.1000000000000003E-3</v>
      </c>
      <c r="AG632" s="6">
        <v>10</v>
      </c>
      <c r="AQ632" s="6">
        <v>50.990679787650137</v>
      </c>
      <c r="AR632">
        <v>370</v>
      </c>
      <c r="AT632" t="s">
        <v>389</v>
      </c>
      <c r="AU632" s="8"/>
      <c r="AV632" s="8">
        <v>39.542253521126703</v>
      </c>
      <c r="AW632" s="8"/>
      <c r="AX632" s="8"/>
      <c r="AZ632" s="6" t="s">
        <v>391</v>
      </c>
      <c r="BD632" s="8"/>
      <c r="BE632" s="8"/>
      <c r="BF632" s="8"/>
      <c r="BG632" s="8"/>
      <c r="BH632" s="8"/>
      <c r="BI632" s="8"/>
      <c r="BJ632" s="8"/>
    </row>
    <row r="633" spans="1:62" x14ac:dyDescent="0.25">
      <c r="A633" t="s">
        <v>148</v>
      </c>
      <c r="B633" t="s">
        <v>149</v>
      </c>
      <c r="C633">
        <v>2015</v>
      </c>
      <c r="D633" s="9" t="s">
        <v>147</v>
      </c>
      <c r="E633">
        <v>0</v>
      </c>
      <c r="F633" s="6">
        <f>Table26[[#This Row],[Other Carbs wt%]]+Table26[[#This Row],[Starch wt%]]+Table26[[#This Row],[Cellulose wt%]]+Table26[[#This Row],[Hemicellulose wt%]]+Table26[[#This Row],[Sa wt%]]</f>
        <v>22.322623828647927</v>
      </c>
      <c r="G633" s="6">
        <f>Table26[[#This Row],[Protein wt%]]+Table26[[#This Row],[AA wt%]]</f>
        <v>59.89513609995538</v>
      </c>
      <c r="H633" s="6">
        <f>Table26[[#This Row],[Lipids wt%]]+Table26[[#This Row],[FA wt%]]</f>
        <v>8.7349397590361448</v>
      </c>
      <c r="I633" s="6">
        <f>Table26[[#This Row],[Lignin wt%]]+Table26[[#This Row],[Ph wt%]]</f>
        <v>0</v>
      </c>
      <c r="J63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33" s="8">
        <v>22.322623828647927</v>
      </c>
      <c r="L633" s="6">
        <v>0</v>
      </c>
      <c r="M633" s="6">
        <v>0</v>
      </c>
      <c r="N633" s="6">
        <v>0</v>
      </c>
      <c r="O633" s="8">
        <v>59.89513609995538</v>
      </c>
      <c r="P633" s="8">
        <v>8.7349397590361448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8.11</v>
      </c>
      <c r="AD633" s="8">
        <v>4.1000000000000003E-3</v>
      </c>
      <c r="AG633" s="6">
        <v>5</v>
      </c>
      <c r="AQ633" s="6">
        <v>60.990679787650137</v>
      </c>
      <c r="AR633">
        <v>370</v>
      </c>
      <c r="AT633" t="s">
        <v>389</v>
      </c>
      <c r="AU633" s="8"/>
      <c r="AV633" s="8">
        <v>32.085308056872002</v>
      </c>
      <c r="AW633" s="8"/>
      <c r="AX633" s="8"/>
      <c r="AZ633" s="6" t="s">
        <v>391</v>
      </c>
      <c r="BD633" s="8"/>
      <c r="BE633" s="8"/>
      <c r="BF633" s="8"/>
      <c r="BG633" s="8"/>
      <c r="BH633" s="8"/>
      <c r="BI633" s="8"/>
      <c r="BJ633" s="8"/>
    </row>
    <row r="634" spans="1:62" x14ac:dyDescent="0.25">
      <c r="A634" t="s">
        <v>148</v>
      </c>
      <c r="B634" t="s">
        <v>149</v>
      </c>
      <c r="C634">
        <v>2015</v>
      </c>
      <c r="D634" s="9" t="s">
        <v>147</v>
      </c>
      <c r="E634">
        <v>0</v>
      </c>
      <c r="F634" s="6">
        <f>Table26[[#This Row],[Other Carbs wt%]]+Table26[[#This Row],[Starch wt%]]+Table26[[#This Row],[Cellulose wt%]]+Table26[[#This Row],[Hemicellulose wt%]]+Table26[[#This Row],[Sa wt%]]</f>
        <v>22.322623828647927</v>
      </c>
      <c r="G634" s="6">
        <f>Table26[[#This Row],[Protein wt%]]+Table26[[#This Row],[AA wt%]]</f>
        <v>59.89513609995538</v>
      </c>
      <c r="H634" s="6">
        <f>Table26[[#This Row],[Lipids wt%]]+Table26[[#This Row],[FA wt%]]</f>
        <v>8.7349397590361448</v>
      </c>
      <c r="I634" s="6">
        <f>Table26[[#This Row],[Lignin wt%]]+Table26[[#This Row],[Ph wt%]]</f>
        <v>0</v>
      </c>
      <c r="J63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34" s="8">
        <v>22.322623828647927</v>
      </c>
      <c r="L634" s="6">
        <v>0</v>
      </c>
      <c r="M634" s="6">
        <v>0</v>
      </c>
      <c r="N634" s="6">
        <v>0</v>
      </c>
      <c r="O634" s="8">
        <v>59.89513609995538</v>
      </c>
      <c r="P634" s="8">
        <v>8.7349397590361448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8.11</v>
      </c>
      <c r="AD634" s="8">
        <v>4.1000000000000003E-3</v>
      </c>
      <c r="AG634" s="6">
        <v>15</v>
      </c>
      <c r="AQ634" s="6">
        <v>60.990679787650137</v>
      </c>
      <c r="AR634">
        <v>370</v>
      </c>
      <c r="AT634" t="s">
        <v>389</v>
      </c>
      <c r="AU634" s="8"/>
      <c r="AV634" s="8">
        <v>38.187203791469102</v>
      </c>
      <c r="AW634" s="8"/>
      <c r="AX634" s="8"/>
      <c r="AZ634" s="6" t="s">
        <v>391</v>
      </c>
      <c r="BD634" s="8"/>
      <c r="BE634" s="8"/>
      <c r="BF634" s="8"/>
      <c r="BG634" s="8"/>
      <c r="BH634" s="8"/>
      <c r="BI634" s="8"/>
      <c r="BJ634" s="8"/>
    </row>
    <row r="635" spans="1:62" x14ac:dyDescent="0.25">
      <c r="A635" t="s">
        <v>148</v>
      </c>
      <c r="B635" t="s">
        <v>149</v>
      </c>
      <c r="C635">
        <v>2015</v>
      </c>
      <c r="D635" s="9" t="s">
        <v>147</v>
      </c>
      <c r="E635">
        <v>0</v>
      </c>
      <c r="F635" s="6">
        <f>Table26[[#This Row],[Other Carbs wt%]]+Table26[[#This Row],[Starch wt%]]+Table26[[#This Row],[Cellulose wt%]]+Table26[[#This Row],[Hemicellulose wt%]]+Table26[[#This Row],[Sa wt%]]</f>
        <v>22.322623828647927</v>
      </c>
      <c r="G635" s="6">
        <f>Table26[[#This Row],[Protein wt%]]+Table26[[#This Row],[AA wt%]]</f>
        <v>59.89513609995538</v>
      </c>
      <c r="H635" s="6">
        <f>Table26[[#This Row],[Lipids wt%]]+Table26[[#This Row],[FA wt%]]</f>
        <v>8.7349397590361448</v>
      </c>
      <c r="I635" s="6">
        <f>Table26[[#This Row],[Lignin wt%]]+Table26[[#This Row],[Ph wt%]]</f>
        <v>0</v>
      </c>
      <c r="J63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35" s="8">
        <v>22.322623828647927</v>
      </c>
      <c r="L635" s="6">
        <v>0</v>
      </c>
      <c r="M635" s="6">
        <v>0</v>
      </c>
      <c r="N635" s="6">
        <v>0</v>
      </c>
      <c r="O635" s="8">
        <v>59.89513609995538</v>
      </c>
      <c r="P635" s="8">
        <v>8.7349397590361448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8.11</v>
      </c>
      <c r="AD635" s="8">
        <v>4.1000000000000003E-3</v>
      </c>
      <c r="AG635" s="6">
        <v>20</v>
      </c>
      <c r="AQ635" s="6">
        <v>60.990679787650137</v>
      </c>
      <c r="AR635">
        <v>370</v>
      </c>
      <c r="AT635" t="s">
        <v>389</v>
      </c>
      <c r="AU635" s="8"/>
      <c r="AV635" s="8">
        <v>36.172985781990498</v>
      </c>
      <c r="AW635" s="8"/>
      <c r="AX635" s="8"/>
      <c r="AZ635" s="6" t="s">
        <v>391</v>
      </c>
      <c r="BD635" s="8"/>
      <c r="BE635" s="8"/>
      <c r="BF635" s="8"/>
      <c r="BG635" s="8"/>
      <c r="BH635" s="8"/>
      <c r="BI635" s="8"/>
      <c r="BJ635" s="8"/>
    </row>
    <row r="636" spans="1:62" x14ac:dyDescent="0.25">
      <c r="A636" t="s">
        <v>148</v>
      </c>
      <c r="B636" t="s">
        <v>149</v>
      </c>
      <c r="C636">
        <v>2015</v>
      </c>
      <c r="D636" s="9" t="s">
        <v>147</v>
      </c>
      <c r="E636">
        <v>0</v>
      </c>
      <c r="F636" s="6">
        <f>Table26[[#This Row],[Other Carbs wt%]]+Table26[[#This Row],[Starch wt%]]+Table26[[#This Row],[Cellulose wt%]]+Table26[[#This Row],[Hemicellulose wt%]]+Table26[[#This Row],[Sa wt%]]</f>
        <v>22.322623828647927</v>
      </c>
      <c r="G636" s="6">
        <f>Table26[[#This Row],[Protein wt%]]+Table26[[#This Row],[AA wt%]]</f>
        <v>59.89513609995538</v>
      </c>
      <c r="H636" s="6">
        <f>Table26[[#This Row],[Lipids wt%]]+Table26[[#This Row],[FA wt%]]</f>
        <v>8.7349397590361448</v>
      </c>
      <c r="I636" s="6">
        <f>Table26[[#This Row],[Lignin wt%]]+Table26[[#This Row],[Ph wt%]]</f>
        <v>0</v>
      </c>
      <c r="J63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36" s="8">
        <v>22.322623828647927</v>
      </c>
      <c r="L636" s="6">
        <v>0</v>
      </c>
      <c r="M636" s="6">
        <v>0</v>
      </c>
      <c r="N636" s="6">
        <v>0</v>
      </c>
      <c r="O636" s="8">
        <v>59.89513609995538</v>
      </c>
      <c r="P636" s="8">
        <v>8.7349397590361448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8.11</v>
      </c>
      <c r="AD636" s="8">
        <v>4.1000000000000003E-3</v>
      </c>
      <c r="AG636" s="6">
        <v>25</v>
      </c>
      <c r="AQ636" s="6">
        <v>60.990679787650137</v>
      </c>
      <c r="AR636">
        <v>370</v>
      </c>
      <c r="AT636" t="s">
        <v>389</v>
      </c>
      <c r="AU636" s="8"/>
      <c r="AV636" s="8">
        <v>37.061611374407498</v>
      </c>
      <c r="AW636" s="8"/>
      <c r="AX636" s="8"/>
      <c r="AZ636" s="6" t="s">
        <v>391</v>
      </c>
      <c r="BD636" s="8"/>
      <c r="BE636" s="8"/>
      <c r="BF636" s="8"/>
      <c r="BG636" s="8"/>
      <c r="BH636" s="8"/>
      <c r="BI636" s="8"/>
      <c r="BJ636" s="8"/>
    </row>
    <row r="637" spans="1:62" x14ac:dyDescent="0.25">
      <c r="A637" t="s">
        <v>148</v>
      </c>
      <c r="B637" t="s">
        <v>149</v>
      </c>
      <c r="C637">
        <v>2015</v>
      </c>
      <c r="D637" s="9" t="s">
        <v>147</v>
      </c>
      <c r="E637">
        <v>0</v>
      </c>
      <c r="F637" s="6">
        <f>Table26[[#This Row],[Other Carbs wt%]]+Table26[[#This Row],[Starch wt%]]+Table26[[#This Row],[Cellulose wt%]]+Table26[[#This Row],[Hemicellulose wt%]]+Table26[[#This Row],[Sa wt%]]</f>
        <v>22.322623828647927</v>
      </c>
      <c r="G637" s="6">
        <f>Table26[[#This Row],[Protein wt%]]+Table26[[#This Row],[AA wt%]]</f>
        <v>59.89513609995538</v>
      </c>
      <c r="H637" s="6">
        <f>Table26[[#This Row],[Lipids wt%]]+Table26[[#This Row],[FA wt%]]</f>
        <v>8.7349397590361448</v>
      </c>
      <c r="I637" s="6">
        <f>Table26[[#This Row],[Lignin wt%]]+Table26[[#This Row],[Ph wt%]]</f>
        <v>0</v>
      </c>
      <c r="J63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22.322623828647927</v>
      </c>
      <c r="K637" s="8">
        <v>22.322623828647927</v>
      </c>
      <c r="L637" s="6">
        <v>0</v>
      </c>
      <c r="M637" s="6">
        <v>0</v>
      </c>
      <c r="N637" s="6">
        <v>0</v>
      </c>
      <c r="O637" s="8">
        <v>59.89513609995538</v>
      </c>
      <c r="P637" s="8">
        <v>8.7349397590361448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8.11</v>
      </c>
      <c r="AD637" s="8">
        <v>4.1000000000000003E-3</v>
      </c>
      <c r="AG637" s="6">
        <v>30</v>
      </c>
      <c r="AQ637" s="6">
        <v>60.990679787650137</v>
      </c>
      <c r="AR637">
        <v>370</v>
      </c>
      <c r="AT637" t="s">
        <v>389</v>
      </c>
      <c r="AU637" s="8"/>
      <c r="AV637" s="8">
        <v>32.440758293838797</v>
      </c>
      <c r="AW637" s="8"/>
      <c r="AX637" s="8"/>
      <c r="AZ637" s="6" t="s">
        <v>391</v>
      </c>
      <c r="BD637" s="8"/>
      <c r="BE637" s="8"/>
      <c r="BF637" s="8"/>
      <c r="BG637" s="8"/>
      <c r="BH637" s="8"/>
      <c r="BI637" s="8"/>
      <c r="BJ637" s="8"/>
    </row>
    <row r="638" spans="1:62" x14ac:dyDescent="0.25">
      <c r="A638" t="s">
        <v>152</v>
      </c>
      <c r="B638" t="s">
        <v>153</v>
      </c>
      <c r="C638">
        <v>2016</v>
      </c>
      <c r="D638" s="9" t="s">
        <v>154</v>
      </c>
      <c r="E638">
        <v>0</v>
      </c>
      <c r="F638" s="6">
        <f>Table26[[#This Row],[Other Carbs wt%]]+Table26[[#This Row],[Starch wt%]]+Table26[[#This Row],[Cellulose wt%]]+Table26[[#This Row],[Hemicellulose wt%]]+Table26[[#This Row],[Sa wt%]]</f>
        <v>20.202020202020201</v>
      </c>
      <c r="G638" s="6">
        <f>Table26[[#This Row],[Protein wt%]]+Table26[[#This Row],[AA wt%]]</f>
        <v>59.595959595959599</v>
      </c>
      <c r="H638" s="6">
        <f>Table26[[#This Row],[Lipids wt%]]+Table26[[#This Row],[FA wt%]]</f>
        <v>14.141414141414142</v>
      </c>
      <c r="I638" s="6">
        <f>Table26[[#This Row],[Lignin wt%]]+Table26[[#This Row],[Ph wt%]]</f>
        <v>0</v>
      </c>
      <c r="J63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38" s="8">
        <v>20.202020202020201</v>
      </c>
      <c r="L638" s="6">
        <v>0</v>
      </c>
      <c r="M638" s="6">
        <v>0</v>
      </c>
      <c r="N638" s="6">
        <v>0</v>
      </c>
      <c r="O638" s="8">
        <v>59.595959595959599</v>
      </c>
      <c r="P638" s="8">
        <v>14.141414141414142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6</v>
      </c>
      <c r="AD638" s="8">
        <v>1.67E-3</v>
      </c>
      <c r="AG638" s="6">
        <v>15</v>
      </c>
      <c r="AQ638" s="6">
        <v>2.75</v>
      </c>
      <c r="AR638">
        <v>200</v>
      </c>
      <c r="AT638" t="s">
        <v>389</v>
      </c>
      <c r="AU638" s="8">
        <v>50</v>
      </c>
      <c r="AV638" s="8">
        <v>7</v>
      </c>
      <c r="AW638" s="8">
        <v>26</v>
      </c>
      <c r="AX638" s="8"/>
      <c r="AZ638" s="6" t="s">
        <v>391</v>
      </c>
      <c r="BD638" s="8"/>
      <c r="BE638" s="8"/>
      <c r="BF638" s="8"/>
      <c r="BG638" s="8"/>
      <c r="BH638" s="8"/>
      <c r="BI638" s="8"/>
      <c r="BJ638" s="8"/>
    </row>
    <row r="639" spans="1:62" x14ac:dyDescent="0.25">
      <c r="A639" t="s">
        <v>152</v>
      </c>
      <c r="B639" t="s">
        <v>153</v>
      </c>
      <c r="C639">
        <v>2016</v>
      </c>
      <c r="D639" s="9" t="s">
        <v>154</v>
      </c>
      <c r="E639">
        <v>0</v>
      </c>
      <c r="F639" s="6">
        <f>Table26[[#This Row],[Other Carbs wt%]]+Table26[[#This Row],[Starch wt%]]+Table26[[#This Row],[Cellulose wt%]]+Table26[[#This Row],[Hemicellulose wt%]]+Table26[[#This Row],[Sa wt%]]</f>
        <v>20.202020202020201</v>
      </c>
      <c r="G639" s="6">
        <f>Table26[[#This Row],[Protein wt%]]+Table26[[#This Row],[AA wt%]]</f>
        <v>59.595959595959599</v>
      </c>
      <c r="H639" s="6">
        <f>Table26[[#This Row],[Lipids wt%]]+Table26[[#This Row],[FA wt%]]</f>
        <v>14.141414141414142</v>
      </c>
      <c r="I639" s="6">
        <f>Table26[[#This Row],[Lignin wt%]]+Table26[[#This Row],[Ph wt%]]</f>
        <v>0</v>
      </c>
      <c r="J63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39" s="8">
        <v>20.202020202020201</v>
      </c>
      <c r="L639" s="6">
        <v>0</v>
      </c>
      <c r="M639" s="6">
        <v>0</v>
      </c>
      <c r="N639" s="6">
        <v>0</v>
      </c>
      <c r="O639" s="8">
        <v>59.595959595959599</v>
      </c>
      <c r="P639" s="8">
        <v>14.141414141414142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6</v>
      </c>
      <c r="AD639" s="8">
        <v>1.67E-3</v>
      </c>
      <c r="AG639" s="6">
        <v>15</v>
      </c>
      <c r="AQ639" s="6">
        <v>6.833333333333333</v>
      </c>
      <c r="AR639">
        <v>200</v>
      </c>
      <c r="AT639" t="s">
        <v>389</v>
      </c>
      <c r="AU639" s="8">
        <v>54</v>
      </c>
      <c r="AV639" s="8">
        <v>12</v>
      </c>
      <c r="AW639" s="8">
        <v>30</v>
      </c>
      <c r="AX639" s="8">
        <v>1</v>
      </c>
      <c r="AZ639" s="6">
        <v>1</v>
      </c>
      <c r="BD639" s="8"/>
      <c r="BE639" s="8"/>
      <c r="BF639" s="8"/>
      <c r="BG639" s="8"/>
      <c r="BH639" s="8"/>
      <c r="BI639" s="8"/>
      <c r="BJ639" s="8"/>
    </row>
    <row r="640" spans="1:62" x14ac:dyDescent="0.25">
      <c r="A640" t="s">
        <v>152</v>
      </c>
      <c r="B640" t="s">
        <v>153</v>
      </c>
      <c r="C640">
        <v>2016</v>
      </c>
      <c r="D640" s="9" t="s">
        <v>154</v>
      </c>
      <c r="E640">
        <v>0</v>
      </c>
      <c r="F640" s="6">
        <f>Table26[[#This Row],[Other Carbs wt%]]+Table26[[#This Row],[Starch wt%]]+Table26[[#This Row],[Cellulose wt%]]+Table26[[#This Row],[Hemicellulose wt%]]+Table26[[#This Row],[Sa wt%]]</f>
        <v>20.202020202020201</v>
      </c>
      <c r="G640" s="6">
        <f>Table26[[#This Row],[Protein wt%]]+Table26[[#This Row],[AA wt%]]</f>
        <v>59.595959595959599</v>
      </c>
      <c r="H640" s="6">
        <f>Table26[[#This Row],[Lipids wt%]]+Table26[[#This Row],[FA wt%]]</f>
        <v>14.141414141414142</v>
      </c>
      <c r="I640" s="6">
        <f>Table26[[#This Row],[Lignin wt%]]+Table26[[#This Row],[Ph wt%]]</f>
        <v>0</v>
      </c>
      <c r="J64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40" s="8">
        <v>20.202020202020201</v>
      </c>
      <c r="L640" s="6">
        <v>0</v>
      </c>
      <c r="M640" s="6">
        <v>0</v>
      </c>
      <c r="N640" s="6">
        <v>0</v>
      </c>
      <c r="O640" s="8">
        <v>59.595959595959599</v>
      </c>
      <c r="P640" s="8">
        <v>14.141414141414142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6</v>
      </c>
      <c r="AD640" s="8">
        <v>1.67E-3</v>
      </c>
      <c r="AG640" s="6">
        <v>15</v>
      </c>
      <c r="AQ640" s="6">
        <v>14.666666666666666</v>
      </c>
      <c r="AR640">
        <v>200</v>
      </c>
      <c r="AT640" t="s">
        <v>389</v>
      </c>
      <c r="AU640" s="8">
        <v>38</v>
      </c>
      <c r="AV640" s="8">
        <v>18</v>
      </c>
      <c r="AW640" s="8">
        <v>37</v>
      </c>
      <c r="AX640" s="8">
        <v>2</v>
      </c>
      <c r="AZ640" s="6">
        <v>2</v>
      </c>
      <c r="BD640" s="8"/>
      <c r="BE640" s="8"/>
      <c r="BF640" s="8"/>
      <c r="BG640" s="8"/>
      <c r="BH640" s="8"/>
      <c r="BI640" s="8"/>
      <c r="BJ640" s="8"/>
    </row>
    <row r="641" spans="1:62" x14ac:dyDescent="0.25">
      <c r="A641" t="s">
        <v>152</v>
      </c>
      <c r="B641" t="s">
        <v>153</v>
      </c>
      <c r="C641">
        <v>2016</v>
      </c>
      <c r="D641" s="9" t="s">
        <v>154</v>
      </c>
      <c r="E641">
        <v>0</v>
      </c>
      <c r="F641" s="6">
        <f>Table26[[#This Row],[Other Carbs wt%]]+Table26[[#This Row],[Starch wt%]]+Table26[[#This Row],[Cellulose wt%]]+Table26[[#This Row],[Hemicellulose wt%]]+Table26[[#This Row],[Sa wt%]]</f>
        <v>20.202020202020201</v>
      </c>
      <c r="G641" s="6">
        <f>Table26[[#This Row],[Protein wt%]]+Table26[[#This Row],[AA wt%]]</f>
        <v>59.595959595959599</v>
      </c>
      <c r="H641" s="6">
        <f>Table26[[#This Row],[Lipids wt%]]+Table26[[#This Row],[FA wt%]]</f>
        <v>14.141414141414142</v>
      </c>
      <c r="I641" s="6">
        <f>Table26[[#This Row],[Lignin wt%]]+Table26[[#This Row],[Ph wt%]]</f>
        <v>0</v>
      </c>
      <c r="J64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41" s="8">
        <v>20.202020202020201</v>
      </c>
      <c r="L641" s="6">
        <v>0</v>
      </c>
      <c r="M641" s="6">
        <v>0</v>
      </c>
      <c r="N641" s="6">
        <v>0</v>
      </c>
      <c r="O641" s="8">
        <v>59.595959595959599</v>
      </c>
      <c r="P641" s="8">
        <v>14.141414141414142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6</v>
      </c>
      <c r="AD641" s="8">
        <v>1.67E-3</v>
      </c>
      <c r="AG641" s="6">
        <v>15</v>
      </c>
      <c r="AQ641" s="6">
        <v>39.666666666666664</v>
      </c>
      <c r="AR641">
        <v>200</v>
      </c>
      <c r="AT641" t="s">
        <v>389</v>
      </c>
      <c r="AU641" s="8">
        <v>28</v>
      </c>
      <c r="AV641" s="8">
        <v>23</v>
      </c>
      <c r="AW641" s="8">
        <v>43</v>
      </c>
      <c r="AX641" s="8">
        <v>2</v>
      </c>
      <c r="AZ641" s="6">
        <v>2</v>
      </c>
      <c r="BD641" s="8"/>
      <c r="BE641" s="8"/>
      <c r="BF641" s="8"/>
      <c r="BG641" s="8"/>
      <c r="BH641" s="8"/>
      <c r="BI641" s="8"/>
      <c r="BJ641" s="8"/>
    </row>
    <row r="642" spans="1:62" x14ac:dyDescent="0.25">
      <c r="A642" t="s">
        <v>152</v>
      </c>
      <c r="B642" t="s">
        <v>153</v>
      </c>
      <c r="C642">
        <v>2016</v>
      </c>
      <c r="D642" s="9" t="s">
        <v>154</v>
      </c>
      <c r="E642">
        <v>0</v>
      </c>
      <c r="F642" s="6">
        <f>Table26[[#This Row],[Other Carbs wt%]]+Table26[[#This Row],[Starch wt%]]+Table26[[#This Row],[Cellulose wt%]]+Table26[[#This Row],[Hemicellulose wt%]]+Table26[[#This Row],[Sa wt%]]</f>
        <v>20.202020202020201</v>
      </c>
      <c r="G642" s="6">
        <f>Table26[[#This Row],[Protein wt%]]+Table26[[#This Row],[AA wt%]]</f>
        <v>59.595959595959599</v>
      </c>
      <c r="H642" s="6">
        <f>Table26[[#This Row],[Lipids wt%]]+Table26[[#This Row],[FA wt%]]</f>
        <v>14.141414141414142</v>
      </c>
      <c r="I642" s="6">
        <f>Table26[[#This Row],[Lignin wt%]]+Table26[[#This Row],[Ph wt%]]</f>
        <v>0</v>
      </c>
      <c r="J64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42" s="8">
        <v>20.202020202020201</v>
      </c>
      <c r="L642" s="6">
        <v>0</v>
      </c>
      <c r="M642" s="6">
        <v>0</v>
      </c>
      <c r="N642" s="6">
        <v>0</v>
      </c>
      <c r="O642" s="8">
        <v>59.595959595959599</v>
      </c>
      <c r="P642" s="8">
        <v>14.141414141414142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6</v>
      </c>
      <c r="AD642" s="8">
        <v>1.67E-3</v>
      </c>
      <c r="AG642" s="6">
        <v>15</v>
      </c>
      <c r="AQ642" s="6">
        <v>1.3333333333333333</v>
      </c>
      <c r="AR642">
        <v>250</v>
      </c>
      <c r="AT642" t="s">
        <v>389</v>
      </c>
      <c r="AU642" s="8">
        <v>43</v>
      </c>
      <c r="AV642" s="8">
        <v>12</v>
      </c>
      <c r="AW642" s="8">
        <v>24</v>
      </c>
      <c r="AX642" s="8">
        <v>3</v>
      </c>
      <c r="AZ642" s="6">
        <v>3</v>
      </c>
      <c r="BD642" s="8"/>
      <c r="BE642" s="8"/>
      <c r="BF642" s="8"/>
      <c r="BG642" s="8"/>
      <c r="BH642" s="8"/>
      <c r="BI642" s="8"/>
      <c r="BJ642" s="8"/>
    </row>
    <row r="643" spans="1:62" x14ac:dyDescent="0.25">
      <c r="A643" t="s">
        <v>152</v>
      </c>
      <c r="B643" t="s">
        <v>153</v>
      </c>
      <c r="C643">
        <v>2016</v>
      </c>
      <c r="D643" s="9" t="s">
        <v>154</v>
      </c>
      <c r="E643">
        <v>0</v>
      </c>
      <c r="F643" s="6">
        <f>Table26[[#This Row],[Other Carbs wt%]]+Table26[[#This Row],[Starch wt%]]+Table26[[#This Row],[Cellulose wt%]]+Table26[[#This Row],[Hemicellulose wt%]]+Table26[[#This Row],[Sa wt%]]</f>
        <v>20.202020202020201</v>
      </c>
      <c r="G643" s="6">
        <f>Table26[[#This Row],[Protein wt%]]+Table26[[#This Row],[AA wt%]]</f>
        <v>59.595959595959599</v>
      </c>
      <c r="H643" s="6">
        <f>Table26[[#This Row],[Lipids wt%]]+Table26[[#This Row],[FA wt%]]</f>
        <v>14.141414141414142</v>
      </c>
      <c r="I643" s="6">
        <f>Table26[[#This Row],[Lignin wt%]]+Table26[[#This Row],[Ph wt%]]</f>
        <v>0</v>
      </c>
      <c r="J64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43" s="8">
        <v>20.202020202020201</v>
      </c>
      <c r="L643" s="6">
        <v>0</v>
      </c>
      <c r="M643" s="6">
        <v>0</v>
      </c>
      <c r="N643" s="6">
        <v>0</v>
      </c>
      <c r="O643" s="8">
        <v>59.595959595959599</v>
      </c>
      <c r="P643" s="8">
        <v>14.141414141414142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6</v>
      </c>
      <c r="AD643" s="8">
        <v>1.67E-3</v>
      </c>
      <c r="AG643" s="6">
        <v>15</v>
      </c>
      <c r="AQ643" s="6">
        <v>2.25</v>
      </c>
      <c r="AR643">
        <v>250</v>
      </c>
      <c r="AT643" t="s">
        <v>389</v>
      </c>
      <c r="AU643" s="8">
        <v>46</v>
      </c>
      <c r="AV643" s="8">
        <v>17</v>
      </c>
      <c r="AW643" s="8">
        <v>35</v>
      </c>
      <c r="AX643" s="8"/>
      <c r="AZ643" s="6" t="s">
        <v>391</v>
      </c>
      <c r="BD643" s="8"/>
      <c r="BE643" s="8"/>
      <c r="BF643" s="8"/>
      <c r="BG643" s="8"/>
      <c r="BH643" s="8"/>
      <c r="BI643" s="8"/>
      <c r="BJ643" s="8"/>
    </row>
    <row r="644" spans="1:62" x14ac:dyDescent="0.25">
      <c r="A644" t="s">
        <v>152</v>
      </c>
      <c r="B644" t="s">
        <v>153</v>
      </c>
      <c r="C644">
        <v>2016</v>
      </c>
      <c r="D644" s="9" t="s">
        <v>154</v>
      </c>
      <c r="E644">
        <v>0</v>
      </c>
      <c r="F644" s="6">
        <f>Table26[[#This Row],[Other Carbs wt%]]+Table26[[#This Row],[Starch wt%]]+Table26[[#This Row],[Cellulose wt%]]+Table26[[#This Row],[Hemicellulose wt%]]+Table26[[#This Row],[Sa wt%]]</f>
        <v>20.202020202020201</v>
      </c>
      <c r="G644" s="6">
        <f>Table26[[#This Row],[Protein wt%]]+Table26[[#This Row],[AA wt%]]</f>
        <v>59.595959595959599</v>
      </c>
      <c r="H644" s="6">
        <f>Table26[[#This Row],[Lipids wt%]]+Table26[[#This Row],[FA wt%]]</f>
        <v>14.141414141414142</v>
      </c>
      <c r="I644" s="6">
        <f>Table26[[#This Row],[Lignin wt%]]+Table26[[#This Row],[Ph wt%]]</f>
        <v>0</v>
      </c>
      <c r="J64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44" s="8">
        <v>20.202020202020201</v>
      </c>
      <c r="L644" s="6">
        <v>0</v>
      </c>
      <c r="M644" s="6">
        <v>0</v>
      </c>
      <c r="N644" s="6">
        <v>0</v>
      </c>
      <c r="O644" s="8">
        <v>59.595959595959599</v>
      </c>
      <c r="P644" s="8">
        <v>14.141414141414142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6</v>
      </c>
      <c r="AD644" s="8">
        <v>1.67E-3</v>
      </c>
      <c r="AG644" s="6">
        <v>15</v>
      </c>
      <c r="AQ644" s="6">
        <v>4.833333333333333</v>
      </c>
      <c r="AR644">
        <v>250</v>
      </c>
      <c r="AT644" t="s">
        <v>389</v>
      </c>
      <c r="AU644" s="8">
        <v>24</v>
      </c>
      <c r="AV644" s="8">
        <v>24</v>
      </c>
      <c r="AW644" s="8">
        <v>39</v>
      </c>
      <c r="AX644" s="8">
        <v>5</v>
      </c>
      <c r="AZ644" s="6">
        <v>5</v>
      </c>
      <c r="BD644" s="8"/>
      <c r="BE644" s="8"/>
      <c r="BF644" s="8"/>
      <c r="BG644" s="8"/>
      <c r="BH644" s="8"/>
      <c r="BI644" s="8"/>
      <c r="BJ644" s="8"/>
    </row>
    <row r="645" spans="1:62" x14ac:dyDescent="0.25">
      <c r="A645" t="s">
        <v>152</v>
      </c>
      <c r="B645" t="s">
        <v>153</v>
      </c>
      <c r="C645">
        <v>2016</v>
      </c>
      <c r="D645" s="9" t="s">
        <v>154</v>
      </c>
      <c r="E645">
        <v>0</v>
      </c>
      <c r="F645" s="6">
        <f>Table26[[#This Row],[Other Carbs wt%]]+Table26[[#This Row],[Starch wt%]]+Table26[[#This Row],[Cellulose wt%]]+Table26[[#This Row],[Hemicellulose wt%]]+Table26[[#This Row],[Sa wt%]]</f>
        <v>20.202020202020201</v>
      </c>
      <c r="G645" s="6">
        <f>Table26[[#This Row],[Protein wt%]]+Table26[[#This Row],[AA wt%]]</f>
        <v>59.595959595959599</v>
      </c>
      <c r="H645" s="6">
        <f>Table26[[#This Row],[Lipids wt%]]+Table26[[#This Row],[FA wt%]]</f>
        <v>14.141414141414142</v>
      </c>
      <c r="I645" s="6">
        <f>Table26[[#This Row],[Lignin wt%]]+Table26[[#This Row],[Ph wt%]]</f>
        <v>0</v>
      </c>
      <c r="J64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45" s="8">
        <v>20.202020202020201</v>
      </c>
      <c r="L645" s="6">
        <v>0</v>
      </c>
      <c r="M645" s="6">
        <v>0</v>
      </c>
      <c r="N645" s="6">
        <v>0</v>
      </c>
      <c r="O645" s="8">
        <v>59.595959595959599</v>
      </c>
      <c r="P645" s="8">
        <v>14.141414141414142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6</v>
      </c>
      <c r="AD645" s="8">
        <v>1.67E-3</v>
      </c>
      <c r="AG645" s="6">
        <v>15</v>
      </c>
      <c r="AQ645" s="6">
        <v>59.833333333333336</v>
      </c>
      <c r="AR645">
        <v>250</v>
      </c>
      <c r="AT645" t="s">
        <v>389</v>
      </c>
      <c r="AU645" s="8">
        <v>6</v>
      </c>
      <c r="AV645" s="8">
        <v>41</v>
      </c>
      <c r="AW645" s="8">
        <v>35</v>
      </c>
      <c r="AX645" s="8">
        <v>22</v>
      </c>
      <c r="AZ645" s="6">
        <v>22</v>
      </c>
      <c r="BD645" s="8"/>
      <c r="BE645" s="8"/>
      <c r="BF645" s="8"/>
      <c r="BG645" s="8"/>
      <c r="BH645" s="8"/>
      <c r="BI645" s="8"/>
      <c r="BJ645" s="8"/>
    </row>
    <row r="646" spans="1:62" x14ac:dyDescent="0.25">
      <c r="A646" t="s">
        <v>152</v>
      </c>
      <c r="B646" t="s">
        <v>153</v>
      </c>
      <c r="C646">
        <v>2016</v>
      </c>
      <c r="D646" s="9" t="s">
        <v>154</v>
      </c>
      <c r="E646">
        <v>0</v>
      </c>
      <c r="F646" s="6">
        <f>Table26[[#This Row],[Other Carbs wt%]]+Table26[[#This Row],[Starch wt%]]+Table26[[#This Row],[Cellulose wt%]]+Table26[[#This Row],[Hemicellulose wt%]]+Table26[[#This Row],[Sa wt%]]</f>
        <v>20.202020202020201</v>
      </c>
      <c r="G646" s="6">
        <f>Table26[[#This Row],[Protein wt%]]+Table26[[#This Row],[AA wt%]]</f>
        <v>59.595959595959599</v>
      </c>
      <c r="H646" s="6">
        <f>Table26[[#This Row],[Lipids wt%]]+Table26[[#This Row],[FA wt%]]</f>
        <v>14.141414141414142</v>
      </c>
      <c r="I646" s="6">
        <f>Table26[[#This Row],[Lignin wt%]]+Table26[[#This Row],[Ph wt%]]</f>
        <v>0</v>
      </c>
      <c r="J64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46" s="8">
        <v>20.202020202020201</v>
      </c>
      <c r="L646" s="6">
        <v>0</v>
      </c>
      <c r="M646" s="6">
        <v>0</v>
      </c>
      <c r="N646" s="6">
        <v>0</v>
      </c>
      <c r="O646" s="8">
        <v>59.595959595959599</v>
      </c>
      <c r="P646" s="8">
        <v>14.141414141414142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6</v>
      </c>
      <c r="AD646" s="8">
        <v>1.67E-3</v>
      </c>
      <c r="AG646" s="6">
        <v>15</v>
      </c>
      <c r="AQ646" s="6">
        <v>0.25</v>
      </c>
      <c r="AR646">
        <v>300</v>
      </c>
      <c r="AT646" t="s">
        <v>389</v>
      </c>
      <c r="AU646" s="8">
        <v>94</v>
      </c>
      <c r="AV646" s="8">
        <v>2</v>
      </c>
      <c r="AW646" s="8">
        <v>11</v>
      </c>
      <c r="AX646" s="8">
        <v>10</v>
      </c>
      <c r="AZ646" s="6">
        <v>10</v>
      </c>
      <c r="BD646" s="8"/>
      <c r="BE646" s="8"/>
      <c r="BF646" s="8"/>
      <c r="BG646" s="8"/>
      <c r="BH646" s="8"/>
      <c r="BI646" s="8"/>
      <c r="BJ646" s="8"/>
    </row>
    <row r="647" spans="1:62" x14ac:dyDescent="0.25">
      <c r="A647" t="s">
        <v>152</v>
      </c>
      <c r="B647" t="s">
        <v>153</v>
      </c>
      <c r="C647">
        <v>2016</v>
      </c>
      <c r="D647" s="9" t="s">
        <v>154</v>
      </c>
      <c r="E647">
        <v>0</v>
      </c>
      <c r="F647" s="6">
        <f>Table26[[#This Row],[Other Carbs wt%]]+Table26[[#This Row],[Starch wt%]]+Table26[[#This Row],[Cellulose wt%]]+Table26[[#This Row],[Hemicellulose wt%]]+Table26[[#This Row],[Sa wt%]]</f>
        <v>20.202020202020201</v>
      </c>
      <c r="G647" s="6">
        <f>Table26[[#This Row],[Protein wt%]]+Table26[[#This Row],[AA wt%]]</f>
        <v>59.595959595959599</v>
      </c>
      <c r="H647" s="6">
        <f>Table26[[#This Row],[Lipids wt%]]+Table26[[#This Row],[FA wt%]]</f>
        <v>14.141414141414142</v>
      </c>
      <c r="I647" s="6">
        <f>Table26[[#This Row],[Lignin wt%]]+Table26[[#This Row],[Ph wt%]]</f>
        <v>0</v>
      </c>
      <c r="J64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47" s="8">
        <v>20.202020202020201</v>
      </c>
      <c r="L647" s="6">
        <v>0</v>
      </c>
      <c r="M647" s="6">
        <v>0</v>
      </c>
      <c r="N647" s="6">
        <v>0</v>
      </c>
      <c r="O647" s="8">
        <v>59.595959595959599</v>
      </c>
      <c r="P647" s="8">
        <v>14.141414141414142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6</v>
      </c>
      <c r="AD647" s="8">
        <v>1.67E-3</v>
      </c>
      <c r="AG647" s="6">
        <v>15</v>
      </c>
      <c r="AQ647" s="6">
        <v>0.41666666666666669</v>
      </c>
      <c r="AR647">
        <v>300</v>
      </c>
      <c r="AT647" t="s">
        <v>389</v>
      </c>
      <c r="AU647" s="8">
        <v>87</v>
      </c>
      <c r="AV647" s="8">
        <v>2</v>
      </c>
      <c r="AW647" s="8">
        <v>10</v>
      </c>
      <c r="AX647" s="8">
        <v>3</v>
      </c>
      <c r="AZ647" s="6">
        <v>3</v>
      </c>
      <c r="BD647" s="8"/>
      <c r="BE647" s="8"/>
      <c r="BF647" s="8"/>
      <c r="BG647" s="8"/>
      <c r="BH647" s="8"/>
      <c r="BI647" s="8"/>
      <c r="BJ647" s="8"/>
    </row>
    <row r="648" spans="1:62" x14ac:dyDescent="0.25">
      <c r="A648" t="s">
        <v>152</v>
      </c>
      <c r="B648" t="s">
        <v>153</v>
      </c>
      <c r="C648">
        <v>2016</v>
      </c>
      <c r="D648" s="9" t="s">
        <v>154</v>
      </c>
      <c r="E648">
        <v>0</v>
      </c>
      <c r="F648" s="6">
        <f>Table26[[#This Row],[Other Carbs wt%]]+Table26[[#This Row],[Starch wt%]]+Table26[[#This Row],[Cellulose wt%]]+Table26[[#This Row],[Hemicellulose wt%]]+Table26[[#This Row],[Sa wt%]]</f>
        <v>20.202020202020201</v>
      </c>
      <c r="G648" s="6">
        <f>Table26[[#This Row],[Protein wt%]]+Table26[[#This Row],[AA wt%]]</f>
        <v>59.595959595959599</v>
      </c>
      <c r="H648" s="6">
        <f>Table26[[#This Row],[Lipids wt%]]+Table26[[#This Row],[FA wt%]]</f>
        <v>14.141414141414142</v>
      </c>
      <c r="I648" s="6">
        <f>Table26[[#This Row],[Lignin wt%]]+Table26[[#This Row],[Ph wt%]]</f>
        <v>0</v>
      </c>
      <c r="J64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48" s="8">
        <v>20.202020202020201</v>
      </c>
      <c r="L648" s="6">
        <v>0</v>
      </c>
      <c r="M648" s="6">
        <v>0</v>
      </c>
      <c r="N648" s="6">
        <v>0</v>
      </c>
      <c r="O648" s="8">
        <v>59.595959595959599</v>
      </c>
      <c r="P648" s="8">
        <v>14.141414141414142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6</v>
      </c>
      <c r="AD648" s="8">
        <v>1.67E-3</v>
      </c>
      <c r="AG648" s="6">
        <v>15</v>
      </c>
      <c r="AQ648" s="6">
        <v>0.58333333333333337</v>
      </c>
      <c r="AR648">
        <v>300</v>
      </c>
      <c r="AT648" t="s">
        <v>389</v>
      </c>
      <c r="AU648" s="8">
        <v>83</v>
      </c>
      <c r="AV648" s="8">
        <v>2</v>
      </c>
      <c r="AW648" s="8">
        <v>17</v>
      </c>
      <c r="AX648" s="8">
        <v>7</v>
      </c>
      <c r="AZ648" s="6">
        <v>7</v>
      </c>
      <c r="BD648" s="8"/>
      <c r="BE648" s="8"/>
      <c r="BF648" s="8"/>
      <c r="BG648" s="8"/>
      <c r="BH648" s="8"/>
      <c r="BI648" s="8"/>
      <c r="BJ648" s="8"/>
    </row>
    <row r="649" spans="1:62" x14ac:dyDescent="0.25">
      <c r="A649" t="s">
        <v>152</v>
      </c>
      <c r="B649" t="s">
        <v>153</v>
      </c>
      <c r="C649">
        <v>2016</v>
      </c>
      <c r="D649" s="9" t="s">
        <v>154</v>
      </c>
      <c r="E649">
        <v>0</v>
      </c>
      <c r="F649" s="6">
        <f>Table26[[#This Row],[Other Carbs wt%]]+Table26[[#This Row],[Starch wt%]]+Table26[[#This Row],[Cellulose wt%]]+Table26[[#This Row],[Hemicellulose wt%]]+Table26[[#This Row],[Sa wt%]]</f>
        <v>20.202020202020201</v>
      </c>
      <c r="G649" s="6">
        <f>Table26[[#This Row],[Protein wt%]]+Table26[[#This Row],[AA wt%]]</f>
        <v>59.595959595959599</v>
      </c>
      <c r="H649" s="6">
        <f>Table26[[#This Row],[Lipids wt%]]+Table26[[#This Row],[FA wt%]]</f>
        <v>14.141414141414142</v>
      </c>
      <c r="I649" s="6">
        <f>Table26[[#This Row],[Lignin wt%]]+Table26[[#This Row],[Ph wt%]]</f>
        <v>0</v>
      </c>
      <c r="J64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49" s="8">
        <v>20.202020202020201</v>
      </c>
      <c r="L649" s="6">
        <v>0</v>
      </c>
      <c r="M649" s="6">
        <v>0</v>
      </c>
      <c r="N649" s="6">
        <v>0</v>
      </c>
      <c r="O649" s="8">
        <v>59.595959595959599</v>
      </c>
      <c r="P649" s="8">
        <v>14.141414141414142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6</v>
      </c>
      <c r="AD649" s="8">
        <v>1.67E-3</v>
      </c>
      <c r="AG649" s="6">
        <v>15</v>
      </c>
      <c r="AQ649" s="6">
        <v>1</v>
      </c>
      <c r="AR649">
        <v>300</v>
      </c>
      <c r="AT649" t="s">
        <v>389</v>
      </c>
      <c r="AU649" s="8">
        <v>46</v>
      </c>
      <c r="AV649" s="8">
        <v>13</v>
      </c>
      <c r="AW649" s="8">
        <v>27</v>
      </c>
      <c r="AX649" s="8"/>
      <c r="AZ649" s="6" t="s">
        <v>391</v>
      </c>
      <c r="BD649" s="8"/>
      <c r="BE649" s="8"/>
      <c r="BF649" s="8"/>
      <c r="BG649" s="8"/>
      <c r="BH649" s="8"/>
      <c r="BI649" s="8"/>
      <c r="BJ649" s="8"/>
    </row>
    <row r="650" spans="1:62" x14ac:dyDescent="0.25">
      <c r="A650" t="s">
        <v>152</v>
      </c>
      <c r="B650" t="s">
        <v>153</v>
      </c>
      <c r="C650">
        <v>2016</v>
      </c>
      <c r="D650" s="9" t="s">
        <v>154</v>
      </c>
      <c r="E650">
        <v>0</v>
      </c>
      <c r="F650" s="6">
        <f>Table26[[#This Row],[Other Carbs wt%]]+Table26[[#This Row],[Starch wt%]]+Table26[[#This Row],[Cellulose wt%]]+Table26[[#This Row],[Hemicellulose wt%]]+Table26[[#This Row],[Sa wt%]]</f>
        <v>20.202020202020201</v>
      </c>
      <c r="G650" s="6">
        <f>Table26[[#This Row],[Protein wt%]]+Table26[[#This Row],[AA wt%]]</f>
        <v>59.595959595959599</v>
      </c>
      <c r="H650" s="6">
        <f>Table26[[#This Row],[Lipids wt%]]+Table26[[#This Row],[FA wt%]]</f>
        <v>14.141414141414142</v>
      </c>
      <c r="I650" s="6">
        <f>Table26[[#This Row],[Lignin wt%]]+Table26[[#This Row],[Ph wt%]]</f>
        <v>0</v>
      </c>
      <c r="J65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50" s="8">
        <v>20.202020202020201</v>
      </c>
      <c r="L650" s="6">
        <v>0</v>
      </c>
      <c r="M650" s="6">
        <v>0</v>
      </c>
      <c r="N650" s="6">
        <v>0</v>
      </c>
      <c r="O650" s="8">
        <v>59.595959595959599</v>
      </c>
      <c r="P650" s="8">
        <v>14.141414141414142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6</v>
      </c>
      <c r="AD650" s="8">
        <v>1.67E-3</v>
      </c>
      <c r="AG650" s="6">
        <v>15</v>
      </c>
      <c r="AQ650" s="6">
        <v>1.25</v>
      </c>
      <c r="AR650">
        <v>300</v>
      </c>
      <c r="AT650" t="s">
        <v>389</v>
      </c>
      <c r="AU650" s="8">
        <v>40</v>
      </c>
      <c r="AV650" s="8">
        <v>18</v>
      </c>
      <c r="AW650" s="8">
        <v>32</v>
      </c>
      <c r="AX650" s="8">
        <v>4</v>
      </c>
      <c r="AZ650" s="6">
        <v>4</v>
      </c>
      <c r="BD650" s="8"/>
      <c r="BE650" s="8"/>
      <c r="BF650" s="8"/>
      <c r="BG650" s="8"/>
      <c r="BH650" s="8"/>
      <c r="BI650" s="8"/>
      <c r="BJ650" s="8"/>
    </row>
    <row r="651" spans="1:62" x14ac:dyDescent="0.25">
      <c r="A651" t="s">
        <v>152</v>
      </c>
      <c r="B651" t="s">
        <v>153</v>
      </c>
      <c r="C651">
        <v>2016</v>
      </c>
      <c r="D651" s="9" t="s">
        <v>154</v>
      </c>
      <c r="E651">
        <v>0</v>
      </c>
      <c r="F651" s="6">
        <f>Table26[[#This Row],[Other Carbs wt%]]+Table26[[#This Row],[Starch wt%]]+Table26[[#This Row],[Cellulose wt%]]+Table26[[#This Row],[Hemicellulose wt%]]+Table26[[#This Row],[Sa wt%]]</f>
        <v>20.202020202020201</v>
      </c>
      <c r="G651" s="6">
        <f>Table26[[#This Row],[Protein wt%]]+Table26[[#This Row],[AA wt%]]</f>
        <v>59.595959595959599</v>
      </c>
      <c r="H651" s="6">
        <f>Table26[[#This Row],[Lipids wt%]]+Table26[[#This Row],[FA wt%]]</f>
        <v>14.141414141414142</v>
      </c>
      <c r="I651" s="6">
        <f>Table26[[#This Row],[Lignin wt%]]+Table26[[#This Row],[Ph wt%]]</f>
        <v>0</v>
      </c>
      <c r="J65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51" s="8">
        <v>20.202020202020201</v>
      </c>
      <c r="L651" s="6">
        <v>0</v>
      </c>
      <c r="M651" s="6">
        <v>0</v>
      </c>
      <c r="N651" s="6">
        <v>0</v>
      </c>
      <c r="O651" s="8">
        <v>59.595959595959599</v>
      </c>
      <c r="P651" s="8">
        <v>14.141414141414142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6</v>
      </c>
      <c r="AD651" s="8">
        <v>1.67E-3</v>
      </c>
      <c r="AG651" s="6">
        <v>15</v>
      </c>
      <c r="AQ651" s="6">
        <v>1.75</v>
      </c>
      <c r="AR651">
        <v>300</v>
      </c>
      <c r="AT651" t="s">
        <v>389</v>
      </c>
      <c r="AU651" s="8">
        <v>30</v>
      </c>
      <c r="AV651" s="8">
        <v>26</v>
      </c>
      <c r="AW651" s="8">
        <v>32</v>
      </c>
      <c r="AX651" s="8">
        <v>6</v>
      </c>
      <c r="AZ651" s="6">
        <v>6</v>
      </c>
      <c r="BD651" s="8"/>
      <c r="BE651" s="8"/>
      <c r="BF651" s="8"/>
      <c r="BG651" s="8"/>
      <c r="BH651" s="8"/>
      <c r="BI651" s="8"/>
      <c r="BJ651" s="8"/>
    </row>
    <row r="652" spans="1:62" x14ac:dyDescent="0.25">
      <c r="A652" t="s">
        <v>152</v>
      </c>
      <c r="B652" t="s">
        <v>153</v>
      </c>
      <c r="C652">
        <v>2016</v>
      </c>
      <c r="D652" s="9" t="s">
        <v>154</v>
      </c>
      <c r="E652">
        <v>0</v>
      </c>
      <c r="F652" s="6">
        <f>Table26[[#This Row],[Other Carbs wt%]]+Table26[[#This Row],[Starch wt%]]+Table26[[#This Row],[Cellulose wt%]]+Table26[[#This Row],[Hemicellulose wt%]]+Table26[[#This Row],[Sa wt%]]</f>
        <v>20.202020202020201</v>
      </c>
      <c r="G652" s="6">
        <f>Table26[[#This Row],[Protein wt%]]+Table26[[#This Row],[AA wt%]]</f>
        <v>59.595959595959599</v>
      </c>
      <c r="H652" s="6">
        <f>Table26[[#This Row],[Lipids wt%]]+Table26[[#This Row],[FA wt%]]</f>
        <v>14.141414141414142</v>
      </c>
      <c r="I652" s="6">
        <f>Table26[[#This Row],[Lignin wt%]]+Table26[[#This Row],[Ph wt%]]</f>
        <v>0</v>
      </c>
      <c r="J65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52" s="8">
        <v>20.202020202020201</v>
      </c>
      <c r="L652" s="6">
        <v>0</v>
      </c>
      <c r="M652" s="6">
        <v>0</v>
      </c>
      <c r="N652" s="6">
        <v>0</v>
      </c>
      <c r="O652" s="8">
        <v>59.595959595959599</v>
      </c>
      <c r="P652" s="8">
        <v>14.141414141414142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6</v>
      </c>
      <c r="AD652" s="8">
        <v>1.67E-3</v>
      </c>
      <c r="AG652" s="6">
        <v>15</v>
      </c>
      <c r="AQ652" s="6">
        <v>3.1666666666666665</v>
      </c>
      <c r="AR652">
        <v>300</v>
      </c>
      <c r="AT652" t="s">
        <v>389</v>
      </c>
      <c r="AU652" s="8">
        <v>10</v>
      </c>
      <c r="AV652" s="8">
        <v>39</v>
      </c>
      <c r="AW652" s="8">
        <v>34</v>
      </c>
      <c r="AX652" s="8">
        <v>17</v>
      </c>
      <c r="AZ652" s="6">
        <v>17</v>
      </c>
      <c r="BD652" s="8"/>
      <c r="BE652" s="8"/>
      <c r="BF652" s="8"/>
      <c r="BG652" s="8"/>
      <c r="BH652" s="8"/>
      <c r="BI652" s="8"/>
      <c r="BJ652" s="8"/>
    </row>
    <row r="653" spans="1:62" x14ac:dyDescent="0.25">
      <c r="A653" t="s">
        <v>152</v>
      </c>
      <c r="B653" t="s">
        <v>153</v>
      </c>
      <c r="C653">
        <v>2016</v>
      </c>
      <c r="D653" s="9" t="s">
        <v>154</v>
      </c>
      <c r="E653">
        <v>0</v>
      </c>
      <c r="F653" s="6">
        <f>Table26[[#This Row],[Other Carbs wt%]]+Table26[[#This Row],[Starch wt%]]+Table26[[#This Row],[Cellulose wt%]]+Table26[[#This Row],[Hemicellulose wt%]]+Table26[[#This Row],[Sa wt%]]</f>
        <v>20.202020202020201</v>
      </c>
      <c r="G653" s="6">
        <f>Table26[[#This Row],[Protein wt%]]+Table26[[#This Row],[AA wt%]]</f>
        <v>59.595959595959599</v>
      </c>
      <c r="H653" s="6">
        <f>Table26[[#This Row],[Lipids wt%]]+Table26[[#This Row],[FA wt%]]</f>
        <v>14.141414141414142</v>
      </c>
      <c r="I653" s="6">
        <f>Table26[[#This Row],[Lignin wt%]]+Table26[[#This Row],[Ph wt%]]</f>
        <v>0</v>
      </c>
      <c r="J65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53" s="8">
        <v>20.202020202020201</v>
      </c>
      <c r="L653" s="6">
        <v>0</v>
      </c>
      <c r="M653" s="6">
        <v>0</v>
      </c>
      <c r="N653" s="6">
        <v>0</v>
      </c>
      <c r="O653" s="8">
        <v>59.595959595959599</v>
      </c>
      <c r="P653" s="8">
        <v>14.141414141414142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6</v>
      </c>
      <c r="AD653" s="8">
        <v>1.67E-3</v>
      </c>
      <c r="AG653" s="6">
        <v>15</v>
      </c>
      <c r="AQ653" s="6">
        <v>8</v>
      </c>
      <c r="AR653">
        <v>300</v>
      </c>
      <c r="AT653" t="s">
        <v>389</v>
      </c>
      <c r="AU653" s="8">
        <v>7</v>
      </c>
      <c r="AV653" s="8">
        <v>42</v>
      </c>
      <c r="AW653" s="8">
        <v>33</v>
      </c>
      <c r="AX653" s="8">
        <v>11</v>
      </c>
      <c r="AZ653" s="6">
        <v>11</v>
      </c>
      <c r="BD653" s="8"/>
      <c r="BE653" s="8"/>
      <c r="BF653" s="8"/>
      <c r="BG653" s="8"/>
      <c r="BH653" s="8"/>
      <c r="BI653" s="8"/>
      <c r="BJ653" s="8"/>
    </row>
    <row r="654" spans="1:62" x14ac:dyDescent="0.25">
      <c r="A654" t="s">
        <v>152</v>
      </c>
      <c r="B654" t="s">
        <v>153</v>
      </c>
      <c r="C654">
        <v>2016</v>
      </c>
      <c r="D654" s="9" t="s">
        <v>154</v>
      </c>
      <c r="E654">
        <v>0</v>
      </c>
      <c r="F654" s="6">
        <f>Table26[[#This Row],[Other Carbs wt%]]+Table26[[#This Row],[Starch wt%]]+Table26[[#This Row],[Cellulose wt%]]+Table26[[#This Row],[Hemicellulose wt%]]+Table26[[#This Row],[Sa wt%]]</f>
        <v>20.202020202020201</v>
      </c>
      <c r="G654" s="6">
        <f>Table26[[#This Row],[Protein wt%]]+Table26[[#This Row],[AA wt%]]</f>
        <v>59.595959595959599</v>
      </c>
      <c r="H654" s="6">
        <f>Table26[[#This Row],[Lipids wt%]]+Table26[[#This Row],[FA wt%]]</f>
        <v>14.141414141414142</v>
      </c>
      <c r="I654" s="6">
        <f>Table26[[#This Row],[Lignin wt%]]+Table26[[#This Row],[Ph wt%]]</f>
        <v>0</v>
      </c>
      <c r="J65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54" s="8">
        <v>20.202020202020201</v>
      </c>
      <c r="L654" s="6">
        <v>0</v>
      </c>
      <c r="M654" s="6">
        <v>0</v>
      </c>
      <c r="N654" s="6">
        <v>0</v>
      </c>
      <c r="O654" s="8">
        <v>59.595959595959599</v>
      </c>
      <c r="P654" s="8">
        <v>14.141414141414142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6</v>
      </c>
      <c r="AD654" s="8">
        <v>1.67E-3</v>
      </c>
      <c r="AG654" s="6">
        <v>15</v>
      </c>
      <c r="AQ654" s="6">
        <v>14.833333333333334</v>
      </c>
      <c r="AR654">
        <v>300</v>
      </c>
      <c r="AT654" t="s">
        <v>389</v>
      </c>
      <c r="AU654" s="8">
        <v>5</v>
      </c>
      <c r="AV654" s="8">
        <v>43</v>
      </c>
      <c r="AW654" s="8">
        <v>28</v>
      </c>
      <c r="AX654" s="8">
        <v>11</v>
      </c>
      <c r="AZ654" s="6">
        <v>11</v>
      </c>
      <c r="BD654" s="8"/>
      <c r="BE654" s="8"/>
      <c r="BF654" s="8"/>
      <c r="BG654" s="8"/>
      <c r="BH654" s="8"/>
      <c r="BI654" s="8"/>
      <c r="BJ654" s="8"/>
    </row>
    <row r="655" spans="1:62" x14ac:dyDescent="0.25">
      <c r="A655" t="s">
        <v>152</v>
      </c>
      <c r="B655" t="s">
        <v>153</v>
      </c>
      <c r="C655">
        <v>2016</v>
      </c>
      <c r="D655" s="9" t="s">
        <v>154</v>
      </c>
      <c r="E655">
        <v>0</v>
      </c>
      <c r="F655" s="6">
        <f>Table26[[#This Row],[Other Carbs wt%]]+Table26[[#This Row],[Starch wt%]]+Table26[[#This Row],[Cellulose wt%]]+Table26[[#This Row],[Hemicellulose wt%]]+Table26[[#This Row],[Sa wt%]]</f>
        <v>20.202020202020201</v>
      </c>
      <c r="G655" s="6">
        <f>Table26[[#This Row],[Protein wt%]]+Table26[[#This Row],[AA wt%]]</f>
        <v>59.595959595959599</v>
      </c>
      <c r="H655" s="6">
        <f>Table26[[#This Row],[Lipids wt%]]+Table26[[#This Row],[FA wt%]]</f>
        <v>14.141414141414142</v>
      </c>
      <c r="I655" s="6">
        <f>Table26[[#This Row],[Lignin wt%]]+Table26[[#This Row],[Ph wt%]]</f>
        <v>0</v>
      </c>
      <c r="J65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55" s="8">
        <v>20.202020202020201</v>
      </c>
      <c r="L655" s="6">
        <v>0</v>
      </c>
      <c r="M655" s="6">
        <v>0</v>
      </c>
      <c r="N655" s="6">
        <v>0</v>
      </c>
      <c r="O655" s="8">
        <v>59.595959595959599</v>
      </c>
      <c r="P655" s="8">
        <v>14.141414141414142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6</v>
      </c>
      <c r="AD655" s="8">
        <v>1.67E-3</v>
      </c>
      <c r="AG655" s="6">
        <v>15</v>
      </c>
      <c r="AQ655" s="6">
        <v>39.666666666666664</v>
      </c>
      <c r="AR655">
        <v>300</v>
      </c>
      <c r="AT655" t="s">
        <v>389</v>
      </c>
      <c r="AU655" s="8">
        <v>11</v>
      </c>
      <c r="AV655" s="8">
        <v>38</v>
      </c>
      <c r="AW655" s="8">
        <v>23</v>
      </c>
      <c r="AX655" s="8">
        <v>13</v>
      </c>
      <c r="AZ655" s="6">
        <v>13</v>
      </c>
      <c r="BD655" s="8"/>
      <c r="BE655" s="8"/>
      <c r="BF655" s="8"/>
      <c r="BG655" s="8"/>
      <c r="BH655" s="8"/>
      <c r="BI655" s="8"/>
      <c r="BJ655" s="8"/>
    </row>
    <row r="656" spans="1:62" x14ac:dyDescent="0.25">
      <c r="A656" t="s">
        <v>152</v>
      </c>
      <c r="B656" t="s">
        <v>153</v>
      </c>
      <c r="C656">
        <v>2016</v>
      </c>
      <c r="D656" s="9" t="s">
        <v>154</v>
      </c>
      <c r="E656">
        <v>0</v>
      </c>
      <c r="F656" s="6">
        <f>Table26[[#This Row],[Other Carbs wt%]]+Table26[[#This Row],[Starch wt%]]+Table26[[#This Row],[Cellulose wt%]]+Table26[[#This Row],[Hemicellulose wt%]]+Table26[[#This Row],[Sa wt%]]</f>
        <v>20.202020202020201</v>
      </c>
      <c r="G656" s="6">
        <f>Table26[[#This Row],[Protein wt%]]+Table26[[#This Row],[AA wt%]]</f>
        <v>59.595959595959599</v>
      </c>
      <c r="H656" s="6">
        <f>Table26[[#This Row],[Lipids wt%]]+Table26[[#This Row],[FA wt%]]</f>
        <v>14.141414141414142</v>
      </c>
      <c r="I656" s="6">
        <f>Table26[[#This Row],[Lignin wt%]]+Table26[[#This Row],[Ph wt%]]</f>
        <v>0</v>
      </c>
      <c r="J65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56" s="8">
        <v>20.202020202020201</v>
      </c>
      <c r="L656" s="6">
        <v>0</v>
      </c>
      <c r="M656" s="6">
        <v>0</v>
      </c>
      <c r="N656" s="6">
        <v>0</v>
      </c>
      <c r="O656" s="8">
        <v>59.595959595959599</v>
      </c>
      <c r="P656" s="8">
        <v>14.141414141414142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6</v>
      </c>
      <c r="AD656" s="8">
        <v>1.67E-3</v>
      </c>
      <c r="AG656" s="6">
        <v>15</v>
      </c>
      <c r="AQ656" s="6">
        <v>0.16666666666666666</v>
      </c>
      <c r="AR656">
        <v>350</v>
      </c>
      <c r="AT656" t="s">
        <v>389</v>
      </c>
      <c r="AU656" s="8">
        <v>76</v>
      </c>
      <c r="AV656" s="8">
        <v>2</v>
      </c>
      <c r="AW656" s="8">
        <v>13</v>
      </c>
      <c r="AX656" s="8">
        <v>9</v>
      </c>
      <c r="AZ656" s="6">
        <v>9</v>
      </c>
      <c r="BD656" s="8"/>
      <c r="BE656" s="8"/>
      <c r="BF656" s="8"/>
      <c r="BG656" s="8"/>
      <c r="BH656" s="8"/>
      <c r="BI656" s="8"/>
      <c r="BJ656" s="8"/>
    </row>
    <row r="657" spans="1:62" x14ac:dyDescent="0.25">
      <c r="A657" t="s">
        <v>152</v>
      </c>
      <c r="B657" t="s">
        <v>153</v>
      </c>
      <c r="C657">
        <v>2016</v>
      </c>
      <c r="D657" s="9" t="s">
        <v>154</v>
      </c>
      <c r="E657">
        <v>0</v>
      </c>
      <c r="F657" s="6">
        <f>Table26[[#This Row],[Other Carbs wt%]]+Table26[[#This Row],[Starch wt%]]+Table26[[#This Row],[Cellulose wt%]]+Table26[[#This Row],[Hemicellulose wt%]]+Table26[[#This Row],[Sa wt%]]</f>
        <v>20.202020202020201</v>
      </c>
      <c r="G657" s="6">
        <f>Table26[[#This Row],[Protein wt%]]+Table26[[#This Row],[AA wt%]]</f>
        <v>59.595959595959599</v>
      </c>
      <c r="H657" s="6">
        <f>Table26[[#This Row],[Lipids wt%]]+Table26[[#This Row],[FA wt%]]</f>
        <v>14.141414141414142</v>
      </c>
      <c r="I657" s="6">
        <f>Table26[[#This Row],[Lignin wt%]]+Table26[[#This Row],[Ph wt%]]</f>
        <v>0</v>
      </c>
      <c r="J65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57" s="8">
        <v>20.202020202020201</v>
      </c>
      <c r="L657" s="6">
        <v>0</v>
      </c>
      <c r="M657" s="6">
        <v>0</v>
      </c>
      <c r="N657" s="6">
        <v>0</v>
      </c>
      <c r="O657" s="8">
        <v>59.595959595959599</v>
      </c>
      <c r="P657" s="8">
        <v>14.141414141414142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6</v>
      </c>
      <c r="AD657" s="8">
        <v>1.67E-3</v>
      </c>
      <c r="AG657" s="6">
        <v>15</v>
      </c>
      <c r="AQ657" s="6">
        <v>1.1666666666666667</v>
      </c>
      <c r="AR657">
        <v>350</v>
      </c>
      <c r="AT657" t="s">
        <v>389</v>
      </c>
      <c r="AU657" s="8">
        <v>24</v>
      </c>
      <c r="AV657" s="8">
        <v>27</v>
      </c>
      <c r="AW657" s="8">
        <v>40</v>
      </c>
      <c r="AX657" s="8">
        <v>6</v>
      </c>
      <c r="AZ657" s="6">
        <v>6</v>
      </c>
      <c r="BD657" s="8"/>
      <c r="BE657" s="8"/>
      <c r="BF657" s="8"/>
      <c r="BG657" s="8"/>
      <c r="BH657" s="8"/>
      <c r="BI657" s="8"/>
      <c r="BJ657" s="8"/>
    </row>
    <row r="658" spans="1:62" x14ac:dyDescent="0.25">
      <c r="A658" t="s">
        <v>152</v>
      </c>
      <c r="B658" t="s">
        <v>153</v>
      </c>
      <c r="C658">
        <v>2016</v>
      </c>
      <c r="D658" s="9" t="s">
        <v>154</v>
      </c>
      <c r="E658">
        <v>0</v>
      </c>
      <c r="F658" s="6">
        <f>Table26[[#This Row],[Other Carbs wt%]]+Table26[[#This Row],[Starch wt%]]+Table26[[#This Row],[Cellulose wt%]]+Table26[[#This Row],[Hemicellulose wt%]]+Table26[[#This Row],[Sa wt%]]</f>
        <v>20.202020202020201</v>
      </c>
      <c r="G658" s="6">
        <f>Table26[[#This Row],[Protein wt%]]+Table26[[#This Row],[AA wt%]]</f>
        <v>59.595959595959599</v>
      </c>
      <c r="H658" s="6">
        <f>Table26[[#This Row],[Lipids wt%]]+Table26[[#This Row],[FA wt%]]</f>
        <v>14.141414141414142</v>
      </c>
      <c r="I658" s="6">
        <f>Table26[[#This Row],[Lignin wt%]]+Table26[[#This Row],[Ph wt%]]</f>
        <v>0</v>
      </c>
      <c r="J65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58" s="8">
        <v>20.202020202020201</v>
      </c>
      <c r="L658" s="6">
        <v>0</v>
      </c>
      <c r="M658" s="6">
        <v>0</v>
      </c>
      <c r="N658" s="6">
        <v>0</v>
      </c>
      <c r="O658" s="8">
        <v>59.595959595959599</v>
      </c>
      <c r="P658" s="8">
        <v>14.141414141414142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6</v>
      </c>
      <c r="AD658" s="8">
        <v>1.67E-3</v>
      </c>
      <c r="AG658" s="6">
        <v>15</v>
      </c>
      <c r="AQ658" s="6">
        <v>2.0833333333333335</v>
      </c>
      <c r="AR658">
        <v>350</v>
      </c>
      <c r="AT658" t="s">
        <v>389</v>
      </c>
      <c r="AU658" s="8">
        <v>10</v>
      </c>
      <c r="AV658" s="8">
        <v>37</v>
      </c>
      <c r="AW658" s="8">
        <v>35</v>
      </c>
      <c r="AX658" s="8">
        <v>13</v>
      </c>
      <c r="AZ658" s="6">
        <v>13</v>
      </c>
      <c r="BD658" s="8"/>
      <c r="BE658" s="8"/>
      <c r="BF658" s="8"/>
      <c r="BG658" s="8"/>
      <c r="BH658" s="8"/>
      <c r="BI658" s="8"/>
      <c r="BJ658" s="8"/>
    </row>
    <row r="659" spans="1:62" x14ac:dyDescent="0.25">
      <c r="A659" t="s">
        <v>152</v>
      </c>
      <c r="B659" t="s">
        <v>153</v>
      </c>
      <c r="C659">
        <v>2016</v>
      </c>
      <c r="D659" s="9" t="s">
        <v>154</v>
      </c>
      <c r="E659">
        <v>0</v>
      </c>
      <c r="F659" s="6">
        <f>Table26[[#This Row],[Other Carbs wt%]]+Table26[[#This Row],[Starch wt%]]+Table26[[#This Row],[Cellulose wt%]]+Table26[[#This Row],[Hemicellulose wt%]]+Table26[[#This Row],[Sa wt%]]</f>
        <v>20.202020202020201</v>
      </c>
      <c r="G659" s="6">
        <f>Table26[[#This Row],[Protein wt%]]+Table26[[#This Row],[AA wt%]]</f>
        <v>59.595959595959599</v>
      </c>
      <c r="H659" s="6">
        <f>Table26[[#This Row],[Lipids wt%]]+Table26[[#This Row],[FA wt%]]</f>
        <v>14.141414141414142</v>
      </c>
      <c r="I659" s="6">
        <f>Table26[[#This Row],[Lignin wt%]]+Table26[[#This Row],[Ph wt%]]</f>
        <v>0</v>
      </c>
      <c r="J65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59" s="8">
        <v>20.202020202020201</v>
      </c>
      <c r="L659" s="6">
        <v>0</v>
      </c>
      <c r="M659" s="6">
        <v>0</v>
      </c>
      <c r="N659" s="6">
        <v>0</v>
      </c>
      <c r="O659" s="8">
        <v>59.595959595959599</v>
      </c>
      <c r="P659" s="8">
        <v>14.141414141414142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6</v>
      </c>
      <c r="AD659" s="8">
        <v>1.67E-3</v>
      </c>
      <c r="AG659" s="6">
        <v>15</v>
      </c>
      <c r="AQ659" s="6">
        <v>4.333333333333333</v>
      </c>
      <c r="AR659">
        <v>350</v>
      </c>
      <c r="AT659" t="s">
        <v>389</v>
      </c>
      <c r="AU659" s="8">
        <v>4</v>
      </c>
      <c r="AV659" s="8">
        <v>42</v>
      </c>
      <c r="AW659" s="8">
        <v>23</v>
      </c>
      <c r="AX659" s="8">
        <v>18</v>
      </c>
      <c r="AZ659" s="6">
        <v>18</v>
      </c>
      <c r="BD659" s="8"/>
      <c r="BE659" s="8"/>
      <c r="BF659" s="8"/>
      <c r="BG659" s="8"/>
      <c r="BH659" s="8"/>
      <c r="BI659" s="8"/>
      <c r="BJ659" s="8"/>
    </row>
    <row r="660" spans="1:62" x14ac:dyDescent="0.25">
      <c r="A660" t="s">
        <v>152</v>
      </c>
      <c r="B660" t="s">
        <v>153</v>
      </c>
      <c r="C660">
        <v>2016</v>
      </c>
      <c r="D660" s="9" t="s">
        <v>154</v>
      </c>
      <c r="E660">
        <v>0</v>
      </c>
      <c r="F660" s="6">
        <f>Table26[[#This Row],[Other Carbs wt%]]+Table26[[#This Row],[Starch wt%]]+Table26[[#This Row],[Cellulose wt%]]+Table26[[#This Row],[Hemicellulose wt%]]+Table26[[#This Row],[Sa wt%]]</f>
        <v>20.202020202020201</v>
      </c>
      <c r="G660" s="6">
        <f>Table26[[#This Row],[Protein wt%]]+Table26[[#This Row],[AA wt%]]</f>
        <v>59.595959595959599</v>
      </c>
      <c r="H660" s="6">
        <f>Table26[[#This Row],[Lipids wt%]]+Table26[[#This Row],[FA wt%]]</f>
        <v>14.141414141414142</v>
      </c>
      <c r="I660" s="6">
        <f>Table26[[#This Row],[Lignin wt%]]+Table26[[#This Row],[Ph wt%]]</f>
        <v>0</v>
      </c>
      <c r="J66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60" s="8">
        <v>20.202020202020201</v>
      </c>
      <c r="L660" s="6">
        <v>0</v>
      </c>
      <c r="M660" s="6">
        <v>0</v>
      </c>
      <c r="N660" s="6">
        <v>0</v>
      </c>
      <c r="O660" s="8">
        <v>59.595959595959599</v>
      </c>
      <c r="P660" s="8">
        <v>14.141414141414142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6</v>
      </c>
      <c r="AD660" s="8">
        <v>1.67E-3</v>
      </c>
      <c r="AG660" s="6">
        <v>15</v>
      </c>
      <c r="AQ660" s="6">
        <v>6.666666666666667</v>
      </c>
      <c r="AR660">
        <v>350</v>
      </c>
      <c r="AT660" t="s">
        <v>389</v>
      </c>
      <c r="AU660" s="8">
        <v>5</v>
      </c>
      <c r="AV660" s="8">
        <v>40</v>
      </c>
      <c r="AW660" s="8">
        <v>18</v>
      </c>
      <c r="AX660" s="8">
        <v>6</v>
      </c>
      <c r="AZ660" s="6">
        <v>6</v>
      </c>
      <c r="BD660" s="8"/>
      <c r="BE660" s="8"/>
      <c r="BF660" s="8"/>
      <c r="BG660" s="8"/>
      <c r="BH660" s="8"/>
      <c r="BI660" s="8"/>
      <c r="BJ660" s="8"/>
    </row>
    <row r="661" spans="1:62" x14ac:dyDescent="0.25">
      <c r="A661" t="s">
        <v>152</v>
      </c>
      <c r="B661" t="s">
        <v>153</v>
      </c>
      <c r="C661">
        <v>2016</v>
      </c>
      <c r="D661" s="9" t="s">
        <v>154</v>
      </c>
      <c r="E661">
        <v>0</v>
      </c>
      <c r="F661" s="6">
        <f>Table26[[#This Row],[Other Carbs wt%]]+Table26[[#This Row],[Starch wt%]]+Table26[[#This Row],[Cellulose wt%]]+Table26[[#This Row],[Hemicellulose wt%]]+Table26[[#This Row],[Sa wt%]]</f>
        <v>20.202020202020201</v>
      </c>
      <c r="G661" s="6">
        <f>Table26[[#This Row],[Protein wt%]]+Table26[[#This Row],[AA wt%]]</f>
        <v>59.595959595959599</v>
      </c>
      <c r="H661" s="6">
        <f>Table26[[#This Row],[Lipids wt%]]+Table26[[#This Row],[FA wt%]]</f>
        <v>14.141414141414142</v>
      </c>
      <c r="I661" s="6">
        <f>Table26[[#This Row],[Lignin wt%]]+Table26[[#This Row],[Ph wt%]]</f>
        <v>0</v>
      </c>
      <c r="J66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61" s="8">
        <v>20.202020202020201</v>
      </c>
      <c r="L661" s="6">
        <v>0</v>
      </c>
      <c r="M661" s="6">
        <v>0</v>
      </c>
      <c r="N661" s="6">
        <v>0</v>
      </c>
      <c r="O661" s="8">
        <v>59.595959595959599</v>
      </c>
      <c r="P661" s="8">
        <v>14.141414141414142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6</v>
      </c>
      <c r="AD661" s="8">
        <v>1.67E-3</v>
      </c>
      <c r="AG661" s="6">
        <v>15</v>
      </c>
      <c r="AQ661" s="6">
        <v>9</v>
      </c>
      <c r="AR661">
        <v>350</v>
      </c>
      <c r="AT661" t="s">
        <v>389</v>
      </c>
      <c r="AU661" s="8">
        <v>4</v>
      </c>
      <c r="AV661" s="8">
        <v>43</v>
      </c>
      <c r="AW661" s="8">
        <v>19</v>
      </c>
      <c r="AX661" s="8">
        <v>7</v>
      </c>
      <c r="AZ661" s="6">
        <v>7</v>
      </c>
      <c r="BD661" s="8"/>
      <c r="BE661" s="8"/>
      <c r="BF661" s="8"/>
      <c r="BG661" s="8"/>
      <c r="BH661" s="8"/>
      <c r="BI661" s="8"/>
      <c r="BJ661" s="8"/>
    </row>
    <row r="662" spans="1:62" x14ac:dyDescent="0.25">
      <c r="A662" t="s">
        <v>152</v>
      </c>
      <c r="B662" t="s">
        <v>153</v>
      </c>
      <c r="C662">
        <v>2016</v>
      </c>
      <c r="D662" s="9" t="s">
        <v>154</v>
      </c>
      <c r="E662">
        <v>0</v>
      </c>
      <c r="F662" s="6">
        <f>Table26[[#This Row],[Other Carbs wt%]]+Table26[[#This Row],[Starch wt%]]+Table26[[#This Row],[Cellulose wt%]]+Table26[[#This Row],[Hemicellulose wt%]]+Table26[[#This Row],[Sa wt%]]</f>
        <v>20.202020202020201</v>
      </c>
      <c r="G662" s="6">
        <f>Table26[[#This Row],[Protein wt%]]+Table26[[#This Row],[AA wt%]]</f>
        <v>59.595959595959599</v>
      </c>
      <c r="H662" s="6">
        <f>Table26[[#This Row],[Lipids wt%]]+Table26[[#This Row],[FA wt%]]</f>
        <v>14.141414141414142</v>
      </c>
      <c r="I662" s="6">
        <f>Table26[[#This Row],[Lignin wt%]]+Table26[[#This Row],[Ph wt%]]</f>
        <v>0</v>
      </c>
      <c r="J66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62" s="8">
        <v>20.202020202020201</v>
      </c>
      <c r="L662" s="6">
        <v>0</v>
      </c>
      <c r="M662" s="6">
        <v>0</v>
      </c>
      <c r="N662" s="6">
        <v>0</v>
      </c>
      <c r="O662" s="8">
        <v>59.595959595959599</v>
      </c>
      <c r="P662" s="8">
        <v>14.141414141414142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6</v>
      </c>
      <c r="AD662" s="8">
        <v>1.67E-3</v>
      </c>
      <c r="AG662" s="6">
        <v>15</v>
      </c>
      <c r="AQ662" s="6">
        <v>24.666666666666668</v>
      </c>
      <c r="AR662">
        <v>350</v>
      </c>
      <c r="AT662" t="s">
        <v>389</v>
      </c>
      <c r="AU662" s="8">
        <v>3</v>
      </c>
      <c r="AV662" s="8">
        <v>42</v>
      </c>
      <c r="AW662" s="8">
        <v>12</v>
      </c>
      <c r="AX662" s="8">
        <v>26</v>
      </c>
      <c r="AZ662" s="6">
        <v>26</v>
      </c>
      <c r="BD662" s="8"/>
      <c r="BE662" s="8"/>
      <c r="BF662" s="8"/>
      <c r="BG662" s="8"/>
      <c r="BH662" s="8"/>
      <c r="BI662" s="8"/>
      <c r="BJ662" s="8"/>
    </row>
    <row r="663" spans="1:62" x14ac:dyDescent="0.25">
      <c r="A663" t="s">
        <v>152</v>
      </c>
      <c r="B663" t="s">
        <v>153</v>
      </c>
      <c r="C663">
        <v>2016</v>
      </c>
      <c r="D663" s="9" t="s">
        <v>154</v>
      </c>
      <c r="E663">
        <v>0</v>
      </c>
      <c r="F663" s="6">
        <f>Table26[[#This Row],[Other Carbs wt%]]+Table26[[#This Row],[Starch wt%]]+Table26[[#This Row],[Cellulose wt%]]+Table26[[#This Row],[Hemicellulose wt%]]+Table26[[#This Row],[Sa wt%]]</f>
        <v>20.202020202020201</v>
      </c>
      <c r="G663" s="6">
        <f>Table26[[#This Row],[Protein wt%]]+Table26[[#This Row],[AA wt%]]</f>
        <v>59.595959595959599</v>
      </c>
      <c r="H663" s="6">
        <f>Table26[[#This Row],[Lipids wt%]]+Table26[[#This Row],[FA wt%]]</f>
        <v>14.141414141414142</v>
      </c>
      <c r="I663" s="6">
        <f>Table26[[#This Row],[Lignin wt%]]+Table26[[#This Row],[Ph wt%]]</f>
        <v>0</v>
      </c>
      <c r="J66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63" s="8">
        <v>20.202020202020201</v>
      </c>
      <c r="L663" s="6">
        <v>0</v>
      </c>
      <c r="M663" s="6">
        <v>0</v>
      </c>
      <c r="N663" s="6">
        <v>0</v>
      </c>
      <c r="O663" s="8">
        <v>59.595959595959599</v>
      </c>
      <c r="P663" s="8">
        <v>14.141414141414142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6</v>
      </c>
      <c r="AD663" s="8">
        <v>1.67E-3</v>
      </c>
      <c r="AG663" s="6">
        <v>15</v>
      </c>
      <c r="AQ663" s="6">
        <v>59.75</v>
      </c>
      <c r="AR663">
        <v>350</v>
      </c>
      <c r="AT663" t="s">
        <v>389</v>
      </c>
      <c r="AU663" s="8">
        <v>7</v>
      </c>
      <c r="AV663" s="8">
        <v>39</v>
      </c>
      <c r="AW663" s="8">
        <v>12</v>
      </c>
      <c r="AX663" s="8">
        <v>24</v>
      </c>
      <c r="AZ663" s="6">
        <v>24</v>
      </c>
      <c r="BD663" s="8"/>
      <c r="BE663" s="8"/>
      <c r="BF663" s="8"/>
      <c r="BG663" s="8"/>
      <c r="BH663" s="8"/>
      <c r="BI663" s="8"/>
      <c r="BJ663" s="8"/>
    </row>
    <row r="664" spans="1:62" x14ac:dyDescent="0.25">
      <c r="A664" t="s">
        <v>152</v>
      </c>
      <c r="B664" t="s">
        <v>153</v>
      </c>
      <c r="C664">
        <v>2016</v>
      </c>
      <c r="D664" s="9" t="s">
        <v>154</v>
      </c>
      <c r="E664">
        <v>0</v>
      </c>
      <c r="F664" s="6">
        <f>Table26[[#This Row],[Other Carbs wt%]]+Table26[[#This Row],[Starch wt%]]+Table26[[#This Row],[Cellulose wt%]]+Table26[[#This Row],[Hemicellulose wt%]]+Table26[[#This Row],[Sa wt%]]</f>
        <v>20.202020202020201</v>
      </c>
      <c r="G664" s="6">
        <f>Table26[[#This Row],[Protein wt%]]+Table26[[#This Row],[AA wt%]]</f>
        <v>59.595959595959599</v>
      </c>
      <c r="H664" s="6">
        <f>Table26[[#This Row],[Lipids wt%]]+Table26[[#This Row],[FA wt%]]</f>
        <v>14.141414141414142</v>
      </c>
      <c r="I664" s="6">
        <f>Table26[[#This Row],[Lignin wt%]]+Table26[[#This Row],[Ph wt%]]</f>
        <v>0</v>
      </c>
      <c r="J66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64" s="8">
        <v>20.202020202020201</v>
      </c>
      <c r="L664" s="6">
        <v>0</v>
      </c>
      <c r="M664" s="6">
        <v>0</v>
      </c>
      <c r="N664" s="6">
        <v>0</v>
      </c>
      <c r="O664" s="8">
        <v>59.595959595959599</v>
      </c>
      <c r="P664" s="8">
        <v>14.141414141414142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6</v>
      </c>
      <c r="AD664" s="8">
        <v>1.67E-3</v>
      </c>
      <c r="AG664" s="6">
        <v>15</v>
      </c>
      <c r="AQ664" s="6">
        <v>0.25</v>
      </c>
      <c r="AR664">
        <v>400</v>
      </c>
      <c r="AT664" t="s">
        <v>389</v>
      </c>
      <c r="AU664" s="8">
        <v>87</v>
      </c>
      <c r="AV664" s="8">
        <v>2</v>
      </c>
      <c r="AW664" s="8">
        <v>8</v>
      </c>
      <c r="AX664" s="8">
        <v>6</v>
      </c>
      <c r="AZ664" s="6">
        <v>6</v>
      </c>
      <c r="BD664" s="8"/>
      <c r="BE664" s="8"/>
      <c r="BF664" s="8"/>
      <c r="BG664" s="8"/>
      <c r="BH664" s="8"/>
      <c r="BI664" s="8"/>
      <c r="BJ664" s="8"/>
    </row>
    <row r="665" spans="1:62" x14ac:dyDescent="0.25">
      <c r="A665" t="s">
        <v>152</v>
      </c>
      <c r="B665" t="s">
        <v>153</v>
      </c>
      <c r="C665">
        <v>2016</v>
      </c>
      <c r="D665" s="9" t="s">
        <v>154</v>
      </c>
      <c r="E665">
        <v>0</v>
      </c>
      <c r="F665" s="6">
        <f>Table26[[#This Row],[Other Carbs wt%]]+Table26[[#This Row],[Starch wt%]]+Table26[[#This Row],[Cellulose wt%]]+Table26[[#This Row],[Hemicellulose wt%]]+Table26[[#This Row],[Sa wt%]]</f>
        <v>20.202020202020201</v>
      </c>
      <c r="G665" s="6">
        <f>Table26[[#This Row],[Protein wt%]]+Table26[[#This Row],[AA wt%]]</f>
        <v>59.595959595959599</v>
      </c>
      <c r="H665" s="6">
        <f>Table26[[#This Row],[Lipids wt%]]+Table26[[#This Row],[FA wt%]]</f>
        <v>14.141414141414142</v>
      </c>
      <c r="I665" s="6">
        <f>Table26[[#This Row],[Lignin wt%]]+Table26[[#This Row],[Ph wt%]]</f>
        <v>0</v>
      </c>
      <c r="J66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65" s="8">
        <v>20.202020202020201</v>
      </c>
      <c r="L665" s="6">
        <v>0</v>
      </c>
      <c r="M665" s="6">
        <v>0</v>
      </c>
      <c r="N665" s="6">
        <v>0</v>
      </c>
      <c r="O665" s="8">
        <v>59.595959595959599</v>
      </c>
      <c r="P665" s="8">
        <v>14.141414141414142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6</v>
      </c>
      <c r="AD665" s="8">
        <v>1.67E-3</v>
      </c>
      <c r="AG665" s="6">
        <v>15</v>
      </c>
      <c r="AQ665" s="6">
        <v>0.41666666666666669</v>
      </c>
      <c r="AR665">
        <v>400</v>
      </c>
      <c r="AT665" t="s">
        <v>389</v>
      </c>
      <c r="AU665" s="8">
        <v>61</v>
      </c>
      <c r="AV665" s="8">
        <v>2</v>
      </c>
      <c r="AW665" s="8">
        <v>18</v>
      </c>
      <c r="AX665" s="8">
        <v>8</v>
      </c>
      <c r="AZ665" s="6">
        <v>8</v>
      </c>
      <c r="BD665" s="8"/>
      <c r="BE665" s="8"/>
      <c r="BF665" s="8"/>
      <c r="BG665" s="8"/>
      <c r="BH665" s="8"/>
      <c r="BI665" s="8"/>
      <c r="BJ665" s="8"/>
    </row>
    <row r="666" spans="1:62" x14ac:dyDescent="0.25">
      <c r="A666" t="s">
        <v>152</v>
      </c>
      <c r="B666" t="s">
        <v>153</v>
      </c>
      <c r="C666">
        <v>2016</v>
      </c>
      <c r="D666" s="9" t="s">
        <v>154</v>
      </c>
      <c r="E666">
        <v>0</v>
      </c>
      <c r="F666" s="6">
        <f>Table26[[#This Row],[Other Carbs wt%]]+Table26[[#This Row],[Starch wt%]]+Table26[[#This Row],[Cellulose wt%]]+Table26[[#This Row],[Hemicellulose wt%]]+Table26[[#This Row],[Sa wt%]]</f>
        <v>20.202020202020201</v>
      </c>
      <c r="G666" s="6">
        <f>Table26[[#This Row],[Protein wt%]]+Table26[[#This Row],[AA wt%]]</f>
        <v>59.595959595959599</v>
      </c>
      <c r="H666" s="6">
        <f>Table26[[#This Row],[Lipids wt%]]+Table26[[#This Row],[FA wt%]]</f>
        <v>14.141414141414142</v>
      </c>
      <c r="I666" s="6">
        <f>Table26[[#This Row],[Lignin wt%]]+Table26[[#This Row],[Ph wt%]]</f>
        <v>0</v>
      </c>
      <c r="J66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66" s="8">
        <v>20.202020202020201</v>
      </c>
      <c r="L666" s="6">
        <v>0</v>
      </c>
      <c r="M666" s="6">
        <v>0</v>
      </c>
      <c r="N666" s="6">
        <v>0</v>
      </c>
      <c r="O666" s="8">
        <v>59.595959595959599</v>
      </c>
      <c r="P666" s="8">
        <v>14.141414141414142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6</v>
      </c>
      <c r="AD666" s="8">
        <v>1.67E-3</v>
      </c>
      <c r="AG666" s="6">
        <v>15</v>
      </c>
      <c r="AQ666" s="6">
        <v>0.83333333333333337</v>
      </c>
      <c r="AR666">
        <v>400</v>
      </c>
      <c r="AT666" t="s">
        <v>389</v>
      </c>
      <c r="AU666" s="8">
        <v>29</v>
      </c>
      <c r="AV666" s="8">
        <v>25</v>
      </c>
      <c r="AW666" s="8">
        <v>41</v>
      </c>
      <c r="AX666" s="8">
        <v>4</v>
      </c>
      <c r="AZ666" s="6">
        <v>4</v>
      </c>
      <c r="BD666" s="8"/>
      <c r="BE666" s="8"/>
      <c r="BF666" s="8"/>
      <c r="BG666" s="8"/>
      <c r="BH666" s="8"/>
      <c r="BI666" s="8"/>
      <c r="BJ666" s="8"/>
    </row>
    <row r="667" spans="1:62" x14ac:dyDescent="0.25">
      <c r="A667" t="s">
        <v>152</v>
      </c>
      <c r="B667" t="s">
        <v>153</v>
      </c>
      <c r="C667">
        <v>2016</v>
      </c>
      <c r="D667" s="9" t="s">
        <v>154</v>
      </c>
      <c r="E667">
        <v>0</v>
      </c>
      <c r="F667" s="6">
        <f>Table26[[#This Row],[Other Carbs wt%]]+Table26[[#This Row],[Starch wt%]]+Table26[[#This Row],[Cellulose wt%]]+Table26[[#This Row],[Hemicellulose wt%]]+Table26[[#This Row],[Sa wt%]]</f>
        <v>20.202020202020201</v>
      </c>
      <c r="G667" s="6">
        <f>Table26[[#This Row],[Protein wt%]]+Table26[[#This Row],[AA wt%]]</f>
        <v>59.595959595959599</v>
      </c>
      <c r="H667" s="6">
        <f>Table26[[#This Row],[Lipids wt%]]+Table26[[#This Row],[FA wt%]]</f>
        <v>14.141414141414142</v>
      </c>
      <c r="I667" s="6">
        <f>Table26[[#This Row],[Lignin wt%]]+Table26[[#This Row],[Ph wt%]]</f>
        <v>0</v>
      </c>
      <c r="J66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67" s="8">
        <v>20.202020202020201</v>
      </c>
      <c r="L667" s="6">
        <v>0</v>
      </c>
      <c r="M667" s="6">
        <v>0</v>
      </c>
      <c r="N667" s="6">
        <v>0</v>
      </c>
      <c r="O667" s="8">
        <v>59.595959595959599</v>
      </c>
      <c r="P667" s="8">
        <v>14.141414141414142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6</v>
      </c>
      <c r="AD667" s="8">
        <v>1.67E-3</v>
      </c>
      <c r="AG667" s="6">
        <v>15</v>
      </c>
      <c r="AQ667" s="6">
        <v>1.5</v>
      </c>
      <c r="AR667">
        <v>400</v>
      </c>
      <c r="AT667" t="s">
        <v>389</v>
      </c>
      <c r="AU667" s="8">
        <v>11</v>
      </c>
      <c r="AV667" s="8">
        <v>38</v>
      </c>
      <c r="AW667" s="8">
        <v>38</v>
      </c>
      <c r="AX667" s="8">
        <v>11</v>
      </c>
      <c r="AZ667" s="6">
        <v>11</v>
      </c>
      <c r="BD667" s="8"/>
      <c r="BE667" s="8"/>
      <c r="BF667" s="8"/>
      <c r="BG667" s="8"/>
      <c r="BH667" s="8"/>
      <c r="BI667" s="8"/>
      <c r="BJ667" s="8"/>
    </row>
    <row r="668" spans="1:62" x14ac:dyDescent="0.25">
      <c r="A668" t="s">
        <v>152</v>
      </c>
      <c r="B668" t="s">
        <v>153</v>
      </c>
      <c r="C668">
        <v>2016</v>
      </c>
      <c r="D668" s="9" t="s">
        <v>154</v>
      </c>
      <c r="E668">
        <v>0</v>
      </c>
      <c r="F668" s="6">
        <f>Table26[[#This Row],[Other Carbs wt%]]+Table26[[#This Row],[Starch wt%]]+Table26[[#This Row],[Cellulose wt%]]+Table26[[#This Row],[Hemicellulose wt%]]+Table26[[#This Row],[Sa wt%]]</f>
        <v>20.202020202020201</v>
      </c>
      <c r="G668" s="6">
        <f>Table26[[#This Row],[Protein wt%]]+Table26[[#This Row],[AA wt%]]</f>
        <v>59.595959595959599</v>
      </c>
      <c r="H668" s="6">
        <f>Table26[[#This Row],[Lipids wt%]]+Table26[[#This Row],[FA wt%]]</f>
        <v>14.141414141414142</v>
      </c>
      <c r="I668" s="6">
        <f>Table26[[#This Row],[Lignin wt%]]+Table26[[#This Row],[Ph wt%]]</f>
        <v>0</v>
      </c>
      <c r="J66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68" s="8">
        <v>20.202020202020201</v>
      </c>
      <c r="L668" s="6">
        <v>0</v>
      </c>
      <c r="M668" s="6">
        <v>0</v>
      </c>
      <c r="N668" s="6">
        <v>0</v>
      </c>
      <c r="O668" s="8">
        <v>59.595959595959599</v>
      </c>
      <c r="P668" s="8">
        <v>14.141414141414142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6</v>
      </c>
      <c r="AD668" s="8">
        <v>1.67E-3</v>
      </c>
      <c r="AG668" s="6">
        <v>15</v>
      </c>
      <c r="AQ668" s="6">
        <v>2.0833333333333335</v>
      </c>
      <c r="AR668">
        <v>400</v>
      </c>
      <c r="AT668" t="s">
        <v>389</v>
      </c>
      <c r="AU668" s="8">
        <v>7</v>
      </c>
      <c r="AV668" s="8">
        <v>40</v>
      </c>
      <c r="AW668" s="8">
        <v>17</v>
      </c>
      <c r="AX668" s="8">
        <v>20</v>
      </c>
      <c r="AZ668" s="6">
        <v>20</v>
      </c>
      <c r="BD668" s="8"/>
      <c r="BE668" s="8"/>
      <c r="BF668" s="8"/>
      <c r="BG668" s="8"/>
      <c r="BH668" s="8"/>
      <c r="BI668" s="8"/>
      <c r="BJ668" s="8"/>
    </row>
    <row r="669" spans="1:62" x14ac:dyDescent="0.25">
      <c r="A669" t="s">
        <v>152</v>
      </c>
      <c r="B669" t="s">
        <v>153</v>
      </c>
      <c r="C669">
        <v>2016</v>
      </c>
      <c r="D669" s="9" t="s">
        <v>154</v>
      </c>
      <c r="E669">
        <v>0</v>
      </c>
      <c r="F669" s="6">
        <f>Table26[[#This Row],[Other Carbs wt%]]+Table26[[#This Row],[Starch wt%]]+Table26[[#This Row],[Cellulose wt%]]+Table26[[#This Row],[Hemicellulose wt%]]+Table26[[#This Row],[Sa wt%]]</f>
        <v>20.202020202020201</v>
      </c>
      <c r="G669" s="6">
        <f>Table26[[#This Row],[Protein wt%]]+Table26[[#This Row],[AA wt%]]</f>
        <v>59.595959595959599</v>
      </c>
      <c r="H669" s="6">
        <f>Table26[[#This Row],[Lipids wt%]]+Table26[[#This Row],[FA wt%]]</f>
        <v>14.141414141414142</v>
      </c>
      <c r="I669" s="6">
        <f>Table26[[#This Row],[Lignin wt%]]+Table26[[#This Row],[Ph wt%]]</f>
        <v>0</v>
      </c>
      <c r="J66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69" s="8">
        <v>20.202020202020201</v>
      </c>
      <c r="L669" s="6">
        <v>0</v>
      </c>
      <c r="M669" s="6">
        <v>0</v>
      </c>
      <c r="N669" s="6">
        <v>0</v>
      </c>
      <c r="O669" s="8">
        <v>59.595959595959599</v>
      </c>
      <c r="P669" s="8">
        <v>14.141414141414142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6</v>
      </c>
      <c r="AD669" s="8">
        <v>1.67E-3</v>
      </c>
      <c r="AG669" s="6">
        <v>15</v>
      </c>
      <c r="AQ669" s="6">
        <v>3.4166666666666665</v>
      </c>
      <c r="AR669">
        <v>400</v>
      </c>
      <c r="AT669" t="s">
        <v>389</v>
      </c>
      <c r="AU669" s="8">
        <v>4</v>
      </c>
      <c r="AV669" s="8">
        <v>45</v>
      </c>
      <c r="AW669" s="8">
        <v>18</v>
      </c>
      <c r="AX669" s="8">
        <v>10</v>
      </c>
      <c r="AZ669" s="6">
        <v>10</v>
      </c>
      <c r="BD669" s="8"/>
      <c r="BE669" s="8"/>
      <c r="BF669" s="8"/>
      <c r="BG669" s="8"/>
      <c r="BH669" s="8"/>
      <c r="BI669" s="8"/>
      <c r="BJ669" s="8"/>
    </row>
    <row r="670" spans="1:62" x14ac:dyDescent="0.25">
      <c r="A670" t="s">
        <v>152</v>
      </c>
      <c r="B670" t="s">
        <v>153</v>
      </c>
      <c r="C670">
        <v>2016</v>
      </c>
      <c r="D670" s="9" t="s">
        <v>154</v>
      </c>
      <c r="E670">
        <v>0</v>
      </c>
      <c r="F670" s="6">
        <f>Table26[[#This Row],[Other Carbs wt%]]+Table26[[#This Row],[Starch wt%]]+Table26[[#This Row],[Cellulose wt%]]+Table26[[#This Row],[Hemicellulose wt%]]+Table26[[#This Row],[Sa wt%]]</f>
        <v>20.202020202020201</v>
      </c>
      <c r="G670" s="6">
        <f>Table26[[#This Row],[Protein wt%]]+Table26[[#This Row],[AA wt%]]</f>
        <v>59.595959595959599</v>
      </c>
      <c r="H670" s="6">
        <f>Table26[[#This Row],[Lipids wt%]]+Table26[[#This Row],[FA wt%]]</f>
        <v>14.141414141414142</v>
      </c>
      <c r="I670" s="6">
        <f>Table26[[#This Row],[Lignin wt%]]+Table26[[#This Row],[Ph wt%]]</f>
        <v>0</v>
      </c>
      <c r="J67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70" s="8">
        <v>20.202020202020201</v>
      </c>
      <c r="L670" s="6">
        <v>0</v>
      </c>
      <c r="M670" s="6">
        <v>0</v>
      </c>
      <c r="N670" s="6">
        <v>0</v>
      </c>
      <c r="O670" s="8">
        <v>59.595959595959599</v>
      </c>
      <c r="P670" s="8">
        <v>14.141414141414142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6</v>
      </c>
      <c r="AD670" s="8">
        <v>1.67E-3</v>
      </c>
      <c r="AG670" s="6">
        <v>15</v>
      </c>
      <c r="AQ670" s="6">
        <v>5.833333333333333</v>
      </c>
      <c r="AR670">
        <v>400</v>
      </c>
      <c r="AT670" t="s">
        <v>389</v>
      </c>
      <c r="AU670" s="8">
        <v>3</v>
      </c>
      <c r="AV670" s="8">
        <v>40</v>
      </c>
      <c r="AW670" s="8">
        <v>14</v>
      </c>
      <c r="AX670" s="8">
        <v>7</v>
      </c>
      <c r="AZ670" s="6">
        <v>7</v>
      </c>
      <c r="BD670" s="8"/>
      <c r="BE670" s="8"/>
      <c r="BF670" s="8"/>
      <c r="BG670" s="8"/>
      <c r="BH670" s="8"/>
      <c r="BI670" s="8"/>
      <c r="BJ670" s="8"/>
    </row>
    <row r="671" spans="1:62" x14ac:dyDescent="0.25">
      <c r="A671" t="s">
        <v>152</v>
      </c>
      <c r="B671" t="s">
        <v>153</v>
      </c>
      <c r="C671">
        <v>2016</v>
      </c>
      <c r="D671" s="9" t="s">
        <v>154</v>
      </c>
      <c r="E671">
        <v>0</v>
      </c>
      <c r="F671" s="6">
        <f>Table26[[#This Row],[Other Carbs wt%]]+Table26[[#This Row],[Starch wt%]]+Table26[[#This Row],[Cellulose wt%]]+Table26[[#This Row],[Hemicellulose wt%]]+Table26[[#This Row],[Sa wt%]]</f>
        <v>20.202020202020201</v>
      </c>
      <c r="G671" s="6">
        <f>Table26[[#This Row],[Protein wt%]]+Table26[[#This Row],[AA wt%]]</f>
        <v>59.595959595959599</v>
      </c>
      <c r="H671" s="6">
        <f>Table26[[#This Row],[Lipids wt%]]+Table26[[#This Row],[FA wt%]]</f>
        <v>14.141414141414142</v>
      </c>
      <c r="I671" s="6">
        <f>Table26[[#This Row],[Lignin wt%]]+Table26[[#This Row],[Ph wt%]]</f>
        <v>0</v>
      </c>
      <c r="J67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71" s="8">
        <v>20.202020202020201</v>
      </c>
      <c r="L671" s="6">
        <v>0</v>
      </c>
      <c r="M671" s="6">
        <v>0</v>
      </c>
      <c r="N671" s="6">
        <v>0</v>
      </c>
      <c r="O671" s="8">
        <v>59.595959595959599</v>
      </c>
      <c r="P671" s="8">
        <v>14.141414141414142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6</v>
      </c>
      <c r="AD671" s="8">
        <v>1.67E-3</v>
      </c>
      <c r="AG671" s="6">
        <v>15</v>
      </c>
      <c r="AQ671" s="6">
        <v>8.1666666666666661</v>
      </c>
      <c r="AR671">
        <v>400</v>
      </c>
      <c r="AT671" t="s">
        <v>389</v>
      </c>
      <c r="AU671" s="8">
        <v>4</v>
      </c>
      <c r="AV671" s="8">
        <v>43</v>
      </c>
      <c r="AW671" s="8">
        <v>10</v>
      </c>
      <c r="AX671" s="8">
        <v>13</v>
      </c>
      <c r="AZ671" s="6">
        <v>13</v>
      </c>
      <c r="BD671" s="8"/>
      <c r="BE671" s="8"/>
      <c r="BF671" s="8"/>
      <c r="BG671" s="8"/>
      <c r="BH671" s="8"/>
      <c r="BI671" s="8"/>
      <c r="BJ671" s="8"/>
    </row>
    <row r="672" spans="1:62" x14ac:dyDescent="0.25">
      <c r="A672" t="s">
        <v>152</v>
      </c>
      <c r="B672" t="s">
        <v>153</v>
      </c>
      <c r="C672">
        <v>2016</v>
      </c>
      <c r="D672" s="9" t="s">
        <v>154</v>
      </c>
      <c r="E672">
        <v>0</v>
      </c>
      <c r="F672" s="6">
        <f>Table26[[#This Row],[Other Carbs wt%]]+Table26[[#This Row],[Starch wt%]]+Table26[[#This Row],[Cellulose wt%]]+Table26[[#This Row],[Hemicellulose wt%]]+Table26[[#This Row],[Sa wt%]]</f>
        <v>20.202020202020201</v>
      </c>
      <c r="G672" s="6">
        <f>Table26[[#This Row],[Protein wt%]]+Table26[[#This Row],[AA wt%]]</f>
        <v>59.595959595959599</v>
      </c>
      <c r="H672" s="6">
        <f>Table26[[#This Row],[Lipids wt%]]+Table26[[#This Row],[FA wt%]]</f>
        <v>14.141414141414142</v>
      </c>
      <c r="I672" s="6">
        <f>Table26[[#This Row],[Lignin wt%]]+Table26[[#This Row],[Ph wt%]]</f>
        <v>0</v>
      </c>
      <c r="J67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72" s="8">
        <v>20.202020202020201</v>
      </c>
      <c r="L672" s="6">
        <v>0</v>
      </c>
      <c r="M672" s="6">
        <v>0</v>
      </c>
      <c r="N672" s="6">
        <v>0</v>
      </c>
      <c r="O672" s="8">
        <v>59.595959595959599</v>
      </c>
      <c r="P672" s="8">
        <v>14.141414141414142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6</v>
      </c>
      <c r="AD672" s="8">
        <v>1.67E-3</v>
      </c>
      <c r="AG672" s="6">
        <v>15</v>
      </c>
      <c r="AQ672" s="6">
        <v>14.833333333333334</v>
      </c>
      <c r="AR672">
        <v>400</v>
      </c>
      <c r="AT672" t="s">
        <v>389</v>
      </c>
      <c r="AU672" s="8">
        <v>3</v>
      </c>
      <c r="AV672" s="8">
        <v>36</v>
      </c>
      <c r="AW672" s="8">
        <v>9</v>
      </c>
      <c r="AX672" s="8">
        <v>13</v>
      </c>
      <c r="AZ672" s="6">
        <v>13</v>
      </c>
      <c r="BD672" s="8"/>
      <c r="BE672" s="8"/>
      <c r="BF672" s="8"/>
      <c r="BG672" s="8"/>
      <c r="BH672" s="8"/>
      <c r="BI672" s="8"/>
      <c r="BJ672" s="8"/>
    </row>
    <row r="673" spans="1:62" x14ac:dyDescent="0.25">
      <c r="A673" t="s">
        <v>152</v>
      </c>
      <c r="B673" t="s">
        <v>153</v>
      </c>
      <c r="C673">
        <v>2016</v>
      </c>
      <c r="D673" s="9" t="s">
        <v>154</v>
      </c>
      <c r="E673">
        <v>0</v>
      </c>
      <c r="F673" s="6">
        <f>Table26[[#This Row],[Other Carbs wt%]]+Table26[[#This Row],[Starch wt%]]+Table26[[#This Row],[Cellulose wt%]]+Table26[[#This Row],[Hemicellulose wt%]]+Table26[[#This Row],[Sa wt%]]</f>
        <v>20.202020202020201</v>
      </c>
      <c r="G673" s="6">
        <f>Table26[[#This Row],[Protein wt%]]+Table26[[#This Row],[AA wt%]]</f>
        <v>59.595959595959599</v>
      </c>
      <c r="H673" s="6">
        <f>Table26[[#This Row],[Lipids wt%]]+Table26[[#This Row],[FA wt%]]</f>
        <v>14.141414141414142</v>
      </c>
      <c r="I673" s="6">
        <f>Table26[[#This Row],[Lignin wt%]]+Table26[[#This Row],[Ph wt%]]</f>
        <v>0</v>
      </c>
      <c r="J67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73" s="8">
        <v>20.202020202020201</v>
      </c>
      <c r="L673" s="6">
        <v>0</v>
      </c>
      <c r="M673" s="6">
        <v>0</v>
      </c>
      <c r="N673" s="6">
        <v>0</v>
      </c>
      <c r="O673" s="8">
        <v>59.595959595959599</v>
      </c>
      <c r="P673" s="8">
        <v>14.141414141414142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6</v>
      </c>
      <c r="AD673" s="8">
        <v>1.67E-3</v>
      </c>
      <c r="AG673" s="6">
        <v>15</v>
      </c>
      <c r="AQ673" s="6">
        <v>39.833333333333336</v>
      </c>
      <c r="AR673">
        <v>400</v>
      </c>
      <c r="AT673" t="s">
        <v>389</v>
      </c>
      <c r="AU673" s="8">
        <v>3</v>
      </c>
      <c r="AV673" s="8">
        <v>33</v>
      </c>
      <c r="AW673" s="8">
        <v>10</v>
      </c>
      <c r="AX673" s="8">
        <v>16</v>
      </c>
      <c r="AZ673" s="6">
        <v>16</v>
      </c>
      <c r="BD673" s="8"/>
      <c r="BE673" s="8"/>
      <c r="BF673" s="8"/>
      <c r="BG673" s="8"/>
      <c r="BH673" s="8"/>
      <c r="BI673" s="8"/>
      <c r="BJ673" s="8"/>
    </row>
    <row r="674" spans="1:62" x14ac:dyDescent="0.25">
      <c r="A674" t="s">
        <v>152</v>
      </c>
      <c r="B674" t="s">
        <v>153</v>
      </c>
      <c r="C674">
        <v>2016</v>
      </c>
      <c r="D674" s="9" t="s">
        <v>154</v>
      </c>
      <c r="E674">
        <v>0</v>
      </c>
      <c r="F674" s="6">
        <f>Table26[[#This Row],[Other Carbs wt%]]+Table26[[#This Row],[Starch wt%]]+Table26[[#This Row],[Cellulose wt%]]+Table26[[#This Row],[Hemicellulose wt%]]+Table26[[#This Row],[Sa wt%]]</f>
        <v>20.202020202020201</v>
      </c>
      <c r="G674" s="6">
        <f>Table26[[#This Row],[Protein wt%]]+Table26[[#This Row],[AA wt%]]</f>
        <v>59.595959595959599</v>
      </c>
      <c r="H674" s="6">
        <f>Table26[[#This Row],[Lipids wt%]]+Table26[[#This Row],[FA wt%]]</f>
        <v>14.141414141414142</v>
      </c>
      <c r="I674" s="6">
        <f>Table26[[#This Row],[Lignin wt%]]+Table26[[#This Row],[Ph wt%]]</f>
        <v>0</v>
      </c>
      <c r="J67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74" s="8">
        <v>20.202020202020201</v>
      </c>
      <c r="L674" s="6">
        <v>0</v>
      </c>
      <c r="M674" s="6">
        <v>0</v>
      </c>
      <c r="N674" s="6">
        <v>0</v>
      </c>
      <c r="O674" s="8">
        <v>59.595959595959599</v>
      </c>
      <c r="P674" s="8">
        <v>14.141414141414142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6</v>
      </c>
      <c r="AD674" s="8">
        <v>1.67E-3</v>
      </c>
      <c r="AG674" s="6">
        <v>15</v>
      </c>
      <c r="AQ674" s="6">
        <v>0.58333333333333337</v>
      </c>
      <c r="AR674">
        <v>450</v>
      </c>
      <c r="AT674" t="s">
        <v>389</v>
      </c>
      <c r="AU674" s="8">
        <v>42</v>
      </c>
      <c r="AV674" s="8">
        <v>20</v>
      </c>
      <c r="AW674" s="8">
        <v>32</v>
      </c>
      <c r="AX674" s="8">
        <v>1</v>
      </c>
      <c r="AZ674" s="6">
        <v>1</v>
      </c>
      <c r="BD674" s="8"/>
      <c r="BE674" s="8"/>
      <c r="BF674" s="8"/>
      <c r="BG674" s="8"/>
      <c r="BH674" s="8"/>
      <c r="BI674" s="8"/>
      <c r="BJ674" s="8"/>
    </row>
    <row r="675" spans="1:62" x14ac:dyDescent="0.25">
      <c r="A675" t="s">
        <v>152</v>
      </c>
      <c r="B675" t="s">
        <v>153</v>
      </c>
      <c r="C675">
        <v>2016</v>
      </c>
      <c r="D675" s="9" t="s">
        <v>154</v>
      </c>
      <c r="E675">
        <v>0</v>
      </c>
      <c r="F675" s="6">
        <f>Table26[[#This Row],[Other Carbs wt%]]+Table26[[#This Row],[Starch wt%]]+Table26[[#This Row],[Cellulose wt%]]+Table26[[#This Row],[Hemicellulose wt%]]+Table26[[#This Row],[Sa wt%]]</f>
        <v>20.202020202020201</v>
      </c>
      <c r="G675" s="6">
        <f>Table26[[#This Row],[Protein wt%]]+Table26[[#This Row],[AA wt%]]</f>
        <v>59.595959595959599</v>
      </c>
      <c r="H675" s="6">
        <f>Table26[[#This Row],[Lipids wt%]]+Table26[[#This Row],[FA wt%]]</f>
        <v>14.141414141414142</v>
      </c>
      <c r="I675" s="6">
        <f>Table26[[#This Row],[Lignin wt%]]+Table26[[#This Row],[Ph wt%]]</f>
        <v>0</v>
      </c>
      <c r="J67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75" s="8">
        <v>20.202020202020201</v>
      </c>
      <c r="L675" s="6">
        <v>0</v>
      </c>
      <c r="M675" s="6">
        <v>0</v>
      </c>
      <c r="N675" s="6">
        <v>0</v>
      </c>
      <c r="O675" s="8">
        <v>59.595959595959599</v>
      </c>
      <c r="P675" s="8">
        <v>14.141414141414142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6</v>
      </c>
      <c r="AD675" s="8">
        <v>1.67E-3</v>
      </c>
      <c r="AG675" s="6">
        <v>15</v>
      </c>
      <c r="AQ675" s="6">
        <v>0.91666666666666663</v>
      </c>
      <c r="AR675">
        <v>450</v>
      </c>
      <c r="AT675" t="s">
        <v>389</v>
      </c>
      <c r="AU675" s="8">
        <v>15</v>
      </c>
      <c r="AV675" s="8">
        <v>33</v>
      </c>
      <c r="AW675" s="8">
        <v>39</v>
      </c>
      <c r="AX675" s="8">
        <v>9</v>
      </c>
      <c r="AZ675" s="6">
        <v>9</v>
      </c>
      <c r="BD675" s="8"/>
      <c r="BE675" s="8"/>
      <c r="BF675" s="8"/>
      <c r="BG675" s="8"/>
      <c r="BH675" s="8"/>
      <c r="BI675" s="8"/>
      <c r="BJ675" s="8"/>
    </row>
    <row r="676" spans="1:62" x14ac:dyDescent="0.25">
      <c r="A676" t="s">
        <v>152</v>
      </c>
      <c r="B676" t="s">
        <v>153</v>
      </c>
      <c r="C676">
        <v>2016</v>
      </c>
      <c r="D676" s="9" t="s">
        <v>154</v>
      </c>
      <c r="E676">
        <v>0</v>
      </c>
      <c r="F676" s="6">
        <f>Table26[[#This Row],[Other Carbs wt%]]+Table26[[#This Row],[Starch wt%]]+Table26[[#This Row],[Cellulose wt%]]+Table26[[#This Row],[Hemicellulose wt%]]+Table26[[#This Row],[Sa wt%]]</f>
        <v>20.202020202020201</v>
      </c>
      <c r="G676" s="6">
        <f>Table26[[#This Row],[Protein wt%]]+Table26[[#This Row],[AA wt%]]</f>
        <v>59.595959595959599</v>
      </c>
      <c r="H676" s="6">
        <f>Table26[[#This Row],[Lipids wt%]]+Table26[[#This Row],[FA wt%]]</f>
        <v>14.141414141414142</v>
      </c>
      <c r="I676" s="6">
        <f>Table26[[#This Row],[Lignin wt%]]+Table26[[#This Row],[Ph wt%]]</f>
        <v>0</v>
      </c>
      <c r="J67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76" s="8">
        <v>20.202020202020201</v>
      </c>
      <c r="L676" s="6">
        <v>0</v>
      </c>
      <c r="M676" s="6">
        <v>0</v>
      </c>
      <c r="N676" s="6">
        <v>0</v>
      </c>
      <c r="O676" s="8">
        <v>59.595959595959599</v>
      </c>
      <c r="P676" s="8">
        <v>14.141414141414142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6</v>
      </c>
      <c r="AD676" s="8">
        <v>1.67E-3</v>
      </c>
      <c r="AG676" s="6">
        <v>15</v>
      </c>
      <c r="AQ676" s="6">
        <v>0.16666666666666666</v>
      </c>
      <c r="AR676">
        <v>500</v>
      </c>
      <c r="AT676" t="s">
        <v>389</v>
      </c>
      <c r="AU676" s="8">
        <v>82</v>
      </c>
      <c r="AV676" s="8">
        <v>1</v>
      </c>
      <c r="AW676" s="8">
        <v>13</v>
      </c>
      <c r="AX676" s="8">
        <v>8</v>
      </c>
      <c r="AZ676" s="6">
        <v>8</v>
      </c>
      <c r="BD676" s="8"/>
      <c r="BE676" s="8"/>
      <c r="BF676" s="8"/>
      <c r="BG676" s="8"/>
      <c r="BH676" s="8"/>
      <c r="BI676" s="8"/>
      <c r="BJ676" s="8"/>
    </row>
    <row r="677" spans="1:62" x14ac:dyDescent="0.25">
      <c r="A677" t="s">
        <v>152</v>
      </c>
      <c r="B677" t="s">
        <v>153</v>
      </c>
      <c r="C677">
        <v>2016</v>
      </c>
      <c r="D677" s="9" t="s">
        <v>154</v>
      </c>
      <c r="E677">
        <v>0</v>
      </c>
      <c r="F677" s="6">
        <f>Table26[[#This Row],[Other Carbs wt%]]+Table26[[#This Row],[Starch wt%]]+Table26[[#This Row],[Cellulose wt%]]+Table26[[#This Row],[Hemicellulose wt%]]+Table26[[#This Row],[Sa wt%]]</f>
        <v>20.202020202020201</v>
      </c>
      <c r="G677" s="6">
        <f>Table26[[#This Row],[Protein wt%]]+Table26[[#This Row],[AA wt%]]</f>
        <v>59.595959595959599</v>
      </c>
      <c r="H677" s="6">
        <f>Table26[[#This Row],[Lipids wt%]]+Table26[[#This Row],[FA wt%]]</f>
        <v>14.141414141414142</v>
      </c>
      <c r="I677" s="6">
        <f>Table26[[#This Row],[Lignin wt%]]+Table26[[#This Row],[Ph wt%]]</f>
        <v>0</v>
      </c>
      <c r="J67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77" s="8">
        <v>20.202020202020201</v>
      </c>
      <c r="L677" s="6">
        <v>0</v>
      </c>
      <c r="M677" s="6">
        <v>0</v>
      </c>
      <c r="N677" s="6">
        <v>0</v>
      </c>
      <c r="O677" s="8">
        <v>59.595959595959599</v>
      </c>
      <c r="P677" s="8">
        <v>14.141414141414142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6</v>
      </c>
      <c r="AD677" s="8">
        <v>1.67E-3</v>
      </c>
      <c r="AG677" s="6">
        <v>15</v>
      </c>
      <c r="AQ677" s="6">
        <v>0.25</v>
      </c>
      <c r="AR677">
        <v>500</v>
      </c>
      <c r="AT677" t="s">
        <v>389</v>
      </c>
      <c r="AU677" s="8">
        <v>78</v>
      </c>
      <c r="AV677" s="8">
        <v>1</v>
      </c>
      <c r="AW677" s="8">
        <v>10</v>
      </c>
      <c r="AX677" s="8">
        <v>5</v>
      </c>
      <c r="AZ677" s="6">
        <v>5</v>
      </c>
      <c r="BD677" s="8"/>
      <c r="BE677" s="8"/>
      <c r="BF677" s="8"/>
      <c r="BG677" s="8"/>
      <c r="BH677" s="8"/>
      <c r="BI677" s="8"/>
      <c r="BJ677" s="8"/>
    </row>
    <row r="678" spans="1:62" x14ac:dyDescent="0.25">
      <c r="A678" t="s">
        <v>152</v>
      </c>
      <c r="B678" t="s">
        <v>153</v>
      </c>
      <c r="C678">
        <v>2016</v>
      </c>
      <c r="D678" s="9" t="s">
        <v>154</v>
      </c>
      <c r="E678">
        <v>0</v>
      </c>
      <c r="F678" s="6">
        <f>Table26[[#This Row],[Other Carbs wt%]]+Table26[[#This Row],[Starch wt%]]+Table26[[#This Row],[Cellulose wt%]]+Table26[[#This Row],[Hemicellulose wt%]]+Table26[[#This Row],[Sa wt%]]</f>
        <v>20.202020202020201</v>
      </c>
      <c r="G678" s="6">
        <f>Table26[[#This Row],[Protein wt%]]+Table26[[#This Row],[AA wt%]]</f>
        <v>59.595959595959599</v>
      </c>
      <c r="H678" s="6">
        <f>Table26[[#This Row],[Lipids wt%]]+Table26[[#This Row],[FA wt%]]</f>
        <v>14.141414141414142</v>
      </c>
      <c r="I678" s="6">
        <f>Table26[[#This Row],[Lignin wt%]]+Table26[[#This Row],[Ph wt%]]</f>
        <v>0</v>
      </c>
      <c r="J67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78" s="8">
        <v>20.202020202020201</v>
      </c>
      <c r="L678" s="6">
        <v>0</v>
      </c>
      <c r="M678" s="6">
        <v>0</v>
      </c>
      <c r="N678" s="6">
        <v>0</v>
      </c>
      <c r="O678" s="8">
        <v>59.595959595959599</v>
      </c>
      <c r="P678" s="8">
        <v>14.141414141414142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6</v>
      </c>
      <c r="AD678" s="8">
        <v>1.67E-3</v>
      </c>
      <c r="AG678" s="6">
        <v>15</v>
      </c>
      <c r="AQ678" s="6">
        <v>0.41666666666666669</v>
      </c>
      <c r="AR678">
        <v>500</v>
      </c>
      <c r="AT678" t="s">
        <v>389</v>
      </c>
      <c r="AU678" s="8">
        <v>47</v>
      </c>
      <c r="AV678" s="8">
        <v>20</v>
      </c>
      <c r="AW678" s="8">
        <v>33</v>
      </c>
      <c r="AX678" s="8">
        <v>13</v>
      </c>
      <c r="AZ678" s="6">
        <v>13</v>
      </c>
      <c r="BD678" s="8"/>
      <c r="BE678" s="8"/>
      <c r="BF678" s="8"/>
      <c r="BG678" s="8"/>
      <c r="BH678" s="8"/>
      <c r="BI678" s="8"/>
      <c r="BJ678" s="8"/>
    </row>
    <row r="679" spans="1:62" x14ac:dyDescent="0.25">
      <c r="A679" t="s">
        <v>152</v>
      </c>
      <c r="B679" t="s">
        <v>153</v>
      </c>
      <c r="C679">
        <v>2016</v>
      </c>
      <c r="D679" s="9" t="s">
        <v>154</v>
      </c>
      <c r="E679">
        <v>0</v>
      </c>
      <c r="F679" s="6">
        <f>Table26[[#This Row],[Other Carbs wt%]]+Table26[[#This Row],[Starch wt%]]+Table26[[#This Row],[Cellulose wt%]]+Table26[[#This Row],[Hemicellulose wt%]]+Table26[[#This Row],[Sa wt%]]</f>
        <v>20.202020202020201</v>
      </c>
      <c r="G679" s="6">
        <f>Table26[[#This Row],[Protein wt%]]+Table26[[#This Row],[AA wt%]]</f>
        <v>59.595959595959599</v>
      </c>
      <c r="H679" s="6">
        <f>Table26[[#This Row],[Lipids wt%]]+Table26[[#This Row],[FA wt%]]</f>
        <v>14.141414141414142</v>
      </c>
      <c r="I679" s="6">
        <f>Table26[[#This Row],[Lignin wt%]]+Table26[[#This Row],[Ph wt%]]</f>
        <v>0</v>
      </c>
      <c r="J67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79" s="8">
        <v>20.202020202020201</v>
      </c>
      <c r="L679" s="6">
        <v>0</v>
      </c>
      <c r="M679" s="6">
        <v>0</v>
      </c>
      <c r="N679" s="6">
        <v>0</v>
      </c>
      <c r="O679" s="8">
        <v>59.595959595959599</v>
      </c>
      <c r="P679" s="8">
        <v>14.141414141414142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6</v>
      </c>
      <c r="AD679" s="8">
        <v>1.67E-3</v>
      </c>
      <c r="AG679" s="6">
        <v>15</v>
      </c>
      <c r="AQ679" s="6">
        <v>8.3333333333333329E-2</v>
      </c>
      <c r="AR679">
        <v>600</v>
      </c>
      <c r="AT679" t="s">
        <v>389</v>
      </c>
      <c r="AU679" s="8">
        <v>81</v>
      </c>
      <c r="AV679" s="8">
        <v>2</v>
      </c>
      <c r="AW679" s="8">
        <v>15</v>
      </c>
      <c r="AX679" s="8">
        <v>8</v>
      </c>
      <c r="AZ679" s="6">
        <v>8</v>
      </c>
      <c r="BD679" s="8"/>
      <c r="BE679" s="8"/>
      <c r="BF679" s="8"/>
      <c r="BG679" s="8"/>
      <c r="BH679" s="8"/>
      <c r="BI679" s="8"/>
      <c r="BJ679" s="8"/>
    </row>
    <row r="680" spans="1:62" x14ac:dyDescent="0.25">
      <c r="A680" t="s">
        <v>152</v>
      </c>
      <c r="B680" t="s">
        <v>153</v>
      </c>
      <c r="C680">
        <v>2016</v>
      </c>
      <c r="D680" s="9" t="s">
        <v>154</v>
      </c>
      <c r="E680">
        <v>0</v>
      </c>
      <c r="F680" s="6">
        <f>Table26[[#This Row],[Other Carbs wt%]]+Table26[[#This Row],[Starch wt%]]+Table26[[#This Row],[Cellulose wt%]]+Table26[[#This Row],[Hemicellulose wt%]]+Table26[[#This Row],[Sa wt%]]</f>
        <v>20.202020202020201</v>
      </c>
      <c r="G680" s="6">
        <f>Table26[[#This Row],[Protein wt%]]+Table26[[#This Row],[AA wt%]]</f>
        <v>59.595959595959599</v>
      </c>
      <c r="H680" s="6">
        <f>Table26[[#This Row],[Lipids wt%]]+Table26[[#This Row],[FA wt%]]</f>
        <v>14.141414141414142</v>
      </c>
      <c r="I680" s="6">
        <f>Table26[[#This Row],[Lignin wt%]]+Table26[[#This Row],[Ph wt%]]</f>
        <v>0</v>
      </c>
      <c r="J68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20.202020202020201</v>
      </c>
      <c r="K680" s="8">
        <v>20.202020202020201</v>
      </c>
      <c r="L680" s="6">
        <v>0</v>
      </c>
      <c r="M680" s="6">
        <v>0</v>
      </c>
      <c r="N680" s="6">
        <v>0</v>
      </c>
      <c r="O680" s="8">
        <v>59.595959595959599</v>
      </c>
      <c r="P680" s="8">
        <v>14.141414141414142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6</v>
      </c>
      <c r="AD680" s="8">
        <v>1.67E-3</v>
      </c>
      <c r="AG680" s="6">
        <v>15</v>
      </c>
      <c r="AQ680" s="6">
        <v>0.25</v>
      </c>
      <c r="AR680">
        <v>600</v>
      </c>
      <c r="AT680" t="s">
        <v>389</v>
      </c>
      <c r="AU680" s="8">
        <v>60</v>
      </c>
      <c r="AV680" s="8">
        <v>4</v>
      </c>
      <c r="AW680" s="8">
        <v>15</v>
      </c>
      <c r="AX680" s="8">
        <v>8</v>
      </c>
      <c r="AZ680" s="6">
        <v>8</v>
      </c>
      <c r="BD680" s="8"/>
      <c r="BE680" s="8"/>
      <c r="BF680" s="8"/>
      <c r="BG680" s="8"/>
      <c r="BH680" s="8"/>
      <c r="BI680" s="8"/>
      <c r="BJ680" s="8"/>
    </row>
    <row r="681" spans="1:62" x14ac:dyDescent="0.25">
      <c r="A681" t="s">
        <v>157</v>
      </c>
      <c r="B681" t="s">
        <v>158</v>
      </c>
      <c r="C681">
        <v>2016</v>
      </c>
      <c r="D681" s="9" t="s">
        <v>155</v>
      </c>
      <c r="E681">
        <v>0</v>
      </c>
      <c r="F681" s="6">
        <f>Table26[[#This Row],[Other Carbs wt%]]+Table26[[#This Row],[Starch wt%]]+Table26[[#This Row],[Cellulose wt%]]+Table26[[#This Row],[Hemicellulose wt%]]+Table26[[#This Row],[Sa wt%]]</f>
        <v>56.975697569756967</v>
      </c>
      <c r="G681" s="6">
        <f>Table26[[#This Row],[Protein wt%]]+Table26[[#This Row],[AA wt%]]</f>
        <v>14.26142614261426</v>
      </c>
      <c r="H681" s="6">
        <f>Table26[[#This Row],[Lipids wt%]]+Table26[[#This Row],[FA wt%]]</f>
        <v>21.762176217621761</v>
      </c>
      <c r="I681" s="6">
        <f>Table26[[#This Row],[Lignin wt%]]+Table26[[#This Row],[Ph wt%]]</f>
        <v>0</v>
      </c>
      <c r="J68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56.975697569756967</v>
      </c>
      <c r="K681" s="8">
        <v>56.975697569756967</v>
      </c>
      <c r="L681" s="6">
        <v>0</v>
      </c>
      <c r="M681" s="6">
        <v>0</v>
      </c>
      <c r="N681" s="6">
        <v>0</v>
      </c>
      <c r="O681" s="8">
        <v>14.26142614261426</v>
      </c>
      <c r="P681" s="8">
        <v>21.762176217621761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7</v>
      </c>
      <c r="AD681" s="8"/>
      <c r="AG681" s="6">
        <v>10</v>
      </c>
      <c r="AQ681" s="6">
        <v>30</v>
      </c>
      <c r="AR681">
        <v>200</v>
      </c>
      <c r="AT681" t="s">
        <v>389</v>
      </c>
      <c r="AU681" s="8">
        <v>55.4520917678812</v>
      </c>
      <c r="AV681" s="8">
        <v>21.160593792172701</v>
      </c>
      <c r="AW681" s="8">
        <v>23.9946018893387</v>
      </c>
      <c r="AX681" s="8"/>
      <c r="AZ681" s="6" t="s">
        <v>391</v>
      </c>
      <c r="BD681" s="8"/>
      <c r="BE681" s="8"/>
      <c r="BF681" s="8"/>
      <c r="BG681" s="8"/>
      <c r="BH681" s="8"/>
      <c r="BI681" s="8"/>
      <c r="BJ681" s="8"/>
    </row>
    <row r="682" spans="1:62" x14ac:dyDescent="0.25">
      <c r="A682" t="s">
        <v>157</v>
      </c>
      <c r="B682" t="s">
        <v>158</v>
      </c>
      <c r="C682">
        <v>2016</v>
      </c>
      <c r="D682" s="9" t="s">
        <v>155</v>
      </c>
      <c r="E682">
        <v>0</v>
      </c>
      <c r="F682" s="6">
        <f>Table26[[#This Row],[Other Carbs wt%]]+Table26[[#This Row],[Starch wt%]]+Table26[[#This Row],[Cellulose wt%]]+Table26[[#This Row],[Hemicellulose wt%]]+Table26[[#This Row],[Sa wt%]]</f>
        <v>56.975697569756967</v>
      </c>
      <c r="G682" s="6">
        <f>Table26[[#This Row],[Protein wt%]]+Table26[[#This Row],[AA wt%]]</f>
        <v>14.26142614261426</v>
      </c>
      <c r="H682" s="6">
        <f>Table26[[#This Row],[Lipids wt%]]+Table26[[#This Row],[FA wt%]]</f>
        <v>21.762176217621761</v>
      </c>
      <c r="I682" s="6">
        <f>Table26[[#This Row],[Lignin wt%]]+Table26[[#This Row],[Ph wt%]]</f>
        <v>0</v>
      </c>
      <c r="J68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56.975697569756967</v>
      </c>
      <c r="K682" s="8">
        <v>56.975697569756967</v>
      </c>
      <c r="L682" s="6">
        <v>0</v>
      </c>
      <c r="M682" s="6">
        <v>0</v>
      </c>
      <c r="N682" s="6">
        <v>0</v>
      </c>
      <c r="O682" s="8">
        <v>14.26142614261426</v>
      </c>
      <c r="P682" s="8">
        <v>21.762176217621761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7</v>
      </c>
      <c r="AD682" s="8"/>
      <c r="AG682" s="6">
        <v>10</v>
      </c>
      <c r="AQ682" s="6">
        <v>30</v>
      </c>
      <c r="AR682">
        <v>225</v>
      </c>
      <c r="AT682" t="s">
        <v>389</v>
      </c>
      <c r="AU682" s="8">
        <v>45.816464237516797</v>
      </c>
      <c r="AV682" s="8">
        <v>25.883940620782699</v>
      </c>
      <c r="AW682" s="8">
        <v>25.600539811066099</v>
      </c>
      <c r="AX682" s="8">
        <v>2.83400809716598</v>
      </c>
      <c r="AZ682" s="6">
        <v>2.83400809716598</v>
      </c>
      <c r="BD682" s="8"/>
      <c r="BE682" s="8"/>
      <c r="BF682" s="8"/>
      <c r="BG682" s="8"/>
      <c r="BH682" s="8"/>
      <c r="BI682" s="8"/>
      <c r="BJ682" s="8"/>
    </row>
    <row r="683" spans="1:62" x14ac:dyDescent="0.25">
      <c r="A683" t="s">
        <v>157</v>
      </c>
      <c r="B683" t="s">
        <v>158</v>
      </c>
      <c r="C683">
        <v>2016</v>
      </c>
      <c r="D683" s="9" t="s">
        <v>155</v>
      </c>
      <c r="E683">
        <v>0</v>
      </c>
      <c r="F683" s="6">
        <f>Table26[[#This Row],[Other Carbs wt%]]+Table26[[#This Row],[Starch wt%]]+Table26[[#This Row],[Cellulose wt%]]+Table26[[#This Row],[Hemicellulose wt%]]+Table26[[#This Row],[Sa wt%]]</f>
        <v>56.975697569756967</v>
      </c>
      <c r="G683" s="6">
        <f>Table26[[#This Row],[Protein wt%]]+Table26[[#This Row],[AA wt%]]</f>
        <v>14.26142614261426</v>
      </c>
      <c r="H683" s="6">
        <f>Table26[[#This Row],[Lipids wt%]]+Table26[[#This Row],[FA wt%]]</f>
        <v>21.762176217621761</v>
      </c>
      <c r="I683" s="6">
        <f>Table26[[#This Row],[Lignin wt%]]+Table26[[#This Row],[Ph wt%]]</f>
        <v>0</v>
      </c>
      <c r="J68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56.975697569756967</v>
      </c>
      <c r="K683" s="8">
        <v>56.975697569756967</v>
      </c>
      <c r="L683" s="6">
        <v>0</v>
      </c>
      <c r="M683" s="6">
        <v>0</v>
      </c>
      <c r="N683" s="6">
        <v>0</v>
      </c>
      <c r="O683" s="8">
        <v>14.26142614261426</v>
      </c>
      <c r="P683" s="8">
        <v>21.762176217621761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7</v>
      </c>
      <c r="AD683" s="8"/>
      <c r="AG683" s="6">
        <v>10</v>
      </c>
      <c r="AQ683" s="6">
        <v>30</v>
      </c>
      <c r="AR683">
        <v>275</v>
      </c>
      <c r="AT683" t="s">
        <v>389</v>
      </c>
      <c r="AU683" s="8">
        <v>42.132253711201002</v>
      </c>
      <c r="AV683" s="8">
        <v>27.584345479082302</v>
      </c>
      <c r="AW683" s="8">
        <v>20.877192982456101</v>
      </c>
      <c r="AX683" s="8">
        <v>9.6356275303643599</v>
      </c>
      <c r="AZ683" s="6">
        <v>9.6356275303643599</v>
      </c>
      <c r="BD683" s="8"/>
      <c r="BE683" s="8"/>
      <c r="BF683" s="8"/>
      <c r="BG683" s="8"/>
      <c r="BH683" s="8"/>
      <c r="BI683" s="8"/>
      <c r="BJ683" s="8"/>
    </row>
    <row r="684" spans="1:62" x14ac:dyDescent="0.25">
      <c r="A684" t="s">
        <v>157</v>
      </c>
      <c r="B684" t="s">
        <v>158</v>
      </c>
      <c r="C684">
        <v>2016</v>
      </c>
      <c r="D684" s="9" t="s">
        <v>155</v>
      </c>
      <c r="E684">
        <v>0</v>
      </c>
      <c r="F684" s="6">
        <f>Table26[[#This Row],[Other Carbs wt%]]+Table26[[#This Row],[Starch wt%]]+Table26[[#This Row],[Cellulose wt%]]+Table26[[#This Row],[Hemicellulose wt%]]+Table26[[#This Row],[Sa wt%]]</f>
        <v>56.975697569756967</v>
      </c>
      <c r="G684" s="6">
        <f>Table26[[#This Row],[Protein wt%]]+Table26[[#This Row],[AA wt%]]</f>
        <v>14.26142614261426</v>
      </c>
      <c r="H684" s="6">
        <f>Table26[[#This Row],[Lipids wt%]]+Table26[[#This Row],[FA wt%]]</f>
        <v>21.762176217621761</v>
      </c>
      <c r="I684" s="6">
        <f>Table26[[#This Row],[Lignin wt%]]+Table26[[#This Row],[Ph wt%]]</f>
        <v>0</v>
      </c>
      <c r="J68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56.975697569756967</v>
      </c>
      <c r="K684" s="8">
        <v>56.975697569756967</v>
      </c>
      <c r="L684" s="6">
        <v>0</v>
      </c>
      <c r="M684" s="6">
        <v>0</v>
      </c>
      <c r="N684" s="6">
        <v>0</v>
      </c>
      <c r="O684" s="8">
        <v>14.26142614261426</v>
      </c>
      <c r="P684" s="8">
        <v>21.762176217621761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7</v>
      </c>
      <c r="AD684" s="8"/>
      <c r="AG684" s="6">
        <v>10</v>
      </c>
      <c r="AQ684" s="6">
        <v>30</v>
      </c>
      <c r="AR684">
        <v>300</v>
      </c>
      <c r="AT684" t="s">
        <v>389</v>
      </c>
      <c r="AU684" s="8">
        <v>23.049932523616601</v>
      </c>
      <c r="AV684" s="8">
        <v>47.800269905533</v>
      </c>
      <c r="AW684" s="8">
        <v>17.476383265856899</v>
      </c>
      <c r="AX684" s="8">
        <v>12.7530364372469</v>
      </c>
      <c r="AZ684" s="6">
        <v>12.7530364372469</v>
      </c>
      <c r="BD684" s="8"/>
      <c r="BE684" s="8"/>
      <c r="BF684" s="8"/>
      <c r="BG684" s="8"/>
      <c r="BH684" s="8"/>
      <c r="BI684" s="8"/>
      <c r="BJ684" s="8"/>
    </row>
    <row r="685" spans="1:62" x14ac:dyDescent="0.25">
      <c r="A685" t="s">
        <v>157</v>
      </c>
      <c r="B685" t="s">
        <v>158</v>
      </c>
      <c r="C685">
        <v>2016</v>
      </c>
      <c r="D685" s="9" t="s">
        <v>155</v>
      </c>
      <c r="E685">
        <v>0</v>
      </c>
      <c r="F685" s="6">
        <f>Table26[[#This Row],[Other Carbs wt%]]+Table26[[#This Row],[Starch wt%]]+Table26[[#This Row],[Cellulose wt%]]+Table26[[#This Row],[Hemicellulose wt%]]+Table26[[#This Row],[Sa wt%]]</f>
        <v>56.975697569756967</v>
      </c>
      <c r="G685" s="6">
        <f>Table26[[#This Row],[Protein wt%]]+Table26[[#This Row],[AA wt%]]</f>
        <v>14.26142614261426</v>
      </c>
      <c r="H685" s="6">
        <f>Table26[[#This Row],[Lipids wt%]]+Table26[[#This Row],[FA wt%]]</f>
        <v>21.762176217621761</v>
      </c>
      <c r="I685" s="6">
        <f>Table26[[#This Row],[Lignin wt%]]+Table26[[#This Row],[Ph wt%]]</f>
        <v>0</v>
      </c>
      <c r="J68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56.975697569756967</v>
      </c>
      <c r="K685" s="8">
        <v>56.975697569756967</v>
      </c>
      <c r="L685" s="6">
        <v>0</v>
      </c>
      <c r="M685" s="6">
        <v>0</v>
      </c>
      <c r="N685" s="6">
        <v>0</v>
      </c>
      <c r="O685" s="8">
        <v>14.26142614261426</v>
      </c>
      <c r="P685" s="8">
        <v>21.762176217621761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7</v>
      </c>
      <c r="AD685" s="8"/>
      <c r="AG685" s="6">
        <v>10</v>
      </c>
      <c r="AQ685" s="6">
        <v>30</v>
      </c>
      <c r="AR685">
        <v>330</v>
      </c>
      <c r="AT685" t="s">
        <v>389</v>
      </c>
      <c r="AU685" s="8">
        <v>16.7206477732793</v>
      </c>
      <c r="AV685" s="8">
        <v>37.975708502024197</v>
      </c>
      <c r="AW685" s="8">
        <v>10.107962213225299</v>
      </c>
      <c r="AX685" s="8">
        <v>31.2685560053981</v>
      </c>
      <c r="AZ685" s="6">
        <v>31.2685560053981</v>
      </c>
      <c r="BD685" s="8"/>
      <c r="BE685" s="8"/>
      <c r="BF685" s="8"/>
      <c r="BG685" s="8"/>
      <c r="BH685" s="8"/>
      <c r="BI685" s="8"/>
      <c r="BJ685" s="8"/>
    </row>
    <row r="686" spans="1:62" x14ac:dyDescent="0.25">
      <c r="A686" t="s">
        <v>157</v>
      </c>
      <c r="B686" t="s">
        <v>158</v>
      </c>
      <c r="C686">
        <v>2016</v>
      </c>
      <c r="D686" s="9" t="s">
        <v>156</v>
      </c>
      <c r="E686">
        <v>0</v>
      </c>
      <c r="F686" s="6">
        <f>Table26[[#This Row],[Other Carbs wt%]]+Table26[[#This Row],[Starch wt%]]+Table26[[#This Row],[Cellulose wt%]]+Table26[[#This Row],[Hemicellulose wt%]]+Table26[[#This Row],[Sa wt%]]</f>
        <v>42.581926514399214</v>
      </c>
      <c r="G686" s="6">
        <f>Table26[[#This Row],[Protein wt%]]+Table26[[#This Row],[AA wt%]]</f>
        <v>44.309831181727908</v>
      </c>
      <c r="H686" s="6">
        <f>Table26[[#This Row],[Lipids wt%]]+Table26[[#This Row],[FA wt%]]</f>
        <v>10.625620655412117</v>
      </c>
      <c r="I686" s="6">
        <f>Table26[[#This Row],[Lignin wt%]]+Table26[[#This Row],[Ph wt%]]</f>
        <v>0</v>
      </c>
      <c r="J68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42.581926514399214</v>
      </c>
      <c r="K686" s="8">
        <v>42.581926514399214</v>
      </c>
      <c r="L686" s="6">
        <v>0</v>
      </c>
      <c r="M686" s="6">
        <v>0</v>
      </c>
      <c r="N686" s="6">
        <v>0</v>
      </c>
      <c r="O686" s="8">
        <v>44.309831181727908</v>
      </c>
      <c r="P686" s="8">
        <v>10.625620655412117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2.5</v>
      </c>
      <c r="AD686" s="8"/>
      <c r="AG686" s="6">
        <v>10</v>
      </c>
      <c r="AQ686" s="6">
        <v>30</v>
      </c>
      <c r="AR686">
        <v>180</v>
      </c>
      <c r="AT686" t="s">
        <v>389</v>
      </c>
      <c r="AU686" s="8">
        <v>55.2232746955344</v>
      </c>
      <c r="AV686" s="8">
        <v>8.9986468200270693</v>
      </c>
      <c r="AW686" s="8">
        <v>20.270635994587199</v>
      </c>
      <c r="AX686" s="8">
        <v>15.155615696887599</v>
      </c>
      <c r="AZ686" s="6">
        <v>15.155615696887599</v>
      </c>
      <c r="BD686" s="8"/>
      <c r="BE686" s="8"/>
      <c r="BF686" s="8"/>
      <c r="BG686" s="8"/>
      <c r="BH686" s="8"/>
      <c r="BI686" s="8"/>
      <c r="BJ686" s="8"/>
    </row>
    <row r="687" spans="1:62" x14ac:dyDescent="0.25">
      <c r="A687" t="s">
        <v>157</v>
      </c>
      <c r="B687" t="s">
        <v>158</v>
      </c>
      <c r="C687">
        <v>2016</v>
      </c>
      <c r="D687" s="9" t="s">
        <v>156</v>
      </c>
      <c r="E687">
        <v>0</v>
      </c>
      <c r="F687" s="6">
        <f>Table26[[#This Row],[Other Carbs wt%]]+Table26[[#This Row],[Starch wt%]]+Table26[[#This Row],[Cellulose wt%]]+Table26[[#This Row],[Hemicellulose wt%]]+Table26[[#This Row],[Sa wt%]]</f>
        <v>42.581926514399214</v>
      </c>
      <c r="G687" s="6">
        <f>Table26[[#This Row],[Protein wt%]]+Table26[[#This Row],[AA wt%]]</f>
        <v>44.309831181727908</v>
      </c>
      <c r="H687" s="6">
        <f>Table26[[#This Row],[Lipids wt%]]+Table26[[#This Row],[FA wt%]]</f>
        <v>10.625620655412117</v>
      </c>
      <c r="I687" s="6">
        <f>Table26[[#This Row],[Lignin wt%]]+Table26[[#This Row],[Ph wt%]]</f>
        <v>0</v>
      </c>
      <c r="J68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42.581926514399214</v>
      </c>
      <c r="K687" s="8">
        <v>42.581926514399214</v>
      </c>
      <c r="L687" s="6">
        <v>0</v>
      </c>
      <c r="M687" s="6">
        <v>0</v>
      </c>
      <c r="N687" s="6">
        <v>0</v>
      </c>
      <c r="O687" s="8">
        <v>44.309831181727908</v>
      </c>
      <c r="P687" s="8">
        <v>10.625620655412117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2.5</v>
      </c>
      <c r="AD687" s="8"/>
      <c r="AG687" s="6">
        <v>10</v>
      </c>
      <c r="AQ687" s="6">
        <v>30</v>
      </c>
      <c r="AR687">
        <v>200</v>
      </c>
      <c r="AT687" t="s">
        <v>389</v>
      </c>
      <c r="AU687" s="8">
        <v>47.834912043301699</v>
      </c>
      <c r="AV687" s="8">
        <v>12.4086603518268</v>
      </c>
      <c r="AW687" s="8">
        <v>22.733423545331501</v>
      </c>
      <c r="AX687" s="8">
        <v>17.334235453315198</v>
      </c>
      <c r="AZ687" s="6">
        <v>17.334235453315198</v>
      </c>
      <c r="BD687" s="8"/>
      <c r="BE687" s="8"/>
      <c r="BF687" s="8"/>
      <c r="BG687" s="8"/>
      <c r="BH687" s="8"/>
      <c r="BI687" s="8"/>
      <c r="BJ687" s="8"/>
    </row>
    <row r="688" spans="1:62" x14ac:dyDescent="0.25">
      <c r="A688" t="s">
        <v>157</v>
      </c>
      <c r="B688" t="s">
        <v>158</v>
      </c>
      <c r="C688">
        <v>2016</v>
      </c>
      <c r="D688" s="9" t="s">
        <v>156</v>
      </c>
      <c r="E688">
        <v>0</v>
      </c>
      <c r="F688" s="6">
        <f>Table26[[#This Row],[Other Carbs wt%]]+Table26[[#This Row],[Starch wt%]]+Table26[[#This Row],[Cellulose wt%]]+Table26[[#This Row],[Hemicellulose wt%]]+Table26[[#This Row],[Sa wt%]]</f>
        <v>42.581926514399214</v>
      </c>
      <c r="G688" s="6">
        <f>Table26[[#This Row],[Protein wt%]]+Table26[[#This Row],[AA wt%]]</f>
        <v>44.309831181727908</v>
      </c>
      <c r="H688" s="6">
        <f>Table26[[#This Row],[Lipids wt%]]+Table26[[#This Row],[FA wt%]]</f>
        <v>10.625620655412117</v>
      </c>
      <c r="I688" s="6">
        <f>Table26[[#This Row],[Lignin wt%]]+Table26[[#This Row],[Ph wt%]]</f>
        <v>0</v>
      </c>
      <c r="J68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42.581926514399214</v>
      </c>
      <c r="K688" s="8">
        <v>42.581926514399214</v>
      </c>
      <c r="L688" s="6">
        <v>0</v>
      </c>
      <c r="M688" s="6">
        <v>0</v>
      </c>
      <c r="N688" s="6">
        <v>0</v>
      </c>
      <c r="O688" s="8">
        <v>44.309831181727908</v>
      </c>
      <c r="P688" s="8">
        <v>10.625620655412117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2.5</v>
      </c>
      <c r="AD688" s="8"/>
      <c r="AG688" s="6">
        <v>10</v>
      </c>
      <c r="AQ688" s="6">
        <v>30</v>
      </c>
      <c r="AR688">
        <v>225</v>
      </c>
      <c r="AT688" t="s">
        <v>389</v>
      </c>
      <c r="AU688" s="8">
        <v>30.974289580514199</v>
      </c>
      <c r="AV688" s="8">
        <v>20.1759133964817</v>
      </c>
      <c r="AW688" s="8">
        <v>23.964817320703599</v>
      </c>
      <c r="AX688" s="8">
        <v>25.5751014884979</v>
      </c>
      <c r="AZ688" s="6">
        <v>25.5751014884979</v>
      </c>
      <c r="BD688" s="8"/>
      <c r="BE688" s="8"/>
      <c r="BF688" s="8"/>
      <c r="BG688" s="8"/>
      <c r="BH688" s="8"/>
      <c r="BI688" s="8"/>
      <c r="BJ688" s="8"/>
    </row>
    <row r="689" spans="1:62" x14ac:dyDescent="0.25">
      <c r="A689" t="s">
        <v>157</v>
      </c>
      <c r="B689" t="s">
        <v>158</v>
      </c>
      <c r="C689">
        <v>2016</v>
      </c>
      <c r="D689" s="9" t="s">
        <v>156</v>
      </c>
      <c r="E689">
        <v>0</v>
      </c>
      <c r="F689" s="6">
        <f>Table26[[#This Row],[Other Carbs wt%]]+Table26[[#This Row],[Starch wt%]]+Table26[[#This Row],[Cellulose wt%]]+Table26[[#This Row],[Hemicellulose wt%]]+Table26[[#This Row],[Sa wt%]]</f>
        <v>42.581926514399214</v>
      </c>
      <c r="G689" s="6">
        <f>Table26[[#This Row],[Protein wt%]]+Table26[[#This Row],[AA wt%]]</f>
        <v>44.309831181727908</v>
      </c>
      <c r="H689" s="6">
        <f>Table26[[#This Row],[Lipids wt%]]+Table26[[#This Row],[FA wt%]]</f>
        <v>10.625620655412117</v>
      </c>
      <c r="I689" s="6">
        <f>Table26[[#This Row],[Lignin wt%]]+Table26[[#This Row],[Ph wt%]]</f>
        <v>0</v>
      </c>
      <c r="J68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42.581926514399214</v>
      </c>
      <c r="K689" s="8">
        <v>42.581926514399214</v>
      </c>
      <c r="L689" s="6">
        <v>0</v>
      </c>
      <c r="M689" s="6">
        <v>0</v>
      </c>
      <c r="N689" s="6">
        <v>0</v>
      </c>
      <c r="O689" s="8">
        <v>44.309831181727908</v>
      </c>
      <c r="P689" s="8">
        <v>10.625620655412117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2.5</v>
      </c>
      <c r="AD689" s="8"/>
      <c r="AG689" s="6">
        <v>10</v>
      </c>
      <c r="AQ689" s="6">
        <v>30</v>
      </c>
      <c r="AR689">
        <v>250</v>
      </c>
      <c r="AT689" t="s">
        <v>389</v>
      </c>
      <c r="AU689" s="8">
        <v>22.0703653585926</v>
      </c>
      <c r="AV689" s="8">
        <v>27.943166441136601</v>
      </c>
      <c r="AW689" s="8">
        <v>19.607577807848401</v>
      </c>
      <c r="AX689" s="8">
        <v>30.311231393775302</v>
      </c>
      <c r="AZ689" s="6">
        <v>30.311231393775302</v>
      </c>
      <c r="BD689" s="8"/>
      <c r="BE689" s="8"/>
      <c r="BF689" s="8"/>
      <c r="BG689" s="8"/>
      <c r="BH689" s="8"/>
      <c r="BI689" s="8"/>
      <c r="BJ689" s="8"/>
    </row>
    <row r="690" spans="1:62" x14ac:dyDescent="0.25">
      <c r="A690" t="s">
        <v>157</v>
      </c>
      <c r="B690" t="s">
        <v>158</v>
      </c>
      <c r="C690">
        <v>2016</v>
      </c>
      <c r="D690" s="9" t="s">
        <v>156</v>
      </c>
      <c r="E690">
        <v>0</v>
      </c>
      <c r="F690" s="6">
        <f>Table26[[#This Row],[Other Carbs wt%]]+Table26[[#This Row],[Starch wt%]]+Table26[[#This Row],[Cellulose wt%]]+Table26[[#This Row],[Hemicellulose wt%]]+Table26[[#This Row],[Sa wt%]]</f>
        <v>42.581926514399214</v>
      </c>
      <c r="G690" s="6">
        <f>Table26[[#This Row],[Protein wt%]]+Table26[[#This Row],[AA wt%]]</f>
        <v>44.309831181727908</v>
      </c>
      <c r="H690" s="6">
        <f>Table26[[#This Row],[Lipids wt%]]+Table26[[#This Row],[FA wt%]]</f>
        <v>10.625620655412117</v>
      </c>
      <c r="I690" s="6">
        <f>Table26[[#This Row],[Lignin wt%]]+Table26[[#This Row],[Ph wt%]]</f>
        <v>0</v>
      </c>
      <c r="J69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42.581926514399214</v>
      </c>
      <c r="K690" s="8">
        <v>42.581926514399214</v>
      </c>
      <c r="L690" s="6">
        <v>0</v>
      </c>
      <c r="M690" s="6">
        <v>0</v>
      </c>
      <c r="N690" s="6">
        <v>0</v>
      </c>
      <c r="O690" s="8">
        <v>44.309831181727908</v>
      </c>
      <c r="P690" s="8">
        <v>10.625620655412117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2.5</v>
      </c>
      <c r="AD690" s="8"/>
      <c r="AG690" s="6">
        <v>10</v>
      </c>
      <c r="AQ690" s="6">
        <v>30</v>
      </c>
      <c r="AR690">
        <v>275</v>
      </c>
      <c r="AT690" t="s">
        <v>389</v>
      </c>
      <c r="AU690" s="8">
        <v>16.102841677943101</v>
      </c>
      <c r="AV690" s="8">
        <v>32.868741542625102</v>
      </c>
      <c r="AW690" s="8">
        <v>12.219215155615601</v>
      </c>
      <c r="AX690" s="8">
        <v>39.783491204330097</v>
      </c>
      <c r="AZ690" s="6">
        <v>39.783491204330097</v>
      </c>
      <c r="BD690" s="8"/>
      <c r="BE690" s="8"/>
      <c r="BF690" s="8"/>
      <c r="BG690" s="8"/>
      <c r="BH690" s="8"/>
      <c r="BI690" s="8"/>
      <c r="BJ690" s="8"/>
    </row>
    <row r="691" spans="1:62" x14ac:dyDescent="0.25">
      <c r="A691" t="s">
        <v>157</v>
      </c>
      <c r="B691" t="s">
        <v>158</v>
      </c>
      <c r="C691">
        <v>2016</v>
      </c>
      <c r="D691" s="9" t="s">
        <v>156</v>
      </c>
      <c r="E691">
        <v>0</v>
      </c>
      <c r="F691" s="6">
        <f>Table26[[#This Row],[Other Carbs wt%]]+Table26[[#This Row],[Starch wt%]]+Table26[[#This Row],[Cellulose wt%]]+Table26[[#This Row],[Hemicellulose wt%]]+Table26[[#This Row],[Sa wt%]]</f>
        <v>42.581926514399214</v>
      </c>
      <c r="G691" s="6">
        <f>Table26[[#This Row],[Protein wt%]]+Table26[[#This Row],[AA wt%]]</f>
        <v>44.309831181727908</v>
      </c>
      <c r="H691" s="6">
        <f>Table26[[#This Row],[Lipids wt%]]+Table26[[#This Row],[FA wt%]]</f>
        <v>10.625620655412117</v>
      </c>
      <c r="I691" s="6">
        <f>Table26[[#This Row],[Lignin wt%]]+Table26[[#This Row],[Ph wt%]]</f>
        <v>0</v>
      </c>
      <c r="J69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42.581926514399214</v>
      </c>
      <c r="K691" s="8">
        <v>42.581926514399214</v>
      </c>
      <c r="L691" s="6">
        <v>0</v>
      </c>
      <c r="M691" s="6">
        <v>0</v>
      </c>
      <c r="N691" s="6">
        <v>0</v>
      </c>
      <c r="O691" s="8">
        <v>44.309831181727908</v>
      </c>
      <c r="P691" s="8">
        <v>10.625620655412117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2.5</v>
      </c>
      <c r="AD691" s="8"/>
      <c r="AG691" s="6">
        <v>10</v>
      </c>
      <c r="AQ691" s="6">
        <v>30</v>
      </c>
      <c r="AR691">
        <v>300</v>
      </c>
      <c r="AT691" t="s">
        <v>389</v>
      </c>
      <c r="AU691" s="8">
        <v>15.439783491204301</v>
      </c>
      <c r="AV691" s="8">
        <v>32.774018944519597</v>
      </c>
      <c r="AW691" s="8">
        <v>4.9255751014884996</v>
      </c>
      <c r="AX691" s="8">
        <v>47.171853856562898</v>
      </c>
      <c r="AZ691" s="6">
        <v>47.171853856562898</v>
      </c>
      <c r="BD691" s="8"/>
      <c r="BE691" s="8"/>
      <c r="BF691" s="8"/>
      <c r="BG691" s="8"/>
      <c r="BH691" s="8"/>
      <c r="BI691" s="8"/>
      <c r="BJ691" s="8"/>
    </row>
    <row r="692" spans="1:62" x14ac:dyDescent="0.25">
      <c r="A692" t="s">
        <v>157</v>
      </c>
      <c r="B692" t="s">
        <v>158</v>
      </c>
      <c r="C692">
        <v>2016</v>
      </c>
      <c r="D692" s="9" t="s">
        <v>156</v>
      </c>
      <c r="E692">
        <v>0</v>
      </c>
      <c r="F692" s="6">
        <f>Table26[[#This Row],[Other Carbs wt%]]+Table26[[#This Row],[Starch wt%]]+Table26[[#This Row],[Cellulose wt%]]+Table26[[#This Row],[Hemicellulose wt%]]+Table26[[#This Row],[Sa wt%]]</f>
        <v>42.581926514399214</v>
      </c>
      <c r="G692" s="6">
        <f>Table26[[#This Row],[Protein wt%]]+Table26[[#This Row],[AA wt%]]</f>
        <v>44.309831181727908</v>
      </c>
      <c r="H692" s="6">
        <f>Table26[[#This Row],[Lipids wt%]]+Table26[[#This Row],[FA wt%]]</f>
        <v>10.625620655412117</v>
      </c>
      <c r="I692" s="6">
        <f>Table26[[#This Row],[Lignin wt%]]+Table26[[#This Row],[Ph wt%]]</f>
        <v>0</v>
      </c>
      <c r="J69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42.581926514399214</v>
      </c>
      <c r="K692" s="8">
        <v>42.581926514399214</v>
      </c>
      <c r="L692" s="6">
        <v>0</v>
      </c>
      <c r="M692" s="6">
        <v>0</v>
      </c>
      <c r="N692" s="6">
        <v>0</v>
      </c>
      <c r="O692" s="8">
        <v>44.309831181727908</v>
      </c>
      <c r="P692" s="8">
        <v>10.625620655412117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2.5</v>
      </c>
      <c r="AD692" s="8"/>
      <c r="AG692" s="6">
        <v>10</v>
      </c>
      <c r="AQ692" s="6">
        <v>30</v>
      </c>
      <c r="AR692">
        <v>330</v>
      </c>
      <c r="AT692" t="s">
        <v>389</v>
      </c>
      <c r="AU692" s="8">
        <v>13.2611637347767</v>
      </c>
      <c r="AV692" s="8">
        <v>30.595399188091999</v>
      </c>
      <c r="AW692" s="8">
        <v>3.5994587280108301</v>
      </c>
      <c r="AX692" s="8">
        <v>52.192151556156901</v>
      </c>
      <c r="AZ692" s="6">
        <v>52.192151556156901</v>
      </c>
      <c r="BD692" s="8"/>
      <c r="BE692" s="8"/>
      <c r="BF692" s="8"/>
      <c r="BG692" s="8"/>
      <c r="BH692" s="8"/>
      <c r="BI692" s="8"/>
      <c r="BJ692" s="8"/>
    </row>
    <row r="693" spans="1:62" x14ac:dyDescent="0.25">
      <c r="A693" t="s">
        <v>162</v>
      </c>
      <c r="B693" t="s">
        <v>163</v>
      </c>
      <c r="C693">
        <v>2015</v>
      </c>
      <c r="D693" s="9" t="s">
        <v>159</v>
      </c>
      <c r="E693">
        <v>0</v>
      </c>
      <c r="F693" s="6">
        <f>Table26[[#This Row],[Other Carbs wt%]]+Table26[[#This Row],[Starch wt%]]+Table26[[#This Row],[Cellulose wt%]]+Table26[[#This Row],[Hemicellulose wt%]]+Table26[[#This Row],[Sa wt%]]</f>
        <v>9.5656836461126016</v>
      </c>
      <c r="G693" s="6">
        <f>Table26[[#This Row],[Protein wt%]]+Table26[[#This Row],[AA wt%]]</f>
        <v>67.335120643431637</v>
      </c>
      <c r="H693" s="6">
        <f>Table26[[#This Row],[Lipids wt%]]+Table26[[#This Row],[FA wt%]]</f>
        <v>19.431635388739945</v>
      </c>
      <c r="I693" s="6">
        <f>Table26[[#This Row],[Lignin wt%]]+Table26[[#This Row],[Ph wt%]]</f>
        <v>0</v>
      </c>
      <c r="J69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9.5656836461126016</v>
      </c>
      <c r="K693" s="8">
        <v>9.5656836461126016</v>
      </c>
      <c r="L693" s="6">
        <v>0</v>
      </c>
      <c r="M693" s="6">
        <v>0</v>
      </c>
      <c r="N693" s="6">
        <v>0</v>
      </c>
      <c r="O693" s="8">
        <v>67.335120643431637</v>
      </c>
      <c r="P693" s="8">
        <v>19.431635388739945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3.42</v>
      </c>
      <c r="AD693" s="8">
        <v>0.1</v>
      </c>
      <c r="AG693" s="6">
        <v>14</v>
      </c>
      <c r="AQ693" s="6">
        <v>71.885729506415629</v>
      </c>
      <c r="AR693">
        <v>250</v>
      </c>
      <c r="AT693" t="s">
        <v>389</v>
      </c>
      <c r="AU693" s="8">
        <v>32.304038004750595</v>
      </c>
      <c r="AV693" s="8">
        <v>28.741092636579499</v>
      </c>
      <c r="AW693" s="8">
        <v>27.315914489311204</v>
      </c>
      <c r="AX693" s="8">
        <v>6.413301662707795</v>
      </c>
      <c r="AZ693" s="6">
        <v>6.413301662707795</v>
      </c>
      <c r="BD693" s="8">
        <v>72.55</v>
      </c>
      <c r="BE693" s="8">
        <v>14.15</v>
      </c>
      <c r="BF693" s="8">
        <v>7.5</v>
      </c>
      <c r="BG693" s="8">
        <v>5.13</v>
      </c>
      <c r="BH693" s="8">
        <v>0.49</v>
      </c>
      <c r="BI693" s="8">
        <v>33.4</v>
      </c>
      <c r="BJ693" s="8">
        <v>0.18</v>
      </c>
    </row>
    <row r="694" spans="1:62" x14ac:dyDescent="0.25">
      <c r="A694" t="s">
        <v>162</v>
      </c>
      <c r="B694" t="s">
        <v>163</v>
      </c>
      <c r="C694">
        <v>2015</v>
      </c>
      <c r="D694" s="9" t="s">
        <v>159</v>
      </c>
      <c r="E694">
        <v>0</v>
      </c>
      <c r="F694" s="6">
        <f>Table26[[#This Row],[Other Carbs wt%]]+Table26[[#This Row],[Starch wt%]]+Table26[[#This Row],[Cellulose wt%]]+Table26[[#This Row],[Hemicellulose wt%]]+Table26[[#This Row],[Sa wt%]]</f>
        <v>9.5656836461126016</v>
      </c>
      <c r="G694" s="6">
        <f>Table26[[#This Row],[Protein wt%]]+Table26[[#This Row],[AA wt%]]</f>
        <v>67.335120643431637</v>
      </c>
      <c r="H694" s="6">
        <f>Table26[[#This Row],[Lipids wt%]]+Table26[[#This Row],[FA wt%]]</f>
        <v>19.431635388739945</v>
      </c>
      <c r="I694" s="6">
        <f>Table26[[#This Row],[Lignin wt%]]+Table26[[#This Row],[Ph wt%]]</f>
        <v>0</v>
      </c>
      <c r="J69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9.5656836461126016</v>
      </c>
      <c r="K694" s="8">
        <v>9.5656836461126016</v>
      </c>
      <c r="L694" s="6">
        <v>0</v>
      </c>
      <c r="M694" s="6">
        <v>0</v>
      </c>
      <c r="N694" s="6">
        <v>0</v>
      </c>
      <c r="O694" s="8">
        <v>67.335120643431637</v>
      </c>
      <c r="P694" s="8">
        <v>19.431635388739945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3.42</v>
      </c>
      <c r="AD694" s="8">
        <v>0.1</v>
      </c>
      <c r="AG694" s="6">
        <v>14</v>
      </c>
      <c r="AQ694" s="6">
        <v>71.890100727173305</v>
      </c>
      <c r="AR694">
        <v>300</v>
      </c>
      <c r="AT694" t="s">
        <v>389</v>
      </c>
      <c r="AU694" s="8">
        <v>15.439429928741099</v>
      </c>
      <c r="AV694" s="8">
        <v>44.8931116389548</v>
      </c>
      <c r="AW694" s="8">
        <v>17.577197149643695</v>
      </c>
      <c r="AX694" s="8">
        <v>18.527315914489307</v>
      </c>
      <c r="AZ694" s="6">
        <v>18.527315914489307</v>
      </c>
      <c r="BD694" s="8">
        <v>77.34</v>
      </c>
      <c r="BE694" s="8">
        <v>13.38</v>
      </c>
      <c r="BF694" s="8">
        <v>3.33</v>
      </c>
      <c r="BG694" s="8">
        <v>5.39</v>
      </c>
      <c r="BH694" s="8">
        <v>0.3</v>
      </c>
      <c r="BI694" s="8">
        <v>33.869999999999997</v>
      </c>
      <c r="BJ694" s="8">
        <v>0.26</v>
      </c>
    </row>
    <row r="695" spans="1:62" x14ac:dyDescent="0.25">
      <c r="A695" t="s">
        <v>162</v>
      </c>
      <c r="B695" t="s">
        <v>163</v>
      </c>
      <c r="C695">
        <v>2015</v>
      </c>
      <c r="D695" s="9" t="s">
        <v>159</v>
      </c>
      <c r="E695">
        <v>0</v>
      </c>
      <c r="F695" s="6">
        <f>Table26[[#This Row],[Other Carbs wt%]]+Table26[[#This Row],[Starch wt%]]+Table26[[#This Row],[Cellulose wt%]]+Table26[[#This Row],[Hemicellulose wt%]]+Table26[[#This Row],[Sa wt%]]</f>
        <v>9.5656836461126016</v>
      </c>
      <c r="G695" s="6">
        <f>Table26[[#This Row],[Protein wt%]]+Table26[[#This Row],[AA wt%]]</f>
        <v>67.335120643431637</v>
      </c>
      <c r="H695" s="6">
        <f>Table26[[#This Row],[Lipids wt%]]+Table26[[#This Row],[FA wt%]]</f>
        <v>19.431635388739945</v>
      </c>
      <c r="I695" s="6">
        <f>Table26[[#This Row],[Lignin wt%]]+Table26[[#This Row],[Ph wt%]]</f>
        <v>0</v>
      </c>
      <c r="J69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9.5656836461126016</v>
      </c>
      <c r="K695" s="8">
        <v>9.5656836461126016</v>
      </c>
      <c r="L695" s="6">
        <v>0</v>
      </c>
      <c r="M695" s="6">
        <v>0</v>
      </c>
      <c r="N695" s="6">
        <v>0</v>
      </c>
      <c r="O695" s="8">
        <v>67.335120643431637</v>
      </c>
      <c r="P695" s="8">
        <v>19.431635388739945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3.42</v>
      </c>
      <c r="AD695" s="8">
        <v>0.1</v>
      </c>
      <c r="AG695" s="6">
        <v>14</v>
      </c>
      <c r="AQ695" s="6">
        <v>71.893216238158487</v>
      </c>
      <c r="AR695">
        <v>350</v>
      </c>
      <c r="AT695" t="s">
        <v>389</v>
      </c>
      <c r="AU695" s="8">
        <v>11.638954869358699</v>
      </c>
      <c r="AV695" s="8">
        <v>49.406175771971398</v>
      </c>
      <c r="AW695" s="8">
        <v>10.451306413301701</v>
      </c>
      <c r="AX695" s="8">
        <v>28.503562945368202</v>
      </c>
      <c r="AZ695" s="6">
        <v>28.503562945368202</v>
      </c>
      <c r="BD695" s="8">
        <v>79.33</v>
      </c>
      <c r="BE695" s="8">
        <v>11.96</v>
      </c>
      <c r="BF695" s="8">
        <v>3.01</v>
      </c>
      <c r="BG695" s="8">
        <v>5.26</v>
      </c>
      <c r="BH695" s="8">
        <v>0.17</v>
      </c>
      <c r="BI695" s="8">
        <v>34.82</v>
      </c>
      <c r="BJ695" s="8">
        <v>0.26</v>
      </c>
    </row>
    <row r="696" spans="1:62" x14ac:dyDescent="0.25">
      <c r="A696" t="s">
        <v>162</v>
      </c>
      <c r="B696" t="s">
        <v>163</v>
      </c>
      <c r="C696">
        <v>2015</v>
      </c>
      <c r="D696" s="9" t="s">
        <v>160</v>
      </c>
      <c r="E696">
        <v>0</v>
      </c>
      <c r="F696" s="6">
        <f>Table26[[#This Row],[Other Carbs wt%]]+Table26[[#This Row],[Starch wt%]]+Table26[[#This Row],[Cellulose wt%]]+Table26[[#This Row],[Hemicellulose wt%]]+Table26[[#This Row],[Sa wt%]]</f>
        <v>30.339148336764548</v>
      </c>
      <c r="G696" s="6">
        <f>Table26[[#This Row],[Protein wt%]]+Table26[[#This Row],[AA wt%]]</f>
        <v>50.861415104561715</v>
      </c>
      <c r="H696" s="6">
        <f>Table26[[#This Row],[Lipids wt%]]+Table26[[#This Row],[FA wt%]]</f>
        <v>15.039549246938998</v>
      </c>
      <c r="I696" s="6">
        <f>Table26[[#This Row],[Lignin wt%]]+Table26[[#This Row],[Ph wt%]]</f>
        <v>0</v>
      </c>
      <c r="J69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30.339148336764548</v>
      </c>
      <c r="K696" s="8">
        <v>30.339148336764548</v>
      </c>
      <c r="L696" s="6">
        <v>0</v>
      </c>
      <c r="M696" s="6">
        <v>0</v>
      </c>
      <c r="N696" s="6">
        <v>0</v>
      </c>
      <c r="O696" s="8">
        <v>50.861415104561715</v>
      </c>
      <c r="P696" s="8">
        <v>15.039549246938998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3.47</v>
      </c>
      <c r="AD696" s="8">
        <v>0.1</v>
      </c>
      <c r="AG696" s="6">
        <v>14</v>
      </c>
      <c r="AQ696" s="6">
        <v>71.885729506415629</v>
      </c>
      <c r="AR696">
        <v>250</v>
      </c>
      <c r="AT696" t="s">
        <v>389</v>
      </c>
      <c r="AU696" s="8">
        <v>25.178147268408495</v>
      </c>
      <c r="AV696" s="8">
        <v>36.104513064133002</v>
      </c>
      <c r="AW696" s="8">
        <v>28.26603325415681</v>
      </c>
      <c r="AX696" s="8">
        <v>8.5510688836103981</v>
      </c>
      <c r="AZ696" s="6">
        <v>8.5510688836103981</v>
      </c>
      <c r="BD696" s="8">
        <v>79.75</v>
      </c>
      <c r="BE696" s="8">
        <v>12.42</v>
      </c>
      <c r="BF696" s="8">
        <v>3.83</v>
      </c>
      <c r="BG696" s="8">
        <v>4.01</v>
      </c>
      <c r="BH696" s="8"/>
      <c r="BI696" s="8">
        <v>33.9</v>
      </c>
      <c r="BJ696" s="8">
        <v>0.28999999999999998</v>
      </c>
    </row>
    <row r="697" spans="1:62" x14ac:dyDescent="0.25">
      <c r="A697" t="s">
        <v>162</v>
      </c>
      <c r="B697" t="s">
        <v>163</v>
      </c>
      <c r="C697">
        <v>2015</v>
      </c>
      <c r="D697" s="9" t="s">
        <v>161</v>
      </c>
      <c r="E697">
        <v>0</v>
      </c>
      <c r="F697" s="6">
        <f>Table26[[#This Row],[Other Carbs wt%]]+Table26[[#This Row],[Starch wt%]]+Table26[[#This Row],[Cellulose wt%]]+Table26[[#This Row],[Hemicellulose wt%]]+Table26[[#This Row],[Sa wt%]]</f>
        <v>27.61687818635427</v>
      </c>
      <c r="G697" s="6">
        <f>Table26[[#This Row],[Protein wt%]]+Table26[[#This Row],[AA wt%]]</f>
        <v>48.118017138518276</v>
      </c>
      <c r="H697" s="6">
        <f>Table26[[#This Row],[Lipids wt%]]+Table26[[#This Row],[FA wt%]]</f>
        <v>20.587916259898037</v>
      </c>
      <c r="I697" s="6">
        <f>Table26[[#This Row],[Lignin wt%]]+Table26[[#This Row],[Ph wt%]]</f>
        <v>0</v>
      </c>
      <c r="J69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27.61687818635427</v>
      </c>
      <c r="K697" s="8">
        <v>27.61687818635427</v>
      </c>
      <c r="L697" s="6">
        <v>0</v>
      </c>
      <c r="M697" s="6">
        <v>0</v>
      </c>
      <c r="N697" s="6">
        <v>0</v>
      </c>
      <c r="O697" s="8">
        <v>48.118017138518276</v>
      </c>
      <c r="P697" s="8">
        <v>20.587916259898037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3.39</v>
      </c>
      <c r="AD697" s="8">
        <v>0.1</v>
      </c>
      <c r="AG697" s="6">
        <v>14</v>
      </c>
      <c r="AQ697" s="6">
        <v>71.885729506415629</v>
      </c>
      <c r="AR697">
        <v>250</v>
      </c>
      <c r="AT697" t="s">
        <v>389</v>
      </c>
      <c r="AU697" s="8">
        <v>23.752969121140197</v>
      </c>
      <c r="AV697" s="8">
        <v>32.779097387173302</v>
      </c>
      <c r="AW697" s="8">
        <v>28.028503562945396</v>
      </c>
      <c r="AX697" s="8">
        <v>6.6508313539192017</v>
      </c>
      <c r="AZ697" s="6">
        <v>6.6508313539192017</v>
      </c>
      <c r="BD697" s="8">
        <v>75.23</v>
      </c>
      <c r="BE697" s="8">
        <v>12.34</v>
      </c>
      <c r="BF697" s="8">
        <v>7.77</v>
      </c>
      <c r="BG697" s="8">
        <v>3.92</v>
      </c>
      <c r="BH697" s="8">
        <v>0.47</v>
      </c>
      <c r="BI697" s="8">
        <v>33.14</v>
      </c>
      <c r="BJ697" s="8">
        <v>0.27</v>
      </c>
    </row>
    <row r="698" spans="1:62" x14ac:dyDescent="0.25">
      <c r="A698" t="s">
        <v>162</v>
      </c>
      <c r="B698" t="s">
        <v>163</v>
      </c>
      <c r="C698">
        <v>2015</v>
      </c>
      <c r="D698" s="9" t="s">
        <v>161</v>
      </c>
      <c r="E698">
        <v>0</v>
      </c>
      <c r="F698" s="6">
        <f>Table26[[#This Row],[Other Carbs wt%]]+Table26[[#This Row],[Starch wt%]]+Table26[[#This Row],[Cellulose wt%]]+Table26[[#This Row],[Hemicellulose wt%]]+Table26[[#This Row],[Sa wt%]]</f>
        <v>27.61687818635427</v>
      </c>
      <c r="G698" s="6">
        <f>Table26[[#This Row],[Protein wt%]]+Table26[[#This Row],[AA wt%]]</f>
        <v>48.118017138518276</v>
      </c>
      <c r="H698" s="6">
        <f>Table26[[#This Row],[Lipids wt%]]+Table26[[#This Row],[FA wt%]]</f>
        <v>20.587916259898037</v>
      </c>
      <c r="I698" s="6">
        <f>Table26[[#This Row],[Lignin wt%]]+Table26[[#This Row],[Ph wt%]]</f>
        <v>0</v>
      </c>
      <c r="J69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27.61687818635427</v>
      </c>
      <c r="K698" s="8">
        <v>27.61687818635427</v>
      </c>
      <c r="L698" s="6">
        <v>0</v>
      </c>
      <c r="M698" s="6">
        <v>0</v>
      </c>
      <c r="N698" s="6">
        <v>0</v>
      </c>
      <c r="O698" s="8">
        <v>48.118017138518276</v>
      </c>
      <c r="P698" s="8">
        <v>20.587916259898037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3.39</v>
      </c>
      <c r="AD698" s="8">
        <v>0.1</v>
      </c>
      <c r="AG698" s="6">
        <v>14</v>
      </c>
      <c r="AQ698" s="6">
        <v>71.890100727173305</v>
      </c>
      <c r="AR698">
        <v>300</v>
      </c>
      <c r="AT698" t="s">
        <v>389</v>
      </c>
      <c r="AU698" s="8">
        <v>21.615201900237501</v>
      </c>
      <c r="AV698" s="8">
        <v>33.966745843230399</v>
      </c>
      <c r="AW698" s="8">
        <v>19.714964370546305</v>
      </c>
      <c r="AX698" s="8">
        <v>20.665083135391896</v>
      </c>
      <c r="AZ698" s="6">
        <v>20.665083135391896</v>
      </c>
      <c r="BD698" s="8">
        <v>81.96</v>
      </c>
      <c r="BE698" s="8">
        <v>12.23</v>
      </c>
      <c r="BF698" s="8">
        <v>0.75</v>
      </c>
      <c r="BG698" s="8">
        <v>4.42</v>
      </c>
      <c r="BH698" s="8">
        <v>0.37</v>
      </c>
      <c r="BI698" s="8">
        <v>34.659999999999997</v>
      </c>
      <c r="BJ698" s="8">
        <v>0.27</v>
      </c>
    </row>
    <row r="699" spans="1:62" x14ac:dyDescent="0.25">
      <c r="A699" t="s">
        <v>162</v>
      </c>
      <c r="B699" t="s">
        <v>163</v>
      </c>
      <c r="C699">
        <v>2015</v>
      </c>
      <c r="D699" s="9" t="s">
        <v>161</v>
      </c>
      <c r="E699">
        <v>0</v>
      </c>
      <c r="F699" s="6">
        <f>Table26[[#This Row],[Other Carbs wt%]]+Table26[[#This Row],[Starch wt%]]+Table26[[#This Row],[Cellulose wt%]]+Table26[[#This Row],[Hemicellulose wt%]]+Table26[[#This Row],[Sa wt%]]</f>
        <v>27.61687818635427</v>
      </c>
      <c r="G699" s="6">
        <f>Table26[[#This Row],[Protein wt%]]+Table26[[#This Row],[AA wt%]]</f>
        <v>48.118017138518276</v>
      </c>
      <c r="H699" s="6">
        <f>Table26[[#This Row],[Lipids wt%]]+Table26[[#This Row],[FA wt%]]</f>
        <v>20.587916259898037</v>
      </c>
      <c r="I699" s="6">
        <f>Table26[[#This Row],[Lignin wt%]]+Table26[[#This Row],[Ph wt%]]</f>
        <v>0</v>
      </c>
      <c r="J69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27.61687818635427</v>
      </c>
      <c r="K699" s="8">
        <v>27.61687818635427</v>
      </c>
      <c r="L699" s="6">
        <v>0</v>
      </c>
      <c r="M699" s="6">
        <v>0</v>
      </c>
      <c r="N699" s="6">
        <v>0</v>
      </c>
      <c r="O699" s="8">
        <v>48.118017138518276</v>
      </c>
      <c r="P699" s="8">
        <v>20.587916259898037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3.39</v>
      </c>
      <c r="AD699" s="8">
        <v>0.1</v>
      </c>
      <c r="AG699" s="6">
        <v>14</v>
      </c>
      <c r="AQ699" s="6">
        <v>71.893216238158487</v>
      </c>
      <c r="AR699">
        <v>350</v>
      </c>
      <c r="AT699" t="s">
        <v>389</v>
      </c>
      <c r="AU699" s="8">
        <v>20.190023752969104</v>
      </c>
      <c r="AV699" s="8">
        <v>41.330166270783799</v>
      </c>
      <c r="AW699" s="8">
        <v>9.5011876484560958</v>
      </c>
      <c r="AX699" s="8">
        <v>23.515439429928705</v>
      </c>
      <c r="AZ699" s="6">
        <v>23.515439429928705</v>
      </c>
      <c r="BD699" s="8">
        <v>77.36</v>
      </c>
      <c r="BE699" s="8">
        <v>11.24</v>
      </c>
      <c r="BF699" s="8">
        <v>6.39</v>
      </c>
      <c r="BG699" s="8">
        <v>4.3899999999999997</v>
      </c>
      <c r="BH699" s="8">
        <v>0.25</v>
      </c>
      <c r="BI699" s="8">
        <v>34.18</v>
      </c>
      <c r="BJ699" s="8">
        <v>0.36</v>
      </c>
    </row>
    <row r="700" spans="1:62" x14ac:dyDescent="0.25">
      <c r="A700" t="s">
        <v>166</v>
      </c>
      <c r="B700" t="s">
        <v>165</v>
      </c>
      <c r="C700">
        <v>2015</v>
      </c>
      <c r="D700" s="9" t="s">
        <v>164</v>
      </c>
      <c r="E700">
        <v>0</v>
      </c>
      <c r="F700" s="6">
        <f>Table26[[#This Row],[Other Carbs wt%]]+Table26[[#This Row],[Starch wt%]]+Table26[[#This Row],[Cellulose wt%]]+Table26[[#This Row],[Hemicellulose wt%]]+Table26[[#This Row],[Sa wt%]]</f>
        <v>51.731448763250889</v>
      </c>
      <c r="G700" s="6">
        <f>Table26[[#This Row],[Protein wt%]]+Table26[[#This Row],[AA wt%]]</f>
        <v>17.526501766784452</v>
      </c>
      <c r="H700" s="6">
        <f>Table26[[#This Row],[Lipids wt%]]+Table26[[#This Row],[FA wt%]]</f>
        <v>1.342756183745583</v>
      </c>
      <c r="I700" s="6">
        <f>Table26[[#This Row],[Lignin wt%]]+Table26[[#This Row],[Ph wt%]]</f>
        <v>0</v>
      </c>
      <c r="J70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51.731448763250889</v>
      </c>
      <c r="K700" s="8">
        <v>51.731448763250889</v>
      </c>
      <c r="L700" s="6">
        <v>0</v>
      </c>
      <c r="M700" s="6">
        <v>0</v>
      </c>
      <c r="N700" s="6">
        <v>0</v>
      </c>
      <c r="O700" s="8">
        <v>17.526501766784452</v>
      </c>
      <c r="P700" s="8">
        <v>1.342756183745583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41.6</v>
      </c>
      <c r="AD700" s="8"/>
      <c r="AG700" s="6">
        <v>10</v>
      </c>
      <c r="AQ700" s="6">
        <v>30</v>
      </c>
      <c r="AR700">
        <v>260</v>
      </c>
      <c r="AT700" t="s">
        <v>389</v>
      </c>
      <c r="AU700" s="8">
        <v>27.2</v>
      </c>
      <c r="AV700" s="8">
        <v>11.6</v>
      </c>
      <c r="AW700" s="8">
        <v>59.7</v>
      </c>
      <c r="AX700" s="8">
        <v>1.5</v>
      </c>
      <c r="AZ700" s="6">
        <v>1.5</v>
      </c>
      <c r="BD700" s="8">
        <v>71.3</v>
      </c>
      <c r="BE700" s="8">
        <v>8.6300000000000008</v>
      </c>
      <c r="BF700" s="8">
        <v>13.95</v>
      </c>
      <c r="BG700" s="8">
        <v>6.12</v>
      </c>
      <c r="BH700" s="8"/>
      <c r="BI700" s="8">
        <v>33.94</v>
      </c>
      <c r="BJ700" s="8"/>
    </row>
    <row r="701" spans="1:62" x14ac:dyDescent="0.25">
      <c r="A701" t="s">
        <v>191</v>
      </c>
      <c r="B701" t="s">
        <v>190</v>
      </c>
      <c r="C701">
        <v>2022</v>
      </c>
      <c r="D701" s="9" t="s">
        <v>61</v>
      </c>
      <c r="E701">
        <v>0</v>
      </c>
      <c r="F701" s="6">
        <f>Table26[[#This Row],[Other Carbs wt%]]+Table26[[#This Row],[Starch wt%]]+Table26[[#This Row],[Cellulose wt%]]+Table26[[#This Row],[Hemicellulose wt%]]+Table26[[#This Row],[Sa wt%]]</f>
        <v>17.16</v>
      </c>
      <c r="G701" s="6">
        <f>Table26[[#This Row],[Protein wt%]]+Table26[[#This Row],[AA wt%]]</f>
        <v>65.2</v>
      </c>
      <c r="H701" s="6">
        <f>Table26[[#This Row],[Lipids wt%]]+Table26[[#This Row],[FA wt%]]</f>
        <v>10.3</v>
      </c>
      <c r="I701" s="6">
        <f>Table26[[#This Row],[Lignin wt%]]+Table26[[#This Row],[Ph wt%]]</f>
        <v>0</v>
      </c>
      <c r="J70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17.16</v>
      </c>
      <c r="K701" s="8">
        <v>17.16</v>
      </c>
      <c r="L701" s="6">
        <v>0</v>
      </c>
      <c r="M701" s="6">
        <v>0</v>
      </c>
      <c r="N701" s="6">
        <v>0</v>
      </c>
      <c r="O701" s="8">
        <v>65.2</v>
      </c>
      <c r="P701" s="8">
        <v>10.3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7.34</v>
      </c>
      <c r="AD701" s="8">
        <v>0.35</v>
      </c>
      <c r="AG701" s="6">
        <v>9.0909090909090917</v>
      </c>
      <c r="AQ701" s="6">
        <v>60</v>
      </c>
      <c r="AR701">
        <v>200</v>
      </c>
      <c r="AT701" t="s">
        <v>389</v>
      </c>
      <c r="AU701" s="8">
        <v>17.206132879045999</v>
      </c>
      <c r="AV701" s="8">
        <v>12.776831345826199</v>
      </c>
      <c r="AW701" s="8">
        <v>69.846678023850004</v>
      </c>
      <c r="AX701" s="8">
        <f>100-SUM(Table26[[#This Row],[Solids wt%]:[Aquous wt%]])</f>
        <v>0.17035775127780539</v>
      </c>
      <c r="AZ701" s="6">
        <v>0.17035775127780539</v>
      </c>
      <c r="BD701" s="8"/>
      <c r="BE701" s="8"/>
      <c r="BF701" s="8"/>
      <c r="BG701" s="8"/>
      <c r="BH701" s="8"/>
      <c r="BI701" s="8"/>
      <c r="BJ701" s="8"/>
    </row>
    <row r="702" spans="1:62" x14ac:dyDescent="0.25">
      <c r="A702" t="s">
        <v>191</v>
      </c>
      <c r="B702" t="s">
        <v>190</v>
      </c>
      <c r="C702">
        <v>2022</v>
      </c>
      <c r="D702" s="9" t="s">
        <v>61</v>
      </c>
      <c r="E702">
        <v>0</v>
      </c>
      <c r="F702" s="6">
        <f>Table26[[#This Row],[Other Carbs wt%]]+Table26[[#This Row],[Starch wt%]]+Table26[[#This Row],[Cellulose wt%]]+Table26[[#This Row],[Hemicellulose wt%]]+Table26[[#This Row],[Sa wt%]]</f>
        <v>17.16</v>
      </c>
      <c r="G702" s="6">
        <f>Table26[[#This Row],[Protein wt%]]+Table26[[#This Row],[AA wt%]]</f>
        <v>65.2</v>
      </c>
      <c r="H702" s="6">
        <f>Table26[[#This Row],[Lipids wt%]]+Table26[[#This Row],[FA wt%]]</f>
        <v>10.3</v>
      </c>
      <c r="I702" s="6">
        <f>Table26[[#This Row],[Lignin wt%]]+Table26[[#This Row],[Ph wt%]]</f>
        <v>0</v>
      </c>
      <c r="J70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17.16</v>
      </c>
      <c r="K702" s="8">
        <v>17.16</v>
      </c>
      <c r="L702" s="6">
        <v>0</v>
      </c>
      <c r="M702" s="6">
        <v>0</v>
      </c>
      <c r="N702" s="6">
        <v>0</v>
      </c>
      <c r="O702" s="8">
        <v>65.2</v>
      </c>
      <c r="P702" s="8">
        <v>10.3</v>
      </c>
      <c r="Q702" s="6">
        <v>0</v>
      </c>
      <c r="R702" s="6">
        <v>0</v>
      </c>
      <c r="S702" s="6">
        <v>0</v>
      </c>
      <c r="T702" s="6">
        <v>0</v>
      </c>
      <c r="U702" s="6">
        <v>0</v>
      </c>
      <c r="V702" s="6">
        <v>7.34</v>
      </c>
      <c r="AD702" s="8">
        <v>0.35</v>
      </c>
      <c r="AG702" s="6">
        <v>9.0909090909090917</v>
      </c>
      <c r="AQ702" s="6">
        <v>60</v>
      </c>
      <c r="AR702">
        <v>220</v>
      </c>
      <c r="AT702" t="s">
        <v>389</v>
      </c>
      <c r="AU702" s="8">
        <v>6.4735945485519597</v>
      </c>
      <c r="AV702" s="8">
        <v>19.2504258943781</v>
      </c>
      <c r="AW702" s="8">
        <v>74.105621805792097</v>
      </c>
      <c r="AX702" s="8">
        <f>100-SUM(Table26[[#This Row],[Solids wt%]:[Aquous wt%]])</f>
        <v>0.17035775127783381</v>
      </c>
      <c r="AZ702" s="6">
        <v>0.17035775127783381</v>
      </c>
      <c r="BD702" s="8"/>
      <c r="BE702" s="8"/>
      <c r="BF702" s="8"/>
      <c r="BG702" s="8"/>
      <c r="BH702" s="8"/>
      <c r="BI702" s="8"/>
      <c r="BJ702" s="8"/>
    </row>
    <row r="703" spans="1:62" x14ac:dyDescent="0.25">
      <c r="A703" t="s">
        <v>191</v>
      </c>
      <c r="B703" t="s">
        <v>190</v>
      </c>
      <c r="C703">
        <v>2022</v>
      </c>
      <c r="D703" s="9" t="s">
        <v>61</v>
      </c>
      <c r="E703">
        <v>0</v>
      </c>
      <c r="F703" s="6">
        <f>Table26[[#This Row],[Other Carbs wt%]]+Table26[[#This Row],[Starch wt%]]+Table26[[#This Row],[Cellulose wt%]]+Table26[[#This Row],[Hemicellulose wt%]]+Table26[[#This Row],[Sa wt%]]</f>
        <v>17.16</v>
      </c>
      <c r="G703" s="6">
        <f>Table26[[#This Row],[Protein wt%]]+Table26[[#This Row],[AA wt%]]</f>
        <v>65.2</v>
      </c>
      <c r="H703" s="6">
        <f>Table26[[#This Row],[Lipids wt%]]+Table26[[#This Row],[FA wt%]]</f>
        <v>10.3</v>
      </c>
      <c r="I703" s="6">
        <f>Table26[[#This Row],[Lignin wt%]]+Table26[[#This Row],[Ph wt%]]</f>
        <v>0</v>
      </c>
      <c r="J70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17.16</v>
      </c>
      <c r="K703" s="8">
        <v>17.16</v>
      </c>
      <c r="L703" s="6">
        <v>0</v>
      </c>
      <c r="M703" s="6">
        <v>0</v>
      </c>
      <c r="N703" s="6">
        <v>0</v>
      </c>
      <c r="O703" s="8">
        <v>65.2</v>
      </c>
      <c r="P703" s="8">
        <v>10.3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7.34</v>
      </c>
      <c r="AD703" s="8">
        <v>0.35</v>
      </c>
      <c r="AG703" s="6">
        <v>9.0909090909090917</v>
      </c>
      <c r="AQ703" s="6">
        <v>60</v>
      </c>
      <c r="AR703">
        <v>240</v>
      </c>
      <c r="AT703" t="s">
        <v>389</v>
      </c>
      <c r="AU703" s="8">
        <v>2.5553662691652299</v>
      </c>
      <c r="AV703" s="8">
        <v>27.257240204429301</v>
      </c>
      <c r="AW703" s="8">
        <v>70.357751277683093</v>
      </c>
      <c r="AX703" s="8"/>
      <c r="AZ703" s="6" t="s">
        <v>391</v>
      </c>
      <c r="BD703" s="8"/>
      <c r="BE703" s="8"/>
      <c r="BF703" s="8"/>
      <c r="BG703" s="8"/>
      <c r="BH703" s="8"/>
      <c r="BI703" s="8"/>
      <c r="BJ703" s="8"/>
    </row>
    <row r="704" spans="1:62" x14ac:dyDescent="0.25">
      <c r="A704" t="s">
        <v>191</v>
      </c>
      <c r="B704" t="s">
        <v>190</v>
      </c>
      <c r="C704">
        <v>2022</v>
      </c>
      <c r="D704" s="9" t="s">
        <v>61</v>
      </c>
      <c r="E704">
        <v>0</v>
      </c>
      <c r="F704" s="6">
        <f>Table26[[#This Row],[Other Carbs wt%]]+Table26[[#This Row],[Starch wt%]]+Table26[[#This Row],[Cellulose wt%]]+Table26[[#This Row],[Hemicellulose wt%]]+Table26[[#This Row],[Sa wt%]]</f>
        <v>17.16</v>
      </c>
      <c r="G704" s="6">
        <f>Table26[[#This Row],[Protein wt%]]+Table26[[#This Row],[AA wt%]]</f>
        <v>65.2</v>
      </c>
      <c r="H704" s="6">
        <f>Table26[[#This Row],[Lipids wt%]]+Table26[[#This Row],[FA wt%]]</f>
        <v>10.3</v>
      </c>
      <c r="I704" s="6">
        <f>Table26[[#This Row],[Lignin wt%]]+Table26[[#This Row],[Ph wt%]]</f>
        <v>0</v>
      </c>
      <c r="J70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17.16</v>
      </c>
      <c r="K704" s="8">
        <v>17.16</v>
      </c>
      <c r="L704" s="6">
        <v>0</v>
      </c>
      <c r="M704" s="6">
        <v>0</v>
      </c>
      <c r="N704" s="6">
        <v>0</v>
      </c>
      <c r="O704" s="8">
        <v>65.2</v>
      </c>
      <c r="P704" s="8">
        <v>10.3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7.34</v>
      </c>
      <c r="AD704" s="8">
        <v>0.35</v>
      </c>
      <c r="AG704" s="6">
        <v>9.0909090909090917</v>
      </c>
      <c r="AQ704" s="6">
        <v>60</v>
      </c>
      <c r="AR704">
        <v>280</v>
      </c>
      <c r="AT704" t="s">
        <v>389</v>
      </c>
      <c r="AU704" s="8"/>
      <c r="AV704" s="8">
        <v>31.516183986371299</v>
      </c>
      <c r="AW704" s="8">
        <v>68.654173764906304</v>
      </c>
      <c r="AX704" s="8"/>
      <c r="AZ704" s="6" t="s">
        <v>391</v>
      </c>
      <c r="BD704" s="8"/>
      <c r="BE704" s="8"/>
      <c r="BF704" s="8"/>
      <c r="BG704" s="8"/>
      <c r="BH704" s="8"/>
      <c r="BI704" s="8"/>
      <c r="BJ704" s="8"/>
    </row>
    <row r="705" spans="1:62" x14ac:dyDescent="0.25">
      <c r="A705" t="s">
        <v>191</v>
      </c>
      <c r="B705" t="s">
        <v>190</v>
      </c>
      <c r="C705">
        <v>2022</v>
      </c>
      <c r="D705" s="9" t="s">
        <v>61</v>
      </c>
      <c r="E705">
        <v>0</v>
      </c>
      <c r="F705" s="6">
        <f>Table26[[#This Row],[Other Carbs wt%]]+Table26[[#This Row],[Starch wt%]]+Table26[[#This Row],[Cellulose wt%]]+Table26[[#This Row],[Hemicellulose wt%]]+Table26[[#This Row],[Sa wt%]]</f>
        <v>17.16</v>
      </c>
      <c r="G705" s="6">
        <f>Table26[[#This Row],[Protein wt%]]+Table26[[#This Row],[AA wt%]]</f>
        <v>65.2</v>
      </c>
      <c r="H705" s="6">
        <f>Table26[[#This Row],[Lipids wt%]]+Table26[[#This Row],[FA wt%]]</f>
        <v>10.3</v>
      </c>
      <c r="I705" s="6">
        <f>Table26[[#This Row],[Lignin wt%]]+Table26[[#This Row],[Ph wt%]]</f>
        <v>0</v>
      </c>
      <c r="J70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17.16</v>
      </c>
      <c r="K705" s="8">
        <v>17.16</v>
      </c>
      <c r="L705" s="6">
        <v>0</v>
      </c>
      <c r="M705" s="6">
        <v>0</v>
      </c>
      <c r="N705" s="6">
        <v>0</v>
      </c>
      <c r="O705" s="8">
        <v>65.2</v>
      </c>
      <c r="P705" s="8">
        <v>10.3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7.34</v>
      </c>
      <c r="AD705" s="8">
        <v>0.35</v>
      </c>
      <c r="AG705" s="6">
        <v>9.0909090909090917</v>
      </c>
      <c r="AQ705" s="6">
        <v>60</v>
      </c>
      <c r="AR705">
        <v>320</v>
      </c>
      <c r="AT705" t="s">
        <v>389</v>
      </c>
      <c r="AU705" s="8"/>
      <c r="AV705" s="8">
        <v>26.9165247018739</v>
      </c>
      <c r="AW705" s="8">
        <v>73.083475298126004</v>
      </c>
      <c r="AX705" s="8"/>
      <c r="AZ705" s="6" t="s">
        <v>391</v>
      </c>
      <c r="BD705" s="8"/>
      <c r="BE705" s="8"/>
      <c r="BF705" s="8"/>
      <c r="BG705" s="8"/>
      <c r="BH705" s="8"/>
      <c r="BI705" s="8"/>
      <c r="BJ705" s="8"/>
    </row>
    <row r="706" spans="1:62" x14ac:dyDescent="0.25">
      <c r="A706" t="s">
        <v>191</v>
      </c>
      <c r="B706" t="s">
        <v>190</v>
      </c>
      <c r="C706">
        <v>2022</v>
      </c>
      <c r="D706" s="9" t="s">
        <v>61</v>
      </c>
      <c r="E706">
        <v>0</v>
      </c>
      <c r="F706" s="6">
        <f>Table26[[#This Row],[Other Carbs wt%]]+Table26[[#This Row],[Starch wt%]]+Table26[[#This Row],[Cellulose wt%]]+Table26[[#This Row],[Hemicellulose wt%]]+Table26[[#This Row],[Sa wt%]]</f>
        <v>17.16</v>
      </c>
      <c r="G706" s="6">
        <f>Table26[[#This Row],[Protein wt%]]+Table26[[#This Row],[AA wt%]]</f>
        <v>65.2</v>
      </c>
      <c r="H706" s="6">
        <f>Table26[[#This Row],[Lipids wt%]]+Table26[[#This Row],[FA wt%]]</f>
        <v>10.3</v>
      </c>
      <c r="I706" s="6">
        <f>Table26[[#This Row],[Lignin wt%]]+Table26[[#This Row],[Ph wt%]]</f>
        <v>0</v>
      </c>
      <c r="J70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17.16</v>
      </c>
      <c r="K706" s="8">
        <v>17.16</v>
      </c>
      <c r="L706" s="6">
        <v>0</v>
      </c>
      <c r="M706" s="6">
        <v>0</v>
      </c>
      <c r="N706" s="6">
        <v>0</v>
      </c>
      <c r="O706" s="8">
        <v>65.2</v>
      </c>
      <c r="P706" s="8">
        <v>10.3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7.34</v>
      </c>
      <c r="AD706" s="8">
        <v>0.35</v>
      </c>
      <c r="AG706" s="6">
        <v>9.0909090909090917</v>
      </c>
      <c r="AQ706" s="6">
        <v>60</v>
      </c>
      <c r="AR706">
        <v>340</v>
      </c>
      <c r="AT706" t="s">
        <v>389</v>
      </c>
      <c r="AU706" s="8"/>
      <c r="AV706" s="8">
        <v>23.6797274275979</v>
      </c>
      <c r="AW706" s="8">
        <v>76.320272572402004</v>
      </c>
      <c r="AX706" s="8"/>
      <c r="AZ706" s="6" t="s">
        <v>391</v>
      </c>
      <c r="BD706" s="8"/>
      <c r="BE706" s="8"/>
      <c r="BF706" s="8"/>
      <c r="BG706" s="8"/>
      <c r="BH706" s="8"/>
      <c r="BI706" s="8"/>
      <c r="BJ706" s="8"/>
    </row>
    <row r="707" spans="1:62" x14ac:dyDescent="0.25">
      <c r="A707" t="s">
        <v>199</v>
      </c>
      <c r="B707" t="s">
        <v>200</v>
      </c>
      <c r="C707">
        <v>2022</v>
      </c>
      <c r="D707" s="9" t="s">
        <v>100</v>
      </c>
      <c r="E707">
        <v>0</v>
      </c>
      <c r="F707" s="6">
        <f>Table26[[#This Row],[Other Carbs wt%]]+Table26[[#This Row],[Starch wt%]]+Table26[[#This Row],[Cellulose wt%]]+Table26[[#This Row],[Hemicellulose wt%]]+Table26[[#This Row],[Sa wt%]]</f>
        <v>20</v>
      </c>
      <c r="G707" s="6">
        <f>Table26[[#This Row],[Protein wt%]]+Table26[[#This Row],[AA wt%]]</f>
        <v>61.05263157894737</v>
      </c>
      <c r="H707" s="6">
        <f>Table26[[#This Row],[Lipids wt%]]+Table26[[#This Row],[FA wt%]]</f>
        <v>12.105263157894736</v>
      </c>
      <c r="I707" s="6">
        <f>Table26[[#This Row],[Lignin wt%]]+Table26[[#This Row],[Ph wt%]]</f>
        <v>0</v>
      </c>
      <c r="J70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07" s="8">
        <v>20</v>
      </c>
      <c r="L707" s="6">
        <v>0</v>
      </c>
      <c r="M707" s="6">
        <v>0</v>
      </c>
      <c r="N707" s="6">
        <v>0</v>
      </c>
      <c r="O707" s="8">
        <v>61.05263157894737</v>
      </c>
      <c r="P707" s="8">
        <v>12.105263157894736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6.5</v>
      </c>
      <c r="AD707" s="8">
        <v>0.03</v>
      </c>
      <c r="AG707" s="6">
        <v>13</v>
      </c>
      <c r="AQ707" s="6">
        <v>40</v>
      </c>
      <c r="AR707">
        <v>225</v>
      </c>
      <c r="AT707" t="s">
        <v>389</v>
      </c>
      <c r="AU707" s="8"/>
      <c r="AV707" s="8">
        <v>12.5</v>
      </c>
      <c r="AW707" s="8"/>
      <c r="AX707" s="8"/>
      <c r="AZ707" s="6" t="s">
        <v>391</v>
      </c>
      <c r="BD707" s="8"/>
      <c r="BE707" s="8"/>
      <c r="BF707" s="8"/>
      <c r="BG707" s="8"/>
      <c r="BH707" s="8"/>
      <c r="BI707" s="8"/>
      <c r="BJ707" s="8"/>
    </row>
    <row r="708" spans="1:62" x14ac:dyDescent="0.25">
      <c r="A708" t="s">
        <v>199</v>
      </c>
      <c r="B708" t="s">
        <v>200</v>
      </c>
      <c r="C708">
        <v>2022</v>
      </c>
      <c r="D708" s="9" t="s">
        <v>100</v>
      </c>
      <c r="E708">
        <v>0</v>
      </c>
      <c r="F708" s="6">
        <f>Table26[[#This Row],[Other Carbs wt%]]+Table26[[#This Row],[Starch wt%]]+Table26[[#This Row],[Cellulose wt%]]+Table26[[#This Row],[Hemicellulose wt%]]+Table26[[#This Row],[Sa wt%]]</f>
        <v>20</v>
      </c>
      <c r="G708" s="6">
        <f>Table26[[#This Row],[Protein wt%]]+Table26[[#This Row],[AA wt%]]</f>
        <v>61.05263157894737</v>
      </c>
      <c r="H708" s="6">
        <f>Table26[[#This Row],[Lipids wt%]]+Table26[[#This Row],[FA wt%]]</f>
        <v>12.105263157894736</v>
      </c>
      <c r="I708" s="6">
        <f>Table26[[#This Row],[Lignin wt%]]+Table26[[#This Row],[Ph wt%]]</f>
        <v>0</v>
      </c>
      <c r="J70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08" s="8">
        <v>20</v>
      </c>
      <c r="L708" s="6">
        <v>0</v>
      </c>
      <c r="M708" s="6">
        <v>0</v>
      </c>
      <c r="N708" s="6">
        <v>0</v>
      </c>
      <c r="O708" s="8">
        <v>61.05263157894737</v>
      </c>
      <c r="P708" s="8">
        <v>12.105263157894736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6.5</v>
      </c>
      <c r="AD708" s="8">
        <v>0.03</v>
      </c>
      <c r="AG708" s="6">
        <v>9</v>
      </c>
      <c r="AQ708" s="6">
        <v>25</v>
      </c>
      <c r="AR708">
        <v>250</v>
      </c>
      <c r="AT708" t="s">
        <v>389</v>
      </c>
      <c r="AU708" s="8"/>
      <c r="AV708" s="8">
        <v>12.087999999999999</v>
      </c>
      <c r="AW708" s="8"/>
      <c r="AX708" s="8"/>
      <c r="AZ708" s="6" t="s">
        <v>391</v>
      </c>
      <c r="BD708" s="8"/>
      <c r="BE708" s="8"/>
      <c r="BF708" s="8"/>
      <c r="BG708" s="8"/>
      <c r="BH708" s="8"/>
      <c r="BI708" s="8"/>
      <c r="BJ708" s="8"/>
    </row>
    <row r="709" spans="1:62" x14ac:dyDescent="0.25">
      <c r="A709" t="s">
        <v>199</v>
      </c>
      <c r="B709" t="s">
        <v>200</v>
      </c>
      <c r="C709">
        <v>2022</v>
      </c>
      <c r="D709" s="9" t="s">
        <v>100</v>
      </c>
      <c r="E709">
        <v>0</v>
      </c>
      <c r="F709" s="6">
        <f>Table26[[#This Row],[Other Carbs wt%]]+Table26[[#This Row],[Starch wt%]]+Table26[[#This Row],[Cellulose wt%]]+Table26[[#This Row],[Hemicellulose wt%]]+Table26[[#This Row],[Sa wt%]]</f>
        <v>20</v>
      </c>
      <c r="G709" s="6">
        <f>Table26[[#This Row],[Protein wt%]]+Table26[[#This Row],[AA wt%]]</f>
        <v>61.05263157894737</v>
      </c>
      <c r="H709" s="6">
        <f>Table26[[#This Row],[Lipids wt%]]+Table26[[#This Row],[FA wt%]]</f>
        <v>12.105263157894736</v>
      </c>
      <c r="I709" s="6">
        <f>Table26[[#This Row],[Lignin wt%]]+Table26[[#This Row],[Ph wt%]]</f>
        <v>0</v>
      </c>
      <c r="J70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09" s="8">
        <v>20</v>
      </c>
      <c r="L709" s="6">
        <v>0</v>
      </c>
      <c r="M709" s="6">
        <v>0</v>
      </c>
      <c r="N709" s="6">
        <v>0</v>
      </c>
      <c r="O709" s="8">
        <v>61.05263157894737</v>
      </c>
      <c r="P709" s="8">
        <v>12.105263157894736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6.5</v>
      </c>
      <c r="AD709" s="8">
        <v>0.03</v>
      </c>
      <c r="AG709" s="6">
        <v>17</v>
      </c>
      <c r="AQ709" s="6">
        <v>25</v>
      </c>
      <c r="AR709">
        <v>250</v>
      </c>
      <c r="AT709" t="s">
        <v>389</v>
      </c>
      <c r="AU709" s="8"/>
      <c r="AV709" s="8">
        <v>16.388000000000002</v>
      </c>
      <c r="AW709" s="8"/>
      <c r="AX709" s="8"/>
      <c r="AZ709" s="6" t="s">
        <v>391</v>
      </c>
      <c r="BD709" s="8"/>
      <c r="BE709" s="8"/>
      <c r="BF709" s="8"/>
      <c r="BG709" s="8"/>
      <c r="BH709" s="8"/>
      <c r="BI709" s="8"/>
      <c r="BJ709" s="8"/>
    </row>
    <row r="710" spans="1:62" x14ac:dyDescent="0.25">
      <c r="A710" t="s">
        <v>199</v>
      </c>
      <c r="B710" t="s">
        <v>200</v>
      </c>
      <c r="C710">
        <v>2022</v>
      </c>
      <c r="D710" s="9" t="s">
        <v>100</v>
      </c>
      <c r="E710">
        <v>0</v>
      </c>
      <c r="F710" s="6">
        <f>Table26[[#This Row],[Other Carbs wt%]]+Table26[[#This Row],[Starch wt%]]+Table26[[#This Row],[Cellulose wt%]]+Table26[[#This Row],[Hemicellulose wt%]]+Table26[[#This Row],[Sa wt%]]</f>
        <v>20</v>
      </c>
      <c r="G710" s="6">
        <f>Table26[[#This Row],[Protein wt%]]+Table26[[#This Row],[AA wt%]]</f>
        <v>61.05263157894737</v>
      </c>
      <c r="H710" s="6">
        <f>Table26[[#This Row],[Lipids wt%]]+Table26[[#This Row],[FA wt%]]</f>
        <v>12.105263157894736</v>
      </c>
      <c r="I710" s="6">
        <f>Table26[[#This Row],[Lignin wt%]]+Table26[[#This Row],[Ph wt%]]</f>
        <v>0</v>
      </c>
      <c r="J71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10" s="8">
        <v>20</v>
      </c>
      <c r="L710" s="6">
        <v>0</v>
      </c>
      <c r="M710" s="6">
        <v>0</v>
      </c>
      <c r="N710" s="6">
        <v>0</v>
      </c>
      <c r="O710" s="8">
        <v>61.05263157894737</v>
      </c>
      <c r="P710" s="8">
        <v>12.105263157894736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6.5</v>
      </c>
      <c r="AD710" s="8">
        <v>0.03</v>
      </c>
      <c r="AG710" s="6">
        <v>9</v>
      </c>
      <c r="AQ710" s="6">
        <v>50</v>
      </c>
      <c r="AR710">
        <v>250</v>
      </c>
      <c r="AT710" t="s">
        <v>389</v>
      </c>
      <c r="AU710" s="8"/>
      <c r="AV710" s="8">
        <v>23.222000000000001</v>
      </c>
      <c r="AW710" s="8"/>
      <c r="AX710" s="8"/>
      <c r="AZ710" s="6" t="s">
        <v>391</v>
      </c>
      <c r="BD710" s="8"/>
      <c r="BE710" s="8"/>
      <c r="BF710" s="8"/>
      <c r="BG710" s="8"/>
      <c r="BH710" s="8"/>
      <c r="BI710" s="8"/>
      <c r="BJ710" s="8"/>
    </row>
    <row r="711" spans="1:62" x14ac:dyDescent="0.25">
      <c r="A711" t="s">
        <v>199</v>
      </c>
      <c r="B711" t="s">
        <v>200</v>
      </c>
      <c r="C711">
        <v>2022</v>
      </c>
      <c r="D711" s="9" t="s">
        <v>100</v>
      </c>
      <c r="E711">
        <v>0</v>
      </c>
      <c r="F711" s="6">
        <f>Table26[[#This Row],[Other Carbs wt%]]+Table26[[#This Row],[Starch wt%]]+Table26[[#This Row],[Cellulose wt%]]+Table26[[#This Row],[Hemicellulose wt%]]+Table26[[#This Row],[Sa wt%]]</f>
        <v>20</v>
      </c>
      <c r="G711" s="6">
        <f>Table26[[#This Row],[Protein wt%]]+Table26[[#This Row],[AA wt%]]</f>
        <v>61.05263157894737</v>
      </c>
      <c r="H711" s="6">
        <f>Table26[[#This Row],[Lipids wt%]]+Table26[[#This Row],[FA wt%]]</f>
        <v>12.105263157894736</v>
      </c>
      <c r="I711" s="6">
        <f>Table26[[#This Row],[Lignin wt%]]+Table26[[#This Row],[Ph wt%]]</f>
        <v>0</v>
      </c>
      <c r="J71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11" s="8">
        <v>20</v>
      </c>
      <c r="L711" s="6">
        <v>0</v>
      </c>
      <c r="M711" s="6">
        <v>0</v>
      </c>
      <c r="N711" s="6">
        <v>0</v>
      </c>
      <c r="O711" s="8">
        <v>61.05263157894737</v>
      </c>
      <c r="P711" s="8">
        <v>12.105263157894736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6.5</v>
      </c>
      <c r="AD711" s="8">
        <v>0.03</v>
      </c>
      <c r="AG711" s="6">
        <v>17</v>
      </c>
      <c r="AQ711" s="6">
        <v>50</v>
      </c>
      <c r="AR711">
        <v>250</v>
      </c>
      <c r="AT711" t="s">
        <v>389</v>
      </c>
      <c r="AU711" s="8"/>
      <c r="AV711" s="8">
        <v>40.176000000000002</v>
      </c>
      <c r="AW711" s="8"/>
      <c r="AX711" s="8"/>
      <c r="AZ711" s="6" t="s">
        <v>391</v>
      </c>
      <c r="BD711" s="8"/>
      <c r="BE711" s="8"/>
      <c r="BF711" s="8"/>
      <c r="BG711" s="8"/>
      <c r="BH711" s="8"/>
      <c r="BI711" s="8"/>
      <c r="BJ711" s="8"/>
    </row>
    <row r="712" spans="1:62" x14ac:dyDescent="0.25">
      <c r="A712" t="s">
        <v>199</v>
      </c>
      <c r="B712" t="s">
        <v>200</v>
      </c>
      <c r="C712">
        <v>2022</v>
      </c>
      <c r="D712" s="9" t="s">
        <v>100</v>
      </c>
      <c r="E712">
        <v>0</v>
      </c>
      <c r="F712" s="6">
        <f>Table26[[#This Row],[Other Carbs wt%]]+Table26[[#This Row],[Starch wt%]]+Table26[[#This Row],[Cellulose wt%]]+Table26[[#This Row],[Hemicellulose wt%]]+Table26[[#This Row],[Sa wt%]]</f>
        <v>20</v>
      </c>
      <c r="G712" s="6">
        <f>Table26[[#This Row],[Protein wt%]]+Table26[[#This Row],[AA wt%]]</f>
        <v>61.05263157894737</v>
      </c>
      <c r="H712" s="6">
        <f>Table26[[#This Row],[Lipids wt%]]+Table26[[#This Row],[FA wt%]]</f>
        <v>12.105263157894736</v>
      </c>
      <c r="I712" s="6">
        <f>Table26[[#This Row],[Lignin wt%]]+Table26[[#This Row],[Ph wt%]]</f>
        <v>0</v>
      </c>
      <c r="J71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12" s="8">
        <v>20</v>
      </c>
      <c r="L712" s="6">
        <v>0</v>
      </c>
      <c r="M712" s="6">
        <v>0</v>
      </c>
      <c r="N712" s="6">
        <v>0</v>
      </c>
      <c r="O712" s="8">
        <v>61.05263157894737</v>
      </c>
      <c r="P712" s="8">
        <v>12.105263157894736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6.5</v>
      </c>
      <c r="AD712" s="8">
        <v>0.03</v>
      </c>
      <c r="AG712" s="6">
        <v>13</v>
      </c>
      <c r="AQ712" s="6">
        <v>15</v>
      </c>
      <c r="AR712">
        <v>287</v>
      </c>
      <c r="AT712" t="s">
        <v>389</v>
      </c>
      <c r="AU712" s="8"/>
      <c r="AV712" s="8">
        <v>32.807000000000002</v>
      </c>
      <c r="AW712" s="8"/>
      <c r="AX712" s="8"/>
      <c r="AZ712" s="6" t="s">
        <v>391</v>
      </c>
      <c r="BD712" s="8"/>
      <c r="BE712" s="8"/>
      <c r="BF712" s="8"/>
      <c r="BG712" s="8"/>
      <c r="BH712" s="8"/>
      <c r="BI712" s="8"/>
      <c r="BJ712" s="8"/>
    </row>
    <row r="713" spans="1:62" x14ac:dyDescent="0.25">
      <c r="A713" t="s">
        <v>199</v>
      </c>
      <c r="B713" t="s">
        <v>200</v>
      </c>
      <c r="C713">
        <v>2022</v>
      </c>
      <c r="D713" s="9" t="s">
        <v>100</v>
      </c>
      <c r="E713">
        <v>0</v>
      </c>
      <c r="F713" s="6">
        <f>Table26[[#This Row],[Other Carbs wt%]]+Table26[[#This Row],[Starch wt%]]+Table26[[#This Row],[Cellulose wt%]]+Table26[[#This Row],[Hemicellulose wt%]]+Table26[[#This Row],[Sa wt%]]</f>
        <v>20</v>
      </c>
      <c r="G713" s="6">
        <f>Table26[[#This Row],[Protein wt%]]+Table26[[#This Row],[AA wt%]]</f>
        <v>61.05263157894737</v>
      </c>
      <c r="H713" s="6">
        <f>Table26[[#This Row],[Lipids wt%]]+Table26[[#This Row],[FA wt%]]</f>
        <v>12.105263157894736</v>
      </c>
      <c r="I713" s="6">
        <f>Table26[[#This Row],[Lignin wt%]]+Table26[[#This Row],[Ph wt%]]</f>
        <v>0</v>
      </c>
      <c r="J71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13" s="8">
        <v>20</v>
      </c>
      <c r="L713" s="6">
        <v>0</v>
      </c>
      <c r="M713" s="6">
        <v>0</v>
      </c>
      <c r="N713" s="6">
        <v>0</v>
      </c>
      <c r="O713" s="8">
        <v>61.05263157894737</v>
      </c>
      <c r="P713" s="8">
        <v>12.105263157894736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6.5</v>
      </c>
      <c r="AD713" s="8">
        <v>0.03</v>
      </c>
      <c r="AG713" s="6">
        <v>13</v>
      </c>
      <c r="AQ713" s="6">
        <v>40</v>
      </c>
      <c r="AR713">
        <v>287</v>
      </c>
      <c r="AT713" t="s">
        <v>389</v>
      </c>
      <c r="AU713" s="8"/>
      <c r="AV713" s="8">
        <v>49.345999999999997</v>
      </c>
      <c r="AW713" s="8"/>
      <c r="AX713" s="8"/>
      <c r="AZ713" s="6" t="s">
        <v>391</v>
      </c>
      <c r="BD713" s="8"/>
      <c r="BE713" s="8"/>
      <c r="BF713" s="8"/>
      <c r="BG713" s="8"/>
      <c r="BH713" s="8"/>
      <c r="BI713" s="8"/>
      <c r="BJ713" s="8"/>
    </row>
    <row r="714" spans="1:62" x14ac:dyDescent="0.25">
      <c r="A714" t="s">
        <v>199</v>
      </c>
      <c r="B714" t="s">
        <v>200</v>
      </c>
      <c r="C714">
        <v>2022</v>
      </c>
      <c r="D714" s="9" t="s">
        <v>100</v>
      </c>
      <c r="E714">
        <v>0</v>
      </c>
      <c r="F714" s="6">
        <f>Table26[[#This Row],[Other Carbs wt%]]+Table26[[#This Row],[Starch wt%]]+Table26[[#This Row],[Cellulose wt%]]+Table26[[#This Row],[Hemicellulose wt%]]+Table26[[#This Row],[Sa wt%]]</f>
        <v>20</v>
      </c>
      <c r="G714" s="6">
        <f>Table26[[#This Row],[Protein wt%]]+Table26[[#This Row],[AA wt%]]</f>
        <v>61.05263157894737</v>
      </c>
      <c r="H714" s="6">
        <f>Table26[[#This Row],[Lipids wt%]]+Table26[[#This Row],[FA wt%]]</f>
        <v>12.105263157894736</v>
      </c>
      <c r="I714" s="6">
        <f>Table26[[#This Row],[Lignin wt%]]+Table26[[#This Row],[Ph wt%]]</f>
        <v>0</v>
      </c>
      <c r="J71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14" s="8">
        <v>20</v>
      </c>
      <c r="L714" s="6">
        <v>0</v>
      </c>
      <c r="M714" s="6">
        <v>0</v>
      </c>
      <c r="N714" s="6">
        <v>0</v>
      </c>
      <c r="O714" s="8">
        <v>61.05263157894737</v>
      </c>
      <c r="P714" s="8">
        <v>12.105263157894736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6.5</v>
      </c>
      <c r="AD714" s="8">
        <v>0.03</v>
      </c>
      <c r="AG714" s="6">
        <v>20</v>
      </c>
      <c r="AQ714" s="6">
        <v>40</v>
      </c>
      <c r="AR714">
        <v>287</v>
      </c>
      <c r="AT714" t="s">
        <v>389</v>
      </c>
      <c r="AU714" s="8"/>
      <c r="AV714" s="8">
        <v>51.960999999999999</v>
      </c>
      <c r="AW714" s="8"/>
      <c r="AX714" s="8"/>
      <c r="AZ714" s="6" t="s">
        <v>391</v>
      </c>
      <c r="BD714" s="8"/>
      <c r="BE714" s="8"/>
      <c r="BF714" s="8"/>
      <c r="BG714" s="8"/>
      <c r="BH714" s="8"/>
      <c r="BI714" s="8"/>
      <c r="BJ714" s="8"/>
    </row>
    <row r="715" spans="1:62" x14ac:dyDescent="0.25">
      <c r="A715" t="s">
        <v>199</v>
      </c>
      <c r="B715" t="s">
        <v>200</v>
      </c>
      <c r="C715">
        <v>2022</v>
      </c>
      <c r="D715" s="9" t="s">
        <v>100</v>
      </c>
      <c r="E715">
        <v>0</v>
      </c>
      <c r="F715" s="6">
        <f>Table26[[#This Row],[Other Carbs wt%]]+Table26[[#This Row],[Starch wt%]]+Table26[[#This Row],[Cellulose wt%]]+Table26[[#This Row],[Hemicellulose wt%]]+Table26[[#This Row],[Sa wt%]]</f>
        <v>20</v>
      </c>
      <c r="G715" s="6">
        <f>Table26[[#This Row],[Protein wt%]]+Table26[[#This Row],[AA wt%]]</f>
        <v>61.05263157894737</v>
      </c>
      <c r="H715" s="6">
        <f>Table26[[#This Row],[Lipids wt%]]+Table26[[#This Row],[FA wt%]]</f>
        <v>12.105263157894736</v>
      </c>
      <c r="I715" s="6">
        <f>Table26[[#This Row],[Lignin wt%]]+Table26[[#This Row],[Ph wt%]]</f>
        <v>0</v>
      </c>
      <c r="J71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15" s="8">
        <v>20</v>
      </c>
      <c r="L715" s="6">
        <v>0</v>
      </c>
      <c r="M715" s="6">
        <v>0</v>
      </c>
      <c r="N715" s="6">
        <v>0</v>
      </c>
      <c r="O715" s="8">
        <v>61.05263157894737</v>
      </c>
      <c r="P715" s="8">
        <v>12.105263157894736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6.5</v>
      </c>
      <c r="AD715" s="8">
        <v>0.03</v>
      </c>
      <c r="AG715" s="6">
        <v>13</v>
      </c>
      <c r="AQ715" s="6">
        <v>40</v>
      </c>
      <c r="AR715">
        <v>287</v>
      </c>
      <c r="AT715" t="s">
        <v>389</v>
      </c>
      <c r="AU715" s="8"/>
      <c r="AV715" s="8">
        <v>47.73</v>
      </c>
      <c r="AW715" s="8"/>
      <c r="AX715" s="8"/>
      <c r="AZ715" s="6" t="s">
        <v>391</v>
      </c>
      <c r="BD715" s="8"/>
      <c r="BE715" s="8"/>
      <c r="BF715" s="8"/>
      <c r="BG715" s="8"/>
      <c r="BH715" s="8"/>
      <c r="BI715" s="8"/>
      <c r="BJ715" s="8"/>
    </row>
    <row r="716" spans="1:62" x14ac:dyDescent="0.25">
      <c r="A716" t="s">
        <v>199</v>
      </c>
      <c r="B716" t="s">
        <v>200</v>
      </c>
      <c r="C716">
        <v>2022</v>
      </c>
      <c r="D716" s="9" t="s">
        <v>100</v>
      </c>
      <c r="E716">
        <v>0</v>
      </c>
      <c r="F716" s="6">
        <f>Table26[[#This Row],[Other Carbs wt%]]+Table26[[#This Row],[Starch wt%]]+Table26[[#This Row],[Cellulose wt%]]+Table26[[#This Row],[Hemicellulose wt%]]+Table26[[#This Row],[Sa wt%]]</f>
        <v>20</v>
      </c>
      <c r="G716" s="6">
        <f>Table26[[#This Row],[Protein wt%]]+Table26[[#This Row],[AA wt%]]</f>
        <v>61.05263157894737</v>
      </c>
      <c r="H716" s="6">
        <f>Table26[[#This Row],[Lipids wt%]]+Table26[[#This Row],[FA wt%]]</f>
        <v>12.105263157894736</v>
      </c>
      <c r="I716" s="6">
        <f>Table26[[#This Row],[Lignin wt%]]+Table26[[#This Row],[Ph wt%]]</f>
        <v>0</v>
      </c>
      <c r="J71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16" s="8">
        <v>20</v>
      </c>
      <c r="L716" s="6">
        <v>0</v>
      </c>
      <c r="M716" s="6">
        <v>0</v>
      </c>
      <c r="N716" s="6">
        <v>0</v>
      </c>
      <c r="O716" s="8">
        <v>61.05263157894737</v>
      </c>
      <c r="P716" s="8">
        <v>12.105263157894736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6.5</v>
      </c>
      <c r="AD716" s="8">
        <v>0.03</v>
      </c>
      <c r="AG716" s="6">
        <v>13</v>
      </c>
      <c r="AQ716" s="6">
        <v>40</v>
      </c>
      <c r="AR716">
        <v>287</v>
      </c>
      <c r="AT716" t="s">
        <v>389</v>
      </c>
      <c r="AU716" s="8"/>
      <c r="AV716" s="8">
        <v>46.9</v>
      </c>
      <c r="AW716" s="8"/>
      <c r="AX716" s="8"/>
      <c r="AZ716" s="6" t="s">
        <v>391</v>
      </c>
      <c r="BD716" s="8"/>
      <c r="BE716" s="8"/>
      <c r="BF716" s="8"/>
      <c r="BG716" s="8"/>
      <c r="BH716" s="8"/>
      <c r="BI716" s="8"/>
      <c r="BJ716" s="8"/>
    </row>
    <row r="717" spans="1:62" x14ac:dyDescent="0.25">
      <c r="A717" t="s">
        <v>199</v>
      </c>
      <c r="B717" t="s">
        <v>200</v>
      </c>
      <c r="C717">
        <v>2022</v>
      </c>
      <c r="D717" s="9" t="s">
        <v>100</v>
      </c>
      <c r="E717">
        <v>0</v>
      </c>
      <c r="F717" s="6">
        <f>Table26[[#This Row],[Other Carbs wt%]]+Table26[[#This Row],[Starch wt%]]+Table26[[#This Row],[Cellulose wt%]]+Table26[[#This Row],[Hemicellulose wt%]]+Table26[[#This Row],[Sa wt%]]</f>
        <v>20</v>
      </c>
      <c r="G717" s="6">
        <f>Table26[[#This Row],[Protein wt%]]+Table26[[#This Row],[AA wt%]]</f>
        <v>61.05263157894737</v>
      </c>
      <c r="H717" s="6">
        <f>Table26[[#This Row],[Lipids wt%]]+Table26[[#This Row],[FA wt%]]</f>
        <v>12.105263157894736</v>
      </c>
      <c r="I717" s="6">
        <f>Table26[[#This Row],[Lignin wt%]]+Table26[[#This Row],[Ph wt%]]</f>
        <v>0</v>
      </c>
      <c r="J71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17" s="8">
        <v>20</v>
      </c>
      <c r="L717" s="6">
        <v>0</v>
      </c>
      <c r="M717" s="6">
        <v>0</v>
      </c>
      <c r="N717" s="6">
        <v>0</v>
      </c>
      <c r="O717" s="8">
        <v>61.05263157894737</v>
      </c>
      <c r="P717" s="8">
        <v>12.105263157894736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6.5</v>
      </c>
      <c r="AD717" s="8">
        <v>0.03</v>
      </c>
      <c r="AG717" s="6">
        <v>13</v>
      </c>
      <c r="AQ717" s="6">
        <v>60</v>
      </c>
      <c r="AR717">
        <v>287</v>
      </c>
      <c r="AT717" t="s">
        <v>389</v>
      </c>
      <c r="AU717" s="8"/>
      <c r="AV717" s="8">
        <v>43.274999999999999</v>
      </c>
      <c r="AW717" s="8"/>
      <c r="AX717" s="8"/>
      <c r="AZ717" s="6" t="s">
        <v>391</v>
      </c>
      <c r="BD717" s="8"/>
      <c r="BE717" s="8"/>
      <c r="BF717" s="8"/>
      <c r="BG717" s="8"/>
      <c r="BH717" s="8"/>
      <c r="BI717" s="8"/>
      <c r="BJ717" s="8"/>
    </row>
    <row r="718" spans="1:62" x14ac:dyDescent="0.25">
      <c r="A718" t="s">
        <v>199</v>
      </c>
      <c r="B718" t="s">
        <v>200</v>
      </c>
      <c r="C718">
        <v>2022</v>
      </c>
      <c r="D718" s="9" t="s">
        <v>100</v>
      </c>
      <c r="E718">
        <v>0</v>
      </c>
      <c r="F718" s="6">
        <f>Table26[[#This Row],[Other Carbs wt%]]+Table26[[#This Row],[Starch wt%]]+Table26[[#This Row],[Cellulose wt%]]+Table26[[#This Row],[Hemicellulose wt%]]+Table26[[#This Row],[Sa wt%]]</f>
        <v>20</v>
      </c>
      <c r="G718" s="6">
        <f>Table26[[#This Row],[Protein wt%]]+Table26[[#This Row],[AA wt%]]</f>
        <v>61.05263157894737</v>
      </c>
      <c r="H718" s="6">
        <f>Table26[[#This Row],[Lipids wt%]]+Table26[[#This Row],[FA wt%]]</f>
        <v>12.105263157894736</v>
      </c>
      <c r="I718" s="6">
        <f>Table26[[#This Row],[Lignin wt%]]+Table26[[#This Row],[Ph wt%]]</f>
        <v>0</v>
      </c>
      <c r="J71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18" s="8">
        <v>20</v>
      </c>
      <c r="L718" s="6">
        <v>0</v>
      </c>
      <c r="M718" s="6">
        <v>0</v>
      </c>
      <c r="N718" s="6">
        <v>0</v>
      </c>
      <c r="O718" s="8">
        <v>61.05263157894737</v>
      </c>
      <c r="P718" s="8">
        <v>12.105263157894736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6.5</v>
      </c>
      <c r="AD718" s="8">
        <v>0.03</v>
      </c>
      <c r="AG718" s="6">
        <v>9</v>
      </c>
      <c r="AQ718" s="6">
        <v>25</v>
      </c>
      <c r="AR718">
        <v>325</v>
      </c>
      <c r="AT718" t="s">
        <v>389</v>
      </c>
      <c r="AU718" s="8"/>
      <c r="AV718" s="8">
        <v>42.222999999999999</v>
      </c>
      <c r="AW718" s="8"/>
      <c r="AX718" s="8"/>
      <c r="AZ718" s="6" t="s">
        <v>391</v>
      </c>
      <c r="BD718" s="8"/>
      <c r="BE718" s="8"/>
      <c r="BF718" s="8"/>
      <c r="BG718" s="8"/>
      <c r="BH718" s="8"/>
      <c r="BI718" s="8"/>
      <c r="BJ718" s="8"/>
    </row>
    <row r="719" spans="1:62" x14ac:dyDescent="0.25">
      <c r="A719" t="s">
        <v>199</v>
      </c>
      <c r="B719" t="s">
        <v>200</v>
      </c>
      <c r="C719">
        <v>2022</v>
      </c>
      <c r="D719" s="9" t="s">
        <v>100</v>
      </c>
      <c r="E719">
        <v>0</v>
      </c>
      <c r="F719" s="6">
        <f>Table26[[#This Row],[Other Carbs wt%]]+Table26[[#This Row],[Starch wt%]]+Table26[[#This Row],[Cellulose wt%]]+Table26[[#This Row],[Hemicellulose wt%]]+Table26[[#This Row],[Sa wt%]]</f>
        <v>20</v>
      </c>
      <c r="G719" s="6">
        <f>Table26[[#This Row],[Protein wt%]]+Table26[[#This Row],[AA wt%]]</f>
        <v>61.05263157894737</v>
      </c>
      <c r="H719" s="6">
        <f>Table26[[#This Row],[Lipids wt%]]+Table26[[#This Row],[FA wt%]]</f>
        <v>12.105263157894736</v>
      </c>
      <c r="I719" s="6">
        <f>Table26[[#This Row],[Lignin wt%]]+Table26[[#This Row],[Ph wt%]]</f>
        <v>0</v>
      </c>
      <c r="J71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19" s="8">
        <v>20</v>
      </c>
      <c r="L719" s="6">
        <v>0</v>
      </c>
      <c r="M719" s="6">
        <v>0</v>
      </c>
      <c r="N719" s="6">
        <v>0</v>
      </c>
      <c r="O719" s="8">
        <v>61.05263157894737</v>
      </c>
      <c r="P719" s="8">
        <v>12.105263157894736</v>
      </c>
      <c r="Q719" s="6">
        <v>0</v>
      </c>
      <c r="R719" s="6">
        <v>0</v>
      </c>
      <c r="S719" s="6">
        <v>0</v>
      </c>
      <c r="T719" s="6">
        <v>0</v>
      </c>
      <c r="U719" s="6">
        <v>0</v>
      </c>
      <c r="V719" s="6">
        <v>6.5</v>
      </c>
      <c r="AD719" s="8">
        <v>0.03</v>
      </c>
      <c r="AG719" s="6">
        <v>17</v>
      </c>
      <c r="AQ719" s="6">
        <v>25</v>
      </c>
      <c r="AR719">
        <v>325</v>
      </c>
      <c r="AT719" t="s">
        <v>389</v>
      </c>
      <c r="AU719" s="8"/>
      <c r="AV719" s="8">
        <v>40.734999999999999</v>
      </c>
      <c r="AW719" s="8"/>
      <c r="AX719" s="8"/>
      <c r="AZ719" s="6" t="s">
        <v>391</v>
      </c>
      <c r="BD719" s="8"/>
      <c r="BE719" s="8"/>
      <c r="BF719" s="8"/>
      <c r="BG719" s="8"/>
      <c r="BH719" s="8"/>
      <c r="BI719" s="8"/>
      <c r="BJ719" s="8"/>
    </row>
    <row r="720" spans="1:62" x14ac:dyDescent="0.25">
      <c r="A720" t="s">
        <v>199</v>
      </c>
      <c r="B720" t="s">
        <v>200</v>
      </c>
      <c r="C720">
        <v>2022</v>
      </c>
      <c r="D720" s="9" t="s">
        <v>100</v>
      </c>
      <c r="E720">
        <v>0</v>
      </c>
      <c r="F720" s="6">
        <f>Table26[[#This Row],[Other Carbs wt%]]+Table26[[#This Row],[Starch wt%]]+Table26[[#This Row],[Cellulose wt%]]+Table26[[#This Row],[Hemicellulose wt%]]+Table26[[#This Row],[Sa wt%]]</f>
        <v>20</v>
      </c>
      <c r="G720" s="6">
        <f>Table26[[#This Row],[Protein wt%]]+Table26[[#This Row],[AA wt%]]</f>
        <v>61.05263157894737</v>
      </c>
      <c r="H720" s="6">
        <f>Table26[[#This Row],[Lipids wt%]]+Table26[[#This Row],[FA wt%]]</f>
        <v>12.105263157894736</v>
      </c>
      <c r="I720" s="6">
        <f>Table26[[#This Row],[Lignin wt%]]+Table26[[#This Row],[Ph wt%]]</f>
        <v>0</v>
      </c>
      <c r="J72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20" s="8">
        <v>20</v>
      </c>
      <c r="L720" s="6">
        <v>0</v>
      </c>
      <c r="M720" s="6">
        <v>0</v>
      </c>
      <c r="N720" s="6">
        <v>0</v>
      </c>
      <c r="O720" s="8">
        <v>61.05263157894737</v>
      </c>
      <c r="P720" s="8">
        <v>12.105263157894736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6.5</v>
      </c>
      <c r="AD720" s="8">
        <v>0.03</v>
      </c>
      <c r="AG720" s="6">
        <v>9</v>
      </c>
      <c r="AQ720" s="6">
        <v>50</v>
      </c>
      <c r="AR720">
        <v>325</v>
      </c>
      <c r="AT720" t="s">
        <v>389</v>
      </c>
      <c r="AU720" s="8"/>
      <c r="AV720" s="8">
        <v>47.055</v>
      </c>
      <c r="AW720" s="8"/>
      <c r="AX720" s="8"/>
      <c r="AZ720" s="6" t="s">
        <v>391</v>
      </c>
      <c r="BD720" s="8"/>
      <c r="BE720" s="8"/>
      <c r="BF720" s="8"/>
      <c r="BG720" s="8"/>
      <c r="BH720" s="8"/>
      <c r="BI720" s="8"/>
      <c r="BJ720" s="8"/>
    </row>
    <row r="721" spans="1:62" x14ac:dyDescent="0.25">
      <c r="A721" t="s">
        <v>199</v>
      </c>
      <c r="B721" t="s">
        <v>200</v>
      </c>
      <c r="C721">
        <v>2022</v>
      </c>
      <c r="D721" s="9" t="s">
        <v>100</v>
      </c>
      <c r="E721">
        <v>0</v>
      </c>
      <c r="F721" s="6">
        <f>Table26[[#This Row],[Other Carbs wt%]]+Table26[[#This Row],[Starch wt%]]+Table26[[#This Row],[Cellulose wt%]]+Table26[[#This Row],[Hemicellulose wt%]]+Table26[[#This Row],[Sa wt%]]</f>
        <v>20</v>
      </c>
      <c r="G721" s="6">
        <f>Table26[[#This Row],[Protein wt%]]+Table26[[#This Row],[AA wt%]]</f>
        <v>61.05263157894737</v>
      </c>
      <c r="H721" s="6">
        <f>Table26[[#This Row],[Lipids wt%]]+Table26[[#This Row],[FA wt%]]</f>
        <v>12.105263157894736</v>
      </c>
      <c r="I721" s="6">
        <f>Table26[[#This Row],[Lignin wt%]]+Table26[[#This Row],[Ph wt%]]</f>
        <v>0</v>
      </c>
      <c r="J72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21" s="8">
        <v>20</v>
      </c>
      <c r="L721" s="6">
        <v>0</v>
      </c>
      <c r="M721" s="6">
        <v>0</v>
      </c>
      <c r="N721" s="6">
        <v>0</v>
      </c>
      <c r="O721" s="8">
        <v>61.05263157894737</v>
      </c>
      <c r="P721" s="8">
        <v>12.105263157894736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6.5</v>
      </c>
      <c r="AD721" s="8">
        <v>0.03</v>
      </c>
      <c r="AG721" s="6">
        <v>17</v>
      </c>
      <c r="AQ721" s="6">
        <v>50</v>
      </c>
      <c r="AR721">
        <v>325</v>
      </c>
      <c r="AT721" t="s">
        <v>389</v>
      </c>
      <c r="AU721" s="8"/>
      <c r="AV721" s="8">
        <v>45.616999999999997</v>
      </c>
      <c r="AW721" s="8"/>
      <c r="AX721" s="8"/>
      <c r="AZ721" s="6" t="s">
        <v>391</v>
      </c>
      <c r="BD721" s="8"/>
      <c r="BE721" s="8"/>
      <c r="BF721" s="8"/>
      <c r="BG721" s="8"/>
      <c r="BH721" s="8"/>
      <c r="BI721" s="8"/>
      <c r="BJ721" s="8"/>
    </row>
    <row r="722" spans="1:62" x14ac:dyDescent="0.25">
      <c r="A722" t="s">
        <v>199</v>
      </c>
      <c r="B722" t="s">
        <v>200</v>
      </c>
      <c r="C722">
        <v>2022</v>
      </c>
      <c r="D722" s="9" t="s">
        <v>100</v>
      </c>
      <c r="E722">
        <v>0</v>
      </c>
      <c r="F722" s="6">
        <f>Table26[[#This Row],[Other Carbs wt%]]+Table26[[#This Row],[Starch wt%]]+Table26[[#This Row],[Cellulose wt%]]+Table26[[#This Row],[Hemicellulose wt%]]+Table26[[#This Row],[Sa wt%]]</f>
        <v>20</v>
      </c>
      <c r="G722" s="6">
        <f>Table26[[#This Row],[Protein wt%]]+Table26[[#This Row],[AA wt%]]</f>
        <v>61.05263157894737</v>
      </c>
      <c r="H722" s="6">
        <f>Table26[[#This Row],[Lipids wt%]]+Table26[[#This Row],[FA wt%]]</f>
        <v>12.105263157894736</v>
      </c>
      <c r="I722" s="6">
        <f>Table26[[#This Row],[Lignin wt%]]+Table26[[#This Row],[Ph wt%]]</f>
        <v>0</v>
      </c>
      <c r="J72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722" s="8">
        <v>20</v>
      </c>
      <c r="L722" s="6">
        <v>0</v>
      </c>
      <c r="M722" s="6">
        <v>0</v>
      </c>
      <c r="N722" s="6">
        <v>0</v>
      </c>
      <c r="O722" s="8">
        <v>61.05263157894737</v>
      </c>
      <c r="P722" s="8">
        <v>12.105263157894736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6.5</v>
      </c>
      <c r="AD722" s="8">
        <v>0.03</v>
      </c>
      <c r="AG722" s="6">
        <v>13</v>
      </c>
      <c r="AQ722" s="6">
        <v>40</v>
      </c>
      <c r="AR722">
        <v>350</v>
      </c>
      <c r="AT722" t="s">
        <v>389</v>
      </c>
      <c r="AU722" s="8"/>
      <c r="AV722" s="8">
        <v>41.807000000000002</v>
      </c>
      <c r="AW722" s="8"/>
      <c r="AX722" s="8"/>
      <c r="AZ722" s="6" t="s">
        <v>391</v>
      </c>
      <c r="BD722" s="8"/>
      <c r="BE722" s="8"/>
      <c r="BF722" s="8"/>
      <c r="BG722" s="8"/>
      <c r="BH722" s="8"/>
      <c r="BI722" s="8"/>
      <c r="BJ722" s="8"/>
    </row>
    <row r="723" spans="1:62" x14ac:dyDescent="0.25">
      <c r="A723" t="s">
        <v>201</v>
      </c>
      <c r="B723" t="s">
        <v>123</v>
      </c>
      <c r="C723">
        <v>2022</v>
      </c>
      <c r="D723" s="9" t="s">
        <v>202</v>
      </c>
      <c r="E723">
        <v>0</v>
      </c>
      <c r="F723" s="6">
        <f>Table26[[#This Row],[Other Carbs wt%]]+Table26[[#This Row],[Starch wt%]]+Table26[[#This Row],[Cellulose wt%]]+Table26[[#This Row],[Hemicellulose wt%]]+Table26[[#This Row],[Sa wt%]]</f>
        <v>22.1</v>
      </c>
      <c r="G723" s="6">
        <f>Table26[[#This Row],[Protein wt%]]+Table26[[#This Row],[AA wt%]]</f>
        <v>36.799999999999997</v>
      </c>
      <c r="H723" s="6">
        <f>Table26[[#This Row],[Lipids wt%]]+Table26[[#This Row],[FA wt%]]</f>
        <v>1.2</v>
      </c>
      <c r="I723" s="6">
        <f>Table26[[#This Row],[Lignin wt%]]+Table26[[#This Row],[Ph wt%]]</f>
        <v>0</v>
      </c>
      <c r="J72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22.1</v>
      </c>
      <c r="K723" s="8">
        <v>22.1</v>
      </c>
      <c r="L723" s="6">
        <v>0</v>
      </c>
      <c r="M723" s="6">
        <v>0</v>
      </c>
      <c r="N723" s="6">
        <v>0</v>
      </c>
      <c r="O723" s="8">
        <v>36.799999999999997</v>
      </c>
      <c r="P723" s="8">
        <v>1.2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39.9</v>
      </c>
      <c r="AD723" s="8">
        <v>0.05</v>
      </c>
      <c r="AG723" s="6">
        <v>9.0909090909090917</v>
      </c>
      <c r="AQ723" s="6">
        <v>30</v>
      </c>
      <c r="AR723">
        <v>300</v>
      </c>
      <c r="AT723" t="s">
        <v>389</v>
      </c>
      <c r="AU723" s="8">
        <v>10.606060606060595</v>
      </c>
      <c r="AV723" s="8">
        <v>15.2680652680652</v>
      </c>
      <c r="AW723" s="8">
        <v>44.4055944055944</v>
      </c>
      <c r="AX723" s="8"/>
      <c r="AZ723" s="6" t="s">
        <v>391</v>
      </c>
      <c r="BD723" s="8">
        <v>73.3</v>
      </c>
      <c r="BE723" s="8">
        <v>4.0999999999999996</v>
      </c>
      <c r="BF723" s="8" t="e">
        <f>100-#REF!-#REF!-#REF!</f>
        <v>#REF!</v>
      </c>
      <c r="BG723" s="8">
        <v>8.3000000000000007</v>
      </c>
      <c r="BH723" s="8"/>
      <c r="BI723" s="8" t="e">
        <f>(33.5*#REF!+142.3*#REF!-15.4*#REF!-14.5*#REF!)/100</f>
        <v>#REF!</v>
      </c>
      <c r="BJ723" s="8"/>
    </row>
    <row r="724" spans="1:62" x14ac:dyDescent="0.25">
      <c r="A724" t="s">
        <v>201</v>
      </c>
      <c r="B724" t="s">
        <v>123</v>
      </c>
      <c r="C724">
        <v>2022</v>
      </c>
      <c r="D724" s="9" t="s">
        <v>100</v>
      </c>
      <c r="E724">
        <v>0</v>
      </c>
      <c r="F724" s="6">
        <f>Table26[[#This Row],[Other Carbs wt%]]+Table26[[#This Row],[Starch wt%]]+Table26[[#This Row],[Cellulose wt%]]+Table26[[#This Row],[Hemicellulose wt%]]+Table26[[#This Row],[Sa wt%]]</f>
        <v>11</v>
      </c>
      <c r="G724" s="6">
        <f>Table26[[#This Row],[Protein wt%]]+Table26[[#This Row],[AA wt%]]</f>
        <v>53.12</v>
      </c>
      <c r="H724" s="6">
        <f>Table26[[#This Row],[Lipids wt%]]+Table26[[#This Row],[FA wt%]]</f>
        <v>15.2</v>
      </c>
      <c r="I724" s="6">
        <f>Table26[[#This Row],[Lignin wt%]]+Table26[[#This Row],[Ph wt%]]</f>
        <v>0</v>
      </c>
      <c r="J72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11</v>
      </c>
      <c r="K724" s="8">
        <v>11</v>
      </c>
      <c r="L724" s="6">
        <v>0</v>
      </c>
      <c r="M724" s="6">
        <v>0</v>
      </c>
      <c r="N724" s="6">
        <v>0</v>
      </c>
      <c r="O724" s="8">
        <v>53.12</v>
      </c>
      <c r="P724" s="8">
        <v>15.2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20.68</v>
      </c>
      <c r="AD724" s="8">
        <v>0.05</v>
      </c>
      <c r="AG724" s="6">
        <v>9.0909090909090917</v>
      </c>
      <c r="AQ724" s="6">
        <v>30</v>
      </c>
      <c r="AR724">
        <v>300</v>
      </c>
      <c r="AT724" t="s">
        <v>389</v>
      </c>
      <c r="AU724" s="8">
        <v>6.8764568764568992</v>
      </c>
      <c r="AV724" s="8">
        <v>29.254079254079201</v>
      </c>
      <c r="AW724" s="8">
        <v>37.762237762237802</v>
      </c>
      <c r="AX724" s="8"/>
      <c r="AZ724" s="6" t="s">
        <v>391</v>
      </c>
      <c r="BD724" s="8">
        <v>64.34</v>
      </c>
      <c r="BE724" s="8">
        <v>7.7</v>
      </c>
      <c r="BF724" s="8" t="e">
        <f>100-#REF!-#REF!-#REF!</f>
        <v>#REF!</v>
      </c>
      <c r="BG724" s="8">
        <v>8.34</v>
      </c>
      <c r="BH724" s="8"/>
      <c r="BI724" s="8" t="e">
        <f>(33.5*#REF!+142.3*#REF!-15.4*#REF!-14.5*#REF!)/100</f>
        <v>#REF!</v>
      </c>
      <c r="BJ724" s="8"/>
    </row>
    <row r="725" spans="1:62" x14ac:dyDescent="0.25">
      <c r="A725" t="s">
        <v>201</v>
      </c>
      <c r="B725" t="s">
        <v>123</v>
      </c>
      <c r="C725">
        <v>2022</v>
      </c>
      <c r="D725" s="9" t="s">
        <v>203</v>
      </c>
      <c r="E725">
        <v>0</v>
      </c>
      <c r="F725" s="6">
        <f>Table26[[#This Row],[Other Carbs wt%]]+Table26[[#This Row],[Starch wt%]]+Table26[[#This Row],[Cellulose wt%]]+Table26[[#This Row],[Hemicellulose wt%]]+Table26[[#This Row],[Sa wt%]]</f>
        <v>19.325000000000003</v>
      </c>
      <c r="G725" s="6">
        <f>Table26[[#This Row],[Protein wt%]]+Table26[[#This Row],[AA wt%]]</f>
        <v>40.879999999999995</v>
      </c>
      <c r="H725" s="6">
        <f>Table26[[#This Row],[Lipids wt%]]+Table26[[#This Row],[FA wt%]]</f>
        <v>4.6999999999999993</v>
      </c>
      <c r="I725" s="6">
        <f>Table26[[#This Row],[Lignin wt%]]+Table26[[#This Row],[Ph wt%]]</f>
        <v>0</v>
      </c>
      <c r="J72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19.325000000000003</v>
      </c>
      <c r="K725" s="8">
        <v>19.325000000000003</v>
      </c>
      <c r="L725" s="6">
        <v>0</v>
      </c>
      <c r="M725" s="6">
        <v>0</v>
      </c>
      <c r="N725" s="6">
        <v>0</v>
      </c>
      <c r="O725" s="8">
        <v>40.879999999999995</v>
      </c>
      <c r="P725" s="8">
        <v>4.6999999999999993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35.094999999999999</v>
      </c>
      <c r="AD725" s="8">
        <v>0.05</v>
      </c>
      <c r="AG725" s="6">
        <v>9.0909090909090917</v>
      </c>
      <c r="AQ725" s="6">
        <v>30</v>
      </c>
      <c r="AR725">
        <v>300</v>
      </c>
      <c r="AT725" t="s">
        <v>389</v>
      </c>
      <c r="AU725" s="8">
        <v>7.8088578088577947</v>
      </c>
      <c r="AV725" s="8">
        <v>26.806526806526801</v>
      </c>
      <c r="AW725" s="8">
        <v>37.5291375291375</v>
      </c>
      <c r="AX725" s="8"/>
      <c r="AZ725" s="6" t="s">
        <v>391</v>
      </c>
      <c r="BD725" s="8">
        <v>73.599999999999994</v>
      </c>
      <c r="BE725" s="8">
        <v>7.6</v>
      </c>
      <c r="BF725" s="8" t="e">
        <f>100-#REF!-#REF!-#REF!</f>
        <v>#REF!</v>
      </c>
      <c r="BG725" s="8">
        <v>7.9</v>
      </c>
      <c r="BH725" s="8"/>
      <c r="BI725" s="8" t="e">
        <f>(33.5*#REF!+142.3*#REF!-15.4*#REF!-14.5*#REF!)/100</f>
        <v>#REF!</v>
      </c>
      <c r="BJ725" s="8"/>
    </row>
    <row r="726" spans="1:62" x14ac:dyDescent="0.25">
      <c r="A726" t="s">
        <v>201</v>
      </c>
      <c r="B726" t="s">
        <v>123</v>
      </c>
      <c r="C726">
        <v>2022</v>
      </c>
      <c r="D726" s="9" t="s">
        <v>205</v>
      </c>
      <c r="E726">
        <v>0</v>
      </c>
      <c r="F726" s="6">
        <f>Table26[[#This Row],[Other Carbs wt%]]+Table26[[#This Row],[Starch wt%]]+Table26[[#This Row],[Cellulose wt%]]+Table26[[#This Row],[Hemicellulose wt%]]+Table26[[#This Row],[Sa wt%]]</f>
        <v>16.550000000000004</v>
      </c>
      <c r="G726" s="6">
        <f>Table26[[#This Row],[Protein wt%]]+Table26[[#This Row],[AA wt%]]</f>
        <v>44.959999999999994</v>
      </c>
      <c r="H726" s="6">
        <f>Table26[[#This Row],[Lipids wt%]]+Table26[[#This Row],[FA wt%]]</f>
        <v>8.1999999999999993</v>
      </c>
      <c r="I726" s="6">
        <f>Table26[[#This Row],[Lignin wt%]]+Table26[[#This Row],[Ph wt%]]</f>
        <v>0</v>
      </c>
      <c r="J72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16.550000000000004</v>
      </c>
      <c r="K726" s="8">
        <v>16.550000000000004</v>
      </c>
      <c r="L726" s="6">
        <v>0</v>
      </c>
      <c r="M726" s="6">
        <v>0</v>
      </c>
      <c r="N726" s="6">
        <v>0</v>
      </c>
      <c r="O726" s="8">
        <v>44.959999999999994</v>
      </c>
      <c r="P726" s="8">
        <v>8.1999999999999993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30.29</v>
      </c>
      <c r="AD726" s="8">
        <v>0.05</v>
      </c>
      <c r="AG726" s="6">
        <v>9.0909090909090917</v>
      </c>
      <c r="AQ726" s="6">
        <v>30</v>
      </c>
      <c r="AR726">
        <v>300</v>
      </c>
      <c r="AT726" t="s">
        <v>389</v>
      </c>
      <c r="AU726" s="8">
        <v>10.955710955710899</v>
      </c>
      <c r="AV726" s="8">
        <v>37.296037296037298</v>
      </c>
      <c r="AW726" s="8">
        <v>40.792540792540805</v>
      </c>
      <c r="AX726" s="8"/>
      <c r="AZ726" s="6" t="s">
        <v>391</v>
      </c>
      <c r="BD726" s="8">
        <v>68.599999999999994</v>
      </c>
      <c r="BE726" s="8">
        <v>7.4</v>
      </c>
      <c r="BF726" s="8" t="e">
        <f>100-#REF!-#REF!-#REF!</f>
        <v>#REF!</v>
      </c>
      <c r="BG726" s="8">
        <v>8.8000000000000007</v>
      </c>
      <c r="BH726" s="8"/>
      <c r="BI726" s="8" t="e">
        <f>(33.5*#REF!+142.3*#REF!-15.4*#REF!-14.5*#REF!)/100</f>
        <v>#REF!</v>
      </c>
      <c r="BJ726" s="8"/>
    </row>
    <row r="727" spans="1:62" x14ac:dyDescent="0.25">
      <c r="A727" t="s">
        <v>201</v>
      </c>
      <c r="B727" t="s">
        <v>123</v>
      </c>
      <c r="C727">
        <v>2022</v>
      </c>
      <c r="D727" s="9" t="s">
        <v>206</v>
      </c>
      <c r="E727">
        <v>0</v>
      </c>
      <c r="F727" s="6">
        <f>Table26[[#This Row],[Other Carbs wt%]]+Table26[[#This Row],[Starch wt%]]+Table26[[#This Row],[Cellulose wt%]]+Table26[[#This Row],[Hemicellulose wt%]]+Table26[[#This Row],[Sa wt%]]</f>
        <v>14.699999999999996</v>
      </c>
      <c r="G727" s="6">
        <f>Table26[[#This Row],[Protein wt%]]+Table26[[#This Row],[AA wt%]]</f>
        <v>47.679999999999993</v>
      </c>
      <c r="H727" s="6">
        <f>Table26[[#This Row],[Lipids wt%]]+Table26[[#This Row],[FA wt%]]</f>
        <v>10.533333333333331</v>
      </c>
      <c r="I727" s="6">
        <f>Table26[[#This Row],[Lignin wt%]]+Table26[[#This Row],[Ph wt%]]</f>
        <v>0</v>
      </c>
      <c r="J72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14.699999999999996</v>
      </c>
      <c r="K727" s="8">
        <v>14.699999999999996</v>
      </c>
      <c r="L727" s="6">
        <v>0</v>
      </c>
      <c r="M727" s="6">
        <v>0</v>
      </c>
      <c r="N727" s="6">
        <v>0</v>
      </c>
      <c r="O727" s="8">
        <v>47.679999999999993</v>
      </c>
      <c r="P727" s="8">
        <v>10.533333333333331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27.08666666666668</v>
      </c>
      <c r="AD727" s="8">
        <v>0.05</v>
      </c>
      <c r="AG727" s="6">
        <v>9.0909090909090917</v>
      </c>
      <c r="AQ727" s="6">
        <v>30</v>
      </c>
      <c r="AR727">
        <v>300</v>
      </c>
      <c r="AT727" t="s">
        <v>389</v>
      </c>
      <c r="AU727" s="8">
        <v>11.888111888111894</v>
      </c>
      <c r="AV727" s="8">
        <v>36.480186480186397</v>
      </c>
      <c r="AW727" s="8">
        <v>46.969696969697004</v>
      </c>
      <c r="AX727" s="8"/>
      <c r="AZ727" s="6" t="s">
        <v>391</v>
      </c>
      <c r="BD727" s="8">
        <v>68</v>
      </c>
      <c r="BE727" s="8">
        <v>7.3</v>
      </c>
      <c r="BF727" s="8" t="e">
        <f>100-#REF!-#REF!-#REF!</f>
        <v>#REF!</v>
      </c>
      <c r="BG727" s="8">
        <v>8.6</v>
      </c>
      <c r="BH727" s="8"/>
      <c r="BI727" s="8" t="e">
        <f>(33.5*#REF!+142.3*#REF!-15.4*#REF!-14.5*#REF!)/100</f>
        <v>#REF!</v>
      </c>
      <c r="BJ727" s="8"/>
    </row>
    <row r="728" spans="1:62" x14ac:dyDescent="0.25">
      <c r="A728" t="s">
        <v>201</v>
      </c>
      <c r="B728" t="s">
        <v>123</v>
      </c>
      <c r="C728">
        <v>2022</v>
      </c>
      <c r="D728" s="9" t="s">
        <v>207</v>
      </c>
      <c r="E728">
        <v>0</v>
      </c>
      <c r="F728" s="6">
        <f>Table26[[#This Row],[Other Carbs wt%]]+Table26[[#This Row],[Starch wt%]]+Table26[[#This Row],[Cellulose wt%]]+Table26[[#This Row],[Hemicellulose wt%]]+Table26[[#This Row],[Sa wt%]]</f>
        <v>13.775</v>
      </c>
      <c r="G728" s="6">
        <f>Table26[[#This Row],[Protein wt%]]+Table26[[#This Row],[AA wt%]]</f>
        <v>49.039999999999992</v>
      </c>
      <c r="H728" s="6">
        <f>Table26[[#This Row],[Lipids wt%]]+Table26[[#This Row],[FA wt%]]</f>
        <v>11.7</v>
      </c>
      <c r="I728" s="6">
        <f>Table26[[#This Row],[Lignin wt%]]+Table26[[#This Row],[Ph wt%]]</f>
        <v>0</v>
      </c>
      <c r="J72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13.775</v>
      </c>
      <c r="K728" s="8">
        <v>13.775</v>
      </c>
      <c r="L728" s="6">
        <v>0</v>
      </c>
      <c r="M728" s="6">
        <v>0</v>
      </c>
      <c r="N728" s="6">
        <v>0</v>
      </c>
      <c r="O728" s="8">
        <v>49.039999999999992</v>
      </c>
      <c r="P728" s="8">
        <v>11.7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25.485000000000007</v>
      </c>
      <c r="AD728" s="8">
        <v>0.05</v>
      </c>
      <c r="AG728" s="6">
        <v>9.0909090909090917</v>
      </c>
      <c r="AQ728" s="6">
        <v>30</v>
      </c>
      <c r="AR728">
        <v>300</v>
      </c>
      <c r="AT728" t="s">
        <v>389</v>
      </c>
      <c r="AU728" s="8">
        <v>6.9930069930070005</v>
      </c>
      <c r="AV728" s="8">
        <v>30.069930069929999</v>
      </c>
      <c r="AW728" s="8">
        <v>44.5221445221446</v>
      </c>
      <c r="AX728" s="8"/>
      <c r="AZ728" s="6" t="s">
        <v>391</v>
      </c>
      <c r="BD728" s="8">
        <v>67.400000000000006</v>
      </c>
      <c r="BE728" s="8">
        <v>7.4</v>
      </c>
      <c r="BF728" s="8" t="e">
        <f>100-#REF!-#REF!-#REF!</f>
        <v>#REF!</v>
      </c>
      <c r="BG728" s="8">
        <v>8.8000000000000007</v>
      </c>
      <c r="BH728" s="8"/>
      <c r="BI728" s="8" t="e">
        <f>(33.5*#REF!+142.3*#REF!-15.4*#REF!-14.5*#REF!)/100</f>
        <v>#REF!</v>
      </c>
      <c r="BJ728" s="8"/>
    </row>
    <row r="729" spans="1:62" x14ac:dyDescent="0.25">
      <c r="A729" t="s">
        <v>228</v>
      </c>
      <c r="B729" t="s">
        <v>229</v>
      </c>
      <c r="C729">
        <v>2022</v>
      </c>
      <c r="D729" s="9" t="s">
        <v>159</v>
      </c>
      <c r="E729">
        <v>0</v>
      </c>
      <c r="F729" s="6">
        <f>Table26[[#This Row],[Other Carbs wt%]]+Table26[[#This Row],[Starch wt%]]+Table26[[#This Row],[Cellulose wt%]]+Table26[[#This Row],[Hemicellulose wt%]]+Table26[[#This Row],[Sa wt%]]</f>
        <v>16.156351791530945</v>
      </c>
      <c r="G729" s="6">
        <f>Table26[[#This Row],[Protein wt%]]+Table26[[#This Row],[AA wt%]]</f>
        <v>47.426710097719869</v>
      </c>
      <c r="H729" s="6">
        <f>Table26[[#This Row],[Lipids wt%]]+Table26[[#This Row],[FA wt%]]</f>
        <v>24.820846905537458</v>
      </c>
      <c r="I729" s="6">
        <f>Table26[[#This Row],[Lignin wt%]]+Table26[[#This Row],[Ph wt%]]</f>
        <v>0</v>
      </c>
      <c r="J72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16.156351791530945</v>
      </c>
      <c r="K729" s="8">
        <v>16.156351791530945</v>
      </c>
      <c r="L729" s="6">
        <v>0</v>
      </c>
      <c r="M729" s="6">
        <v>0</v>
      </c>
      <c r="N729" s="6">
        <v>0</v>
      </c>
      <c r="O729" s="8">
        <v>47.426710097719869</v>
      </c>
      <c r="P729" s="8">
        <v>24.820846905537458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8.9</v>
      </c>
      <c r="AD729" s="8">
        <v>0.05</v>
      </c>
      <c r="AG729" s="6">
        <v>23.076923076923077</v>
      </c>
      <c r="AQ729" s="6">
        <v>3</v>
      </c>
      <c r="AR729">
        <v>240</v>
      </c>
      <c r="AT729" t="s">
        <v>389</v>
      </c>
      <c r="AU729" s="8">
        <v>12.339743589743501</v>
      </c>
      <c r="AV729" s="8">
        <v>26.773504273504201</v>
      </c>
      <c r="AW729" s="8">
        <v>1.72008547008546</v>
      </c>
      <c r="AX729" s="8"/>
      <c r="AZ729" s="6" t="s">
        <v>391</v>
      </c>
      <c r="BD729" s="8"/>
      <c r="BE729" s="8"/>
      <c r="BF729" s="8"/>
      <c r="BG729" s="8"/>
      <c r="BH729" s="8"/>
      <c r="BI729" s="8"/>
      <c r="BJ729" s="8"/>
    </row>
    <row r="730" spans="1:62" x14ac:dyDescent="0.25">
      <c r="A730" t="s">
        <v>228</v>
      </c>
      <c r="B730" t="s">
        <v>229</v>
      </c>
      <c r="C730">
        <v>2022</v>
      </c>
      <c r="D730" s="9" t="s">
        <v>159</v>
      </c>
      <c r="E730">
        <v>0</v>
      </c>
      <c r="F730" s="6">
        <f>Table26[[#This Row],[Other Carbs wt%]]+Table26[[#This Row],[Starch wt%]]+Table26[[#This Row],[Cellulose wt%]]+Table26[[#This Row],[Hemicellulose wt%]]+Table26[[#This Row],[Sa wt%]]</f>
        <v>16.156351791530945</v>
      </c>
      <c r="G730" s="6">
        <f>Table26[[#This Row],[Protein wt%]]+Table26[[#This Row],[AA wt%]]</f>
        <v>47.426710097719869</v>
      </c>
      <c r="H730" s="6">
        <f>Table26[[#This Row],[Lipids wt%]]+Table26[[#This Row],[FA wt%]]</f>
        <v>24.820846905537458</v>
      </c>
      <c r="I730" s="6">
        <f>Table26[[#This Row],[Lignin wt%]]+Table26[[#This Row],[Ph wt%]]</f>
        <v>0</v>
      </c>
      <c r="J73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16.156351791530945</v>
      </c>
      <c r="K730" s="8">
        <v>16.156351791530945</v>
      </c>
      <c r="L730" s="6">
        <v>0</v>
      </c>
      <c r="M730" s="6">
        <v>0</v>
      </c>
      <c r="N730" s="6">
        <v>0</v>
      </c>
      <c r="O730" s="8">
        <v>47.426710097719869</v>
      </c>
      <c r="P730" s="8">
        <v>24.820846905537458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8.9</v>
      </c>
      <c r="AD730" s="8">
        <v>0.05</v>
      </c>
      <c r="AG730" s="6">
        <v>23.076923076923077</v>
      </c>
      <c r="AQ730" s="6">
        <v>3</v>
      </c>
      <c r="AR730">
        <v>260</v>
      </c>
      <c r="AT730" t="s">
        <v>389</v>
      </c>
      <c r="AU730" s="8">
        <v>8.9743589743589691</v>
      </c>
      <c r="AV730" s="8">
        <v>28.119658119658101</v>
      </c>
      <c r="AW730" s="8">
        <v>2.8418803418803402</v>
      </c>
      <c r="AX730" s="8"/>
      <c r="AZ730" s="6" t="s">
        <v>391</v>
      </c>
      <c r="BD730" s="8"/>
      <c r="BE730" s="8"/>
      <c r="BF730" s="8"/>
      <c r="BG730" s="8"/>
      <c r="BH730" s="8"/>
      <c r="BI730" s="8"/>
      <c r="BJ730" s="8"/>
    </row>
    <row r="731" spans="1:62" x14ac:dyDescent="0.25">
      <c r="A731" t="s">
        <v>228</v>
      </c>
      <c r="B731" t="s">
        <v>229</v>
      </c>
      <c r="C731">
        <v>2022</v>
      </c>
      <c r="D731" s="9" t="s">
        <v>159</v>
      </c>
      <c r="E731">
        <v>0</v>
      </c>
      <c r="F731" s="6">
        <f>Table26[[#This Row],[Other Carbs wt%]]+Table26[[#This Row],[Starch wt%]]+Table26[[#This Row],[Cellulose wt%]]+Table26[[#This Row],[Hemicellulose wt%]]+Table26[[#This Row],[Sa wt%]]</f>
        <v>16.156351791530945</v>
      </c>
      <c r="G731" s="6">
        <f>Table26[[#This Row],[Protein wt%]]+Table26[[#This Row],[AA wt%]]</f>
        <v>47.426710097719869</v>
      </c>
      <c r="H731" s="6">
        <f>Table26[[#This Row],[Lipids wt%]]+Table26[[#This Row],[FA wt%]]</f>
        <v>24.820846905537458</v>
      </c>
      <c r="I731" s="6">
        <f>Table26[[#This Row],[Lignin wt%]]+Table26[[#This Row],[Ph wt%]]</f>
        <v>0</v>
      </c>
      <c r="J73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16.156351791530945</v>
      </c>
      <c r="K731" s="8">
        <v>16.156351791530945</v>
      </c>
      <c r="L731" s="6">
        <v>0</v>
      </c>
      <c r="M731" s="6">
        <v>0</v>
      </c>
      <c r="N731" s="6">
        <v>0</v>
      </c>
      <c r="O731" s="8">
        <v>47.426710097719869</v>
      </c>
      <c r="P731" s="8">
        <v>24.820846905537458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8.9</v>
      </c>
      <c r="AD731" s="8">
        <v>0.05</v>
      </c>
      <c r="AG731" s="6">
        <v>23.076923076923077</v>
      </c>
      <c r="AQ731" s="6">
        <v>3</v>
      </c>
      <c r="AR731">
        <v>280</v>
      </c>
      <c r="AT731" t="s">
        <v>389</v>
      </c>
      <c r="AU731" s="8">
        <v>8.6004273504273492</v>
      </c>
      <c r="AV731" s="8">
        <v>28.792735042735</v>
      </c>
      <c r="AW731" s="8">
        <v>3.6645299145299099</v>
      </c>
      <c r="AX731" s="8"/>
      <c r="AZ731" s="6" t="s">
        <v>391</v>
      </c>
      <c r="BD731" s="8"/>
      <c r="BE731" s="8"/>
      <c r="BF731" s="8"/>
      <c r="BG731" s="8"/>
      <c r="BH731" s="8"/>
      <c r="BI731" s="8"/>
      <c r="BJ731" s="8"/>
    </row>
    <row r="732" spans="1:62" x14ac:dyDescent="0.25">
      <c r="A732" t="s">
        <v>228</v>
      </c>
      <c r="B732" t="s">
        <v>229</v>
      </c>
      <c r="C732">
        <v>2022</v>
      </c>
      <c r="D732" s="9" t="s">
        <v>159</v>
      </c>
      <c r="E732">
        <v>0</v>
      </c>
      <c r="F732" s="6">
        <f>Table26[[#This Row],[Other Carbs wt%]]+Table26[[#This Row],[Starch wt%]]+Table26[[#This Row],[Cellulose wt%]]+Table26[[#This Row],[Hemicellulose wt%]]+Table26[[#This Row],[Sa wt%]]</f>
        <v>16.156351791530945</v>
      </c>
      <c r="G732" s="6">
        <f>Table26[[#This Row],[Protein wt%]]+Table26[[#This Row],[AA wt%]]</f>
        <v>47.426710097719869</v>
      </c>
      <c r="H732" s="6">
        <f>Table26[[#This Row],[Lipids wt%]]+Table26[[#This Row],[FA wt%]]</f>
        <v>24.820846905537458</v>
      </c>
      <c r="I732" s="6">
        <f>Table26[[#This Row],[Lignin wt%]]+Table26[[#This Row],[Ph wt%]]</f>
        <v>0</v>
      </c>
      <c r="J73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16.156351791530945</v>
      </c>
      <c r="K732" s="8">
        <v>16.156351791530945</v>
      </c>
      <c r="L732" s="6">
        <v>0</v>
      </c>
      <c r="M732" s="6">
        <v>0</v>
      </c>
      <c r="N732" s="6">
        <v>0</v>
      </c>
      <c r="O732" s="8">
        <v>47.426710097719869</v>
      </c>
      <c r="P732" s="8">
        <v>24.820846905537458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8.9</v>
      </c>
      <c r="AD732" s="8">
        <v>0.05</v>
      </c>
      <c r="AG732" s="6">
        <v>23.076923076923077</v>
      </c>
      <c r="AQ732" s="6">
        <v>30</v>
      </c>
      <c r="AR732">
        <v>240</v>
      </c>
      <c r="AT732" t="s">
        <v>389</v>
      </c>
      <c r="AU732" s="8">
        <v>12.2162740899357</v>
      </c>
      <c r="AV732" s="8">
        <v>26.4561027837259</v>
      </c>
      <c r="AW732" s="8">
        <v>4.3468950749464597</v>
      </c>
      <c r="AX732" s="8"/>
      <c r="AZ732" s="6" t="s">
        <v>391</v>
      </c>
      <c r="BD732" s="8"/>
      <c r="BE732" s="8"/>
      <c r="BF732" s="8"/>
      <c r="BG732" s="8"/>
      <c r="BH732" s="8"/>
      <c r="BI732" s="8"/>
      <c r="BJ732" s="8"/>
    </row>
    <row r="733" spans="1:62" x14ac:dyDescent="0.25">
      <c r="A733" t="s">
        <v>228</v>
      </c>
      <c r="B733" t="s">
        <v>229</v>
      </c>
      <c r="C733">
        <v>2022</v>
      </c>
      <c r="D733" s="9" t="s">
        <v>159</v>
      </c>
      <c r="E733">
        <v>0</v>
      </c>
      <c r="F733" s="6">
        <f>Table26[[#This Row],[Other Carbs wt%]]+Table26[[#This Row],[Starch wt%]]+Table26[[#This Row],[Cellulose wt%]]+Table26[[#This Row],[Hemicellulose wt%]]+Table26[[#This Row],[Sa wt%]]</f>
        <v>16.156351791530945</v>
      </c>
      <c r="G733" s="6">
        <f>Table26[[#This Row],[Protein wt%]]+Table26[[#This Row],[AA wt%]]</f>
        <v>47.426710097719869</v>
      </c>
      <c r="H733" s="6">
        <f>Table26[[#This Row],[Lipids wt%]]+Table26[[#This Row],[FA wt%]]</f>
        <v>24.820846905537458</v>
      </c>
      <c r="I733" s="6">
        <f>Table26[[#This Row],[Lignin wt%]]+Table26[[#This Row],[Ph wt%]]</f>
        <v>0</v>
      </c>
      <c r="J73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16.156351791530945</v>
      </c>
      <c r="K733" s="8">
        <v>16.156351791530945</v>
      </c>
      <c r="L733" s="6">
        <v>0</v>
      </c>
      <c r="M733" s="6">
        <v>0</v>
      </c>
      <c r="N733" s="6">
        <v>0</v>
      </c>
      <c r="O733" s="8">
        <v>47.426710097719869</v>
      </c>
      <c r="P733" s="8">
        <v>24.820846905537458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8.9</v>
      </c>
      <c r="AD733" s="8">
        <v>0.05</v>
      </c>
      <c r="AG733" s="6">
        <v>23.076923076923077</v>
      </c>
      <c r="AQ733" s="6">
        <v>30</v>
      </c>
      <c r="AR733">
        <v>260</v>
      </c>
      <c r="AT733" t="s">
        <v>389</v>
      </c>
      <c r="AU733" s="8">
        <v>7.34475374732334</v>
      </c>
      <c r="AV733" s="8">
        <v>26.081370449678701</v>
      </c>
      <c r="AW733" s="8">
        <v>4.7216274089935704</v>
      </c>
      <c r="AX733" s="8"/>
      <c r="AZ733" s="6" t="s">
        <v>391</v>
      </c>
      <c r="BD733" s="8"/>
      <c r="BE733" s="8"/>
      <c r="BF733" s="8"/>
      <c r="BG733" s="8"/>
      <c r="BH733" s="8"/>
      <c r="BI733" s="8"/>
      <c r="BJ733" s="8"/>
    </row>
    <row r="734" spans="1:62" x14ac:dyDescent="0.25">
      <c r="A734" t="s">
        <v>228</v>
      </c>
      <c r="B734" t="s">
        <v>229</v>
      </c>
      <c r="C734">
        <v>2022</v>
      </c>
      <c r="D734" s="9" t="s">
        <v>159</v>
      </c>
      <c r="E734">
        <v>0</v>
      </c>
      <c r="F734" s="6">
        <f>Table26[[#This Row],[Other Carbs wt%]]+Table26[[#This Row],[Starch wt%]]+Table26[[#This Row],[Cellulose wt%]]+Table26[[#This Row],[Hemicellulose wt%]]+Table26[[#This Row],[Sa wt%]]</f>
        <v>16.156351791530945</v>
      </c>
      <c r="G734" s="6">
        <f>Table26[[#This Row],[Protein wt%]]+Table26[[#This Row],[AA wt%]]</f>
        <v>47.426710097719869</v>
      </c>
      <c r="H734" s="6">
        <f>Table26[[#This Row],[Lipids wt%]]+Table26[[#This Row],[FA wt%]]</f>
        <v>24.820846905537458</v>
      </c>
      <c r="I734" s="6">
        <f>Table26[[#This Row],[Lignin wt%]]+Table26[[#This Row],[Ph wt%]]</f>
        <v>0</v>
      </c>
      <c r="J73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16.156351791530945</v>
      </c>
      <c r="K734" s="8">
        <v>16.156351791530945</v>
      </c>
      <c r="L734" s="6">
        <v>0</v>
      </c>
      <c r="M734" s="6">
        <v>0</v>
      </c>
      <c r="N734" s="6">
        <v>0</v>
      </c>
      <c r="O734" s="8">
        <v>47.426710097719869</v>
      </c>
      <c r="P734" s="8">
        <v>24.820846905537458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8.9</v>
      </c>
      <c r="AD734" s="8">
        <v>0.05</v>
      </c>
      <c r="AG734" s="6">
        <v>23.076923076923077</v>
      </c>
      <c r="AQ734" s="6">
        <v>30</v>
      </c>
      <c r="AR734">
        <v>280</v>
      </c>
      <c r="AT734" t="s">
        <v>389</v>
      </c>
      <c r="AU734" s="8">
        <v>4.3468950749464597</v>
      </c>
      <c r="AV734" s="8">
        <v>27.205567451820102</v>
      </c>
      <c r="AW734" s="8">
        <v>3.74732334047108</v>
      </c>
      <c r="AX734" s="8"/>
      <c r="AZ734" s="6" t="s">
        <v>391</v>
      </c>
      <c r="BD734" s="8"/>
      <c r="BE734" s="8"/>
      <c r="BF734" s="8"/>
      <c r="BG734" s="8"/>
      <c r="BH734" s="8"/>
      <c r="BI734" s="8"/>
      <c r="BJ734" s="8"/>
    </row>
    <row r="735" spans="1:62" x14ac:dyDescent="0.25">
      <c r="A735" t="s">
        <v>228</v>
      </c>
      <c r="B735" t="s">
        <v>229</v>
      </c>
      <c r="C735">
        <v>2022</v>
      </c>
      <c r="D735" s="9" t="s">
        <v>159</v>
      </c>
      <c r="E735">
        <v>0</v>
      </c>
      <c r="F735" s="6">
        <f>Table26[[#This Row],[Other Carbs wt%]]+Table26[[#This Row],[Starch wt%]]+Table26[[#This Row],[Cellulose wt%]]+Table26[[#This Row],[Hemicellulose wt%]]+Table26[[#This Row],[Sa wt%]]</f>
        <v>16.156351791530945</v>
      </c>
      <c r="G735" s="6">
        <f>Table26[[#This Row],[Protein wt%]]+Table26[[#This Row],[AA wt%]]</f>
        <v>47.426710097719869</v>
      </c>
      <c r="H735" s="6">
        <f>Table26[[#This Row],[Lipids wt%]]+Table26[[#This Row],[FA wt%]]</f>
        <v>24.820846905537458</v>
      </c>
      <c r="I735" s="6">
        <f>Table26[[#This Row],[Lignin wt%]]+Table26[[#This Row],[Ph wt%]]</f>
        <v>0</v>
      </c>
      <c r="J73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16.156351791530945</v>
      </c>
      <c r="K735" s="8">
        <v>16.156351791530945</v>
      </c>
      <c r="L735" s="6">
        <v>0</v>
      </c>
      <c r="M735" s="6">
        <v>0</v>
      </c>
      <c r="N735" s="6">
        <v>0</v>
      </c>
      <c r="O735" s="8">
        <v>47.426710097719869</v>
      </c>
      <c r="P735" s="8">
        <v>24.820846905537458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8.9</v>
      </c>
      <c r="AD735" s="8">
        <v>0.05</v>
      </c>
      <c r="AG735" s="6">
        <v>23.076923076923077</v>
      </c>
      <c r="AQ735" s="6">
        <v>30</v>
      </c>
      <c r="AR735">
        <v>300</v>
      </c>
      <c r="AT735" t="s">
        <v>389</v>
      </c>
      <c r="AU735" s="8">
        <v>3.5224839400428198</v>
      </c>
      <c r="AV735" s="8">
        <v>26.4561027837259</v>
      </c>
      <c r="AW735" s="8">
        <v>3.5224839400428198</v>
      </c>
      <c r="AX735" s="8"/>
      <c r="AZ735" s="6" t="s">
        <v>391</v>
      </c>
      <c r="BD735" s="8"/>
      <c r="BE735" s="8"/>
      <c r="BF735" s="8"/>
      <c r="BG735" s="8"/>
      <c r="BH735" s="8"/>
      <c r="BI735" s="8"/>
      <c r="BJ735" s="8"/>
    </row>
    <row r="736" spans="1:62" x14ac:dyDescent="0.25">
      <c r="A736" t="s">
        <v>239</v>
      </c>
      <c r="B736" t="s">
        <v>240</v>
      </c>
      <c r="C736">
        <v>2022</v>
      </c>
      <c r="D736" s="9" t="s">
        <v>237</v>
      </c>
      <c r="E736">
        <v>0</v>
      </c>
      <c r="F736" s="6">
        <f>Table26[[#This Row],[Other Carbs wt%]]+Table26[[#This Row],[Starch wt%]]+Table26[[#This Row],[Cellulose wt%]]+Table26[[#This Row],[Hemicellulose wt%]]+Table26[[#This Row],[Sa wt%]]</f>
        <v>15.769784172661872</v>
      </c>
      <c r="G736" s="6">
        <f>Table26[[#This Row],[Protein wt%]]+Table26[[#This Row],[AA wt%]]</f>
        <v>43.251798561151077</v>
      </c>
      <c r="H736" s="6">
        <f>Table26[[#This Row],[Lipids wt%]]+Table26[[#This Row],[FA wt%]]</f>
        <v>37.007194244604314</v>
      </c>
      <c r="I736" s="6">
        <f>Table26[[#This Row],[Lignin wt%]]+Table26[[#This Row],[Ph wt%]]</f>
        <v>0</v>
      </c>
      <c r="J73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15.769784172661872</v>
      </c>
      <c r="K736" s="8">
        <v>15.769784172661872</v>
      </c>
      <c r="L736" s="6">
        <v>0</v>
      </c>
      <c r="M736" s="6">
        <v>0</v>
      </c>
      <c r="N736" s="6">
        <v>0</v>
      </c>
      <c r="O736" s="8">
        <v>43.251798561151077</v>
      </c>
      <c r="P736" s="8">
        <v>37.007194244604314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2.76</v>
      </c>
      <c r="AD736" s="8">
        <v>2.5000000000000001E-2</v>
      </c>
      <c r="AG736" s="6">
        <v>9.1743119266055047</v>
      </c>
      <c r="AQ736" s="6">
        <v>60</v>
      </c>
      <c r="AR736">
        <v>300</v>
      </c>
      <c r="AT736" t="s">
        <v>389</v>
      </c>
      <c r="AU736" s="8">
        <v>32.4</v>
      </c>
      <c r="AV736" s="8">
        <v>28.2</v>
      </c>
      <c r="AW736" s="8"/>
      <c r="AX736" s="8"/>
      <c r="AZ736" s="6" t="s">
        <v>391</v>
      </c>
      <c r="BD736" s="8"/>
      <c r="BE736" s="8"/>
      <c r="BF736" s="8"/>
      <c r="BG736" s="8"/>
      <c r="BH736" s="8"/>
      <c r="BI736" s="8"/>
      <c r="BJ736" s="8"/>
    </row>
    <row r="737" spans="1:62" x14ac:dyDescent="0.25">
      <c r="A737" t="s">
        <v>239</v>
      </c>
      <c r="B737" t="s">
        <v>240</v>
      </c>
      <c r="C737">
        <v>2022</v>
      </c>
      <c r="D737" s="9" t="s">
        <v>238</v>
      </c>
      <c r="E737">
        <v>0</v>
      </c>
      <c r="F737" s="6">
        <f>Table26[[#This Row],[Other Carbs wt%]]+Table26[[#This Row],[Starch wt%]]+Table26[[#This Row],[Cellulose wt%]]+Table26[[#This Row],[Hemicellulose wt%]]+Table26[[#This Row],[Sa wt%]]</f>
        <v>13.466503601032748</v>
      </c>
      <c r="G737" s="6">
        <f>Table26[[#This Row],[Protein wt%]]+Table26[[#This Row],[AA wt%]]</f>
        <v>48.770213344204372</v>
      </c>
      <c r="H737" s="6">
        <f>Table26[[#This Row],[Lipids wt%]]+Table26[[#This Row],[FA wt%]]</f>
        <v>35.670607419486345</v>
      </c>
      <c r="I737" s="6">
        <f>Table26[[#This Row],[Lignin wt%]]+Table26[[#This Row],[Ph wt%]]</f>
        <v>0</v>
      </c>
      <c r="J73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13.466503601032748</v>
      </c>
      <c r="K737" s="8">
        <v>13.466503601032748</v>
      </c>
      <c r="L737" s="6">
        <v>0</v>
      </c>
      <c r="M737" s="6">
        <v>0</v>
      </c>
      <c r="N737" s="6">
        <v>0</v>
      </c>
      <c r="O737" s="8">
        <v>48.770213344204372</v>
      </c>
      <c r="P737" s="8">
        <v>35.670607419486345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1.54</v>
      </c>
      <c r="AD737" s="8">
        <v>2.5000000000000001E-2</v>
      </c>
      <c r="AG737" s="6">
        <v>6.4935064935064934</v>
      </c>
      <c r="AQ737" s="6">
        <v>60</v>
      </c>
      <c r="AR737">
        <v>300</v>
      </c>
      <c r="AT737" t="s">
        <v>389</v>
      </c>
      <c r="AU737" s="8">
        <v>19.7</v>
      </c>
      <c r="AV737" s="8">
        <v>37.9</v>
      </c>
      <c r="AW737" s="8"/>
      <c r="AX737" s="8"/>
      <c r="AZ737" s="6" t="s">
        <v>391</v>
      </c>
      <c r="BD737" s="8"/>
      <c r="BE737" s="8"/>
      <c r="BF737" s="8"/>
      <c r="BG737" s="8"/>
      <c r="BH737" s="8"/>
      <c r="BI737" s="8"/>
      <c r="BJ737" s="8"/>
    </row>
    <row r="738" spans="1:62" x14ac:dyDescent="0.25">
      <c r="A738" t="s">
        <v>244</v>
      </c>
      <c r="B738" t="s">
        <v>247</v>
      </c>
      <c r="C738">
        <v>2022</v>
      </c>
      <c r="D738" s="9" t="s">
        <v>146</v>
      </c>
      <c r="E738">
        <v>0</v>
      </c>
      <c r="F738" s="6">
        <f>Table26[[#This Row],[Other Carbs wt%]]+Table26[[#This Row],[Starch wt%]]+Table26[[#This Row],[Cellulose wt%]]+Table26[[#This Row],[Hemicellulose wt%]]+Table26[[#This Row],[Sa wt%]]</f>
        <v>22.341463414634145</v>
      </c>
      <c r="G738" s="6">
        <f>Table26[[#This Row],[Protein wt%]]+Table26[[#This Row],[AA wt%]]</f>
        <v>11.707317073170731</v>
      </c>
      <c r="H738" s="6">
        <f>Table26[[#This Row],[Lipids wt%]]+Table26[[#This Row],[FA wt%]]</f>
        <v>4.6829268292682924</v>
      </c>
      <c r="I738" s="6">
        <f>Table26[[#This Row],[Lignin wt%]]+Table26[[#This Row],[Ph wt%]]</f>
        <v>0</v>
      </c>
      <c r="J73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38" s="8">
        <v>22.341463414634145</v>
      </c>
      <c r="L738" s="6">
        <v>0</v>
      </c>
      <c r="M738" s="6">
        <v>0</v>
      </c>
      <c r="N738" s="6">
        <v>0</v>
      </c>
      <c r="O738" s="8">
        <v>11.707317073170731</v>
      </c>
      <c r="P738" s="8">
        <v>4.6829268292682924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62.8</v>
      </c>
      <c r="AD738" s="8">
        <v>1.0999999999999999E-2</v>
      </c>
      <c r="AG738" s="6">
        <v>30</v>
      </c>
      <c r="AQ738" s="6">
        <v>5</v>
      </c>
      <c r="AR738">
        <v>250</v>
      </c>
      <c r="AT738" t="s">
        <v>389</v>
      </c>
      <c r="AU738" s="8">
        <v>34.042553191489297</v>
      </c>
      <c r="AV738" s="8">
        <v>22.4371373307543</v>
      </c>
      <c r="AW738" s="8">
        <v>23.210831721469997</v>
      </c>
      <c r="AX738" s="8">
        <v>21.6634429400386</v>
      </c>
      <c r="AZ738" s="6">
        <v>21.6634429400386</v>
      </c>
      <c r="BD738" s="8"/>
      <c r="BE738" s="8"/>
      <c r="BF738" s="8"/>
      <c r="BG738" s="8"/>
      <c r="BH738" s="8"/>
      <c r="BI738" s="8"/>
      <c r="BJ738" s="8"/>
    </row>
    <row r="739" spans="1:62" x14ac:dyDescent="0.25">
      <c r="A739" t="s">
        <v>244</v>
      </c>
      <c r="B739" t="s">
        <v>247</v>
      </c>
      <c r="C739">
        <v>2022</v>
      </c>
      <c r="D739" s="9" t="s">
        <v>146</v>
      </c>
      <c r="E739">
        <v>0</v>
      </c>
      <c r="F739" s="6">
        <f>Table26[[#This Row],[Other Carbs wt%]]+Table26[[#This Row],[Starch wt%]]+Table26[[#This Row],[Cellulose wt%]]+Table26[[#This Row],[Hemicellulose wt%]]+Table26[[#This Row],[Sa wt%]]</f>
        <v>22.341463414634145</v>
      </c>
      <c r="G739" s="6">
        <f>Table26[[#This Row],[Protein wt%]]+Table26[[#This Row],[AA wt%]]</f>
        <v>11.707317073170731</v>
      </c>
      <c r="H739" s="6">
        <f>Table26[[#This Row],[Lipids wt%]]+Table26[[#This Row],[FA wt%]]</f>
        <v>4.6829268292682924</v>
      </c>
      <c r="I739" s="6">
        <f>Table26[[#This Row],[Lignin wt%]]+Table26[[#This Row],[Ph wt%]]</f>
        <v>0</v>
      </c>
      <c r="J73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39" s="8">
        <v>22.341463414634145</v>
      </c>
      <c r="L739" s="6">
        <v>0</v>
      </c>
      <c r="M739" s="6">
        <v>0</v>
      </c>
      <c r="N739" s="6">
        <v>0</v>
      </c>
      <c r="O739" s="8">
        <v>11.707317073170731</v>
      </c>
      <c r="P739" s="8">
        <v>4.6829268292682924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62.8</v>
      </c>
      <c r="AD739" s="8">
        <v>1.0999999999999999E-2</v>
      </c>
      <c r="AG739" s="6">
        <v>30</v>
      </c>
      <c r="AQ739" s="6">
        <v>10</v>
      </c>
      <c r="AR739">
        <v>250</v>
      </c>
      <c r="AT739" t="s">
        <v>389</v>
      </c>
      <c r="AU739" s="8">
        <v>32.495164410057995</v>
      </c>
      <c r="AV739" s="8">
        <v>17.988394584139201</v>
      </c>
      <c r="AW739" s="8">
        <v>14.313346228239801</v>
      </c>
      <c r="AX739" s="8">
        <v>36.170212765957402</v>
      </c>
      <c r="AZ739" s="6">
        <v>36.170212765957402</v>
      </c>
      <c r="BD739" s="8"/>
      <c r="BE739" s="8"/>
      <c r="BF739" s="8"/>
      <c r="BG739" s="8"/>
      <c r="BH739" s="8"/>
      <c r="BI739" s="8"/>
      <c r="BJ739" s="8"/>
    </row>
    <row r="740" spans="1:62" x14ac:dyDescent="0.25">
      <c r="A740" t="s">
        <v>244</v>
      </c>
      <c r="B740" t="s">
        <v>247</v>
      </c>
      <c r="C740">
        <v>2022</v>
      </c>
      <c r="D740" s="9" t="s">
        <v>146</v>
      </c>
      <c r="E740">
        <v>0</v>
      </c>
      <c r="F740" s="6">
        <f>Table26[[#This Row],[Other Carbs wt%]]+Table26[[#This Row],[Starch wt%]]+Table26[[#This Row],[Cellulose wt%]]+Table26[[#This Row],[Hemicellulose wt%]]+Table26[[#This Row],[Sa wt%]]</f>
        <v>22.341463414634145</v>
      </c>
      <c r="G740" s="6">
        <f>Table26[[#This Row],[Protein wt%]]+Table26[[#This Row],[AA wt%]]</f>
        <v>11.707317073170731</v>
      </c>
      <c r="H740" s="6">
        <f>Table26[[#This Row],[Lipids wt%]]+Table26[[#This Row],[FA wt%]]</f>
        <v>4.6829268292682924</v>
      </c>
      <c r="I740" s="6">
        <f>Table26[[#This Row],[Lignin wt%]]+Table26[[#This Row],[Ph wt%]]</f>
        <v>0</v>
      </c>
      <c r="J74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40" s="8">
        <v>22.341463414634145</v>
      </c>
      <c r="L740" s="6">
        <v>0</v>
      </c>
      <c r="M740" s="6">
        <v>0</v>
      </c>
      <c r="N740" s="6">
        <v>0</v>
      </c>
      <c r="O740" s="8">
        <v>11.707317073170731</v>
      </c>
      <c r="P740" s="8">
        <v>4.6829268292682924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62.8</v>
      </c>
      <c r="AD740" s="8">
        <v>1.0999999999999999E-2</v>
      </c>
      <c r="AG740" s="6">
        <v>30</v>
      </c>
      <c r="AQ740" s="6">
        <v>30</v>
      </c>
      <c r="AR740">
        <v>250</v>
      </c>
      <c r="AT740" t="s">
        <v>389</v>
      </c>
      <c r="AU740" s="8">
        <v>39.458413926498999</v>
      </c>
      <c r="AV740" s="8">
        <v>17.2147001934235</v>
      </c>
      <c r="AW740" s="8">
        <v>14.313346228239801</v>
      </c>
      <c r="AX740" s="8">
        <v>30.560928433268803</v>
      </c>
      <c r="AZ740" s="6">
        <v>30.560928433268803</v>
      </c>
      <c r="BD740" s="8"/>
      <c r="BE740" s="8"/>
      <c r="BF740" s="8"/>
      <c r="BG740" s="8"/>
      <c r="BH740" s="8"/>
      <c r="BI740" s="8"/>
      <c r="BJ740" s="8"/>
    </row>
    <row r="741" spans="1:62" x14ac:dyDescent="0.25">
      <c r="A741" t="s">
        <v>244</v>
      </c>
      <c r="B741" t="s">
        <v>247</v>
      </c>
      <c r="C741">
        <v>2022</v>
      </c>
      <c r="D741" s="9" t="s">
        <v>146</v>
      </c>
      <c r="E741">
        <v>0</v>
      </c>
      <c r="F741" s="6">
        <f>Table26[[#This Row],[Other Carbs wt%]]+Table26[[#This Row],[Starch wt%]]+Table26[[#This Row],[Cellulose wt%]]+Table26[[#This Row],[Hemicellulose wt%]]+Table26[[#This Row],[Sa wt%]]</f>
        <v>22.341463414634145</v>
      </c>
      <c r="G741" s="6">
        <f>Table26[[#This Row],[Protein wt%]]+Table26[[#This Row],[AA wt%]]</f>
        <v>11.707317073170731</v>
      </c>
      <c r="H741" s="6">
        <f>Table26[[#This Row],[Lipids wt%]]+Table26[[#This Row],[FA wt%]]</f>
        <v>4.6829268292682924</v>
      </c>
      <c r="I741" s="6">
        <f>Table26[[#This Row],[Lignin wt%]]+Table26[[#This Row],[Ph wt%]]</f>
        <v>0</v>
      </c>
      <c r="J74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41" s="8">
        <v>22.341463414634145</v>
      </c>
      <c r="L741" s="6">
        <v>0</v>
      </c>
      <c r="M741" s="6">
        <v>0</v>
      </c>
      <c r="N741" s="6">
        <v>0</v>
      </c>
      <c r="O741" s="8">
        <v>11.707317073170731</v>
      </c>
      <c r="P741" s="8">
        <v>4.6829268292682924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6">
        <v>62.8</v>
      </c>
      <c r="AD741" s="8">
        <v>1.0999999999999999E-2</v>
      </c>
      <c r="AG741" s="6">
        <v>30</v>
      </c>
      <c r="AQ741" s="6">
        <v>60</v>
      </c>
      <c r="AR741">
        <v>250</v>
      </c>
      <c r="AT741" t="s">
        <v>389</v>
      </c>
      <c r="AU741" s="8">
        <v>39.845261121856801</v>
      </c>
      <c r="AV741" s="8">
        <v>4.2553191489361399</v>
      </c>
      <c r="AW741" s="8">
        <v>13.733075435202998</v>
      </c>
      <c r="AX741" s="8">
        <v>43.133462282398398</v>
      </c>
      <c r="AZ741" s="6">
        <v>43.133462282398398</v>
      </c>
      <c r="BD741" s="8"/>
      <c r="BE741" s="8"/>
      <c r="BF741" s="8"/>
      <c r="BG741" s="8"/>
      <c r="BH741" s="8"/>
      <c r="BI741" s="8"/>
      <c r="BJ741" s="8"/>
    </row>
    <row r="742" spans="1:62" x14ac:dyDescent="0.25">
      <c r="A742" t="s">
        <v>244</v>
      </c>
      <c r="B742" t="s">
        <v>247</v>
      </c>
      <c r="C742">
        <v>2022</v>
      </c>
      <c r="D742" s="9" t="s">
        <v>146</v>
      </c>
      <c r="E742">
        <v>0</v>
      </c>
      <c r="F742" s="6">
        <f>Table26[[#This Row],[Other Carbs wt%]]+Table26[[#This Row],[Starch wt%]]+Table26[[#This Row],[Cellulose wt%]]+Table26[[#This Row],[Hemicellulose wt%]]+Table26[[#This Row],[Sa wt%]]</f>
        <v>22.341463414634145</v>
      </c>
      <c r="G742" s="6">
        <f>Table26[[#This Row],[Protein wt%]]+Table26[[#This Row],[AA wt%]]</f>
        <v>11.707317073170731</v>
      </c>
      <c r="H742" s="6">
        <f>Table26[[#This Row],[Lipids wt%]]+Table26[[#This Row],[FA wt%]]</f>
        <v>4.6829268292682924</v>
      </c>
      <c r="I742" s="6">
        <f>Table26[[#This Row],[Lignin wt%]]+Table26[[#This Row],[Ph wt%]]</f>
        <v>0</v>
      </c>
      <c r="J74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42" s="8">
        <v>22.341463414634145</v>
      </c>
      <c r="L742" s="6">
        <v>0</v>
      </c>
      <c r="M742" s="6">
        <v>0</v>
      </c>
      <c r="N742" s="6">
        <v>0</v>
      </c>
      <c r="O742" s="8">
        <v>11.707317073170731</v>
      </c>
      <c r="P742" s="8">
        <v>4.6829268292682924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62.8</v>
      </c>
      <c r="AD742" s="8">
        <v>1.0999999999999999E-2</v>
      </c>
      <c r="AG742" s="6">
        <v>30</v>
      </c>
      <c r="AQ742" s="6">
        <v>5</v>
      </c>
      <c r="AR742">
        <v>300</v>
      </c>
      <c r="AT742" t="s">
        <v>389</v>
      </c>
      <c r="AU742" s="8">
        <v>38.996138996138903</v>
      </c>
      <c r="AV742" s="8">
        <v>14.092664092664</v>
      </c>
      <c r="AW742" s="8">
        <v>11.9691119691119</v>
      </c>
      <c r="AX742" s="8">
        <v>34.942084942084897</v>
      </c>
      <c r="AZ742" s="6">
        <v>34.942084942084897</v>
      </c>
      <c r="BD742" s="8"/>
      <c r="BE742" s="8"/>
      <c r="BF742" s="8"/>
      <c r="BG742" s="8"/>
      <c r="BH742" s="8"/>
      <c r="BI742" s="8"/>
      <c r="BJ742" s="8"/>
    </row>
    <row r="743" spans="1:62" x14ac:dyDescent="0.25">
      <c r="A743" t="s">
        <v>244</v>
      </c>
      <c r="B743" t="s">
        <v>247</v>
      </c>
      <c r="C743">
        <v>2022</v>
      </c>
      <c r="D743" s="9" t="s">
        <v>146</v>
      </c>
      <c r="E743">
        <v>0</v>
      </c>
      <c r="F743" s="6">
        <f>Table26[[#This Row],[Other Carbs wt%]]+Table26[[#This Row],[Starch wt%]]+Table26[[#This Row],[Cellulose wt%]]+Table26[[#This Row],[Hemicellulose wt%]]+Table26[[#This Row],[Sa wt%]]</f>
        <v>22.341463414634145</v>
      </c>
      <c r="G743" s="6">
        <f>Table26[[#This Row],[Protein wt%]]+Table26[[#This Row],[AA wt%]]</f>
        <v>11.707317073170731</v>
      </c>
      <c r="H743" s="6">
        <f>Table26[[#This Row],[Lipids wt%]]+Table26[[#This Row],[FA wt%]]</f>
        <v>4.6829268292682924</v>
      </c>
      <c r="I743" s="6">
        <f>Table26[[#This Row],[Lignin wt%]]+Table26[[#This Row],[Ph wt%]]</f>
        <v>0</v>
      </c>
      <c r="J74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43" s="8">
        <v>22.341463414634145</v>
      </c>
      <c r="L743" s="6">
        <v>0</v>
      </c>
      <c r="M743" s="6">
        <v>0</v>
      </c>
      <c r="N743" s="6">
        <v>0</v>
      </c>
      <c r="O743" s="8">
        <v>11.707317073170731</v>
      </c>
      <c r="P743" s="8">
        <v>4.6829268292682924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62.8</v>
      </c>
      <c r="AD743" s="8">
        <v>1.0999999999999999E-2</v>
      </c>
      <c r="AG743" s="6">
        <v>30</v>
      </c>
      <c r="AQ743" s="6">
        <v>10</v>
      </c>
      <c r="AR743">
        <v>300</v>
      </c>
      <c r="AT743" t="s">
        <v>389</v>
      </c>
      <c r="AU743" s="8">
        <v>26.061776061775998</v>
      </c>
      <c r="AV743" s="8">
        <v>15.444015444015399</v>
      </c>
      <c r="AW743" s="8">
        <v>29.922779922779903</v>
      </c>
      <c r="AX743" s="8">
        <v>28.957528957528901</v>
      </c>
      <c r="AZ743" s="6">
        <v>28.957528957528901</v>
      </c>
      <c r="BD743" s="8"/>
      <c r="BE743" s="8"/>
      <c r="BF743" s="8"/>
      <c r="BG743" s="8"/>
      <c r="BH743" s="8"/>
      <c r="BI743" s="8"/>
      <c r="BJ743" s="8"/>
    </row>
    <row r="744" spans="1:62" x14ac:dyDescent="0.25">
      <c r="A744" t="s">
        <v>244</v>
      </c>
      <c r="B744" t="s">
        <v>247</v>
      </c>
      <c r="C744">
        <v>2022</v>
      </c>
      <c r="D744" s="9" t="s">
        <v>146</v>
      </c>
      <c r="E744">
        <v>0</v>
      </c>
      <c r="F744" s="6">
        <f>Table26[[#This Row],[Other Carbs wt%]]+Table26[[#This Row],[Starch wt%]]+Table26[[#This Row],[Cellulose wt%]]+Table26[[#This Row],[Hemicellulose wt%]]+Table26[[#This Row],[Sa wt%]]</f>
        <v>22.341463414634145</v>
      </c>
      <c r="G744" s="6">
        <f>Table26[[#This Row],[Protein wt%]]+Table26[[#This Row],[AA wt%]]</f>
        <v>11.707317073170731</v>
      </c>
      <c r="H744" s="6">
        <f>Table26[[#This Row],[Lipids wt%]]+Table26[[#This Row],[FA wt%]]</f>
        <v>4.6829268292682924</v>
      </c>
      <c r="I744" s="6">
        <f>Table26[[#This Row],[Lignin wt%]]+Table26[[#This Row],[Ph wt%]]</f>
        <v>0</v>
      </c>
      <c r="J74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44" s="8">
        <v>22.341463414634145</v>
      </c>
      <c r="L744" s="6">
        <v>0</v>
      </c>
      <c r="M744" s="6">
        <v>0</v>
      </c>
      <c r="N744" s="6">
        <v>0</v>
      </c>
      <c r="O744" s="8">
        <v>11.707317073170731</v>
      </c>
      <c r="P744" s="8">
        <v>4.6829268292682924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62.8</v>
      </c>
      <c r="AD744" s="8">
        <v>1.0999999999999999E-2</v>
      </c>
      <c r="AG744" s="6">
        <v>30</v>
      </c>
      <c r="AQ744" s="6">
        <v>20</v>
      </c>
      <c r="AR744">
        <v>300</v>
      </c>
      <c r="AT744" t="s">
        <v>389</v>
      </c>
      <c r="AU744" s="8">
        <v>35.521235521235397</v>
      </c>
      <c r="AV744" s="8">
        <v>15.250965250965201</v>
      </c>
      <c r="AW744" s="8">
        <v>16.2162162162161</v>
      </c>
      <c r="AX744" s="8">
        <v>34.362934362934297</v>
      </c>
      <c r="AZ744" s="6">
        <v>34.362934362934297</v>
      </c>
      <c r="BD744" s="8"/>
      <c r="BE744" s="8"/>
      <c r="BF744" s="8"/>
      <c r="BG744" s="8"/>
      <c r="BH744" s="8"/>
      <c r="BI744" s="8"/>
      <c r="BJ744" s="8"/>
    </row>
    <row r="745" spans="1:62" x14ac:dyDescent="0.25">
      <c r="A745" t="s">
        <v>244</v>
      </c>
      <c r="B745" t="s">
        <v>247</v>
      </c>
      <c r="C745">
        <v>2022</v>
      </c>
      <c r="D745" s="9" t="s">
        <v>146</v>
      </c>
      <c r="E745">
        <v>0</v>
      </c>
      <c r="F745" s="6">
        <f>Table26[[#This Row],[Other Carbs wt%]]+Table26[[#This Row],[Starch wt%]]+Table26[[#This Row],[Cellulose wt%]]+Table26[[#This Row],[Hemicellulose wt%]]+Table26[[#This Row],[Sa wt%]]</f>
        <v>22.341463414634145</v>
      </c>
      <c r="G745" s="6">
        <f>Table26[[#This Row],[Protein wt%]]+Table26[[#This Row],[AA wt%]]</f>
        <v>11.707317073170731</v>
      </c>
      <c r="H745" s="6">
        <f>Table26[[#This Row],[Lipids wt%]]+Table26[[#This Row],[FA wt%]]</f>
        <v>4.6829268292682924</v>
      </c>
      <c r="I745" s="6">
        <f>Table26[[#This Row],[Lignin wt%]]+Table26[[#This Row],[Ph wt%]]</f>
        <v>0</v>
      </c>
      <c r="J74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45" s="8">
        <v>22.341463414634145</v>
      </c>
      <c r="L745" s="6">
        <v>0</v>
      </c>
      <c r="M745" s="6">
        <v>0</v>
      </c>
      <c r="N745" s="6">
        <v>0</v>
      </c>
      <c r="O745" s="8">
        <v>11.707317073170731</v>
      </c>
      <c r="P745" s="8">
        <v>4.6829268292682924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62.8</v>
      </c>
      <c r="AD745" s="8">
        <v>1.0999999999999999E-2</v>
      </c>
      <c r="AG745" s="6">
        <v>30</v>
      </c>
      <c r="AQ745" s="6">
        <v>30</v>
      </c>
      <c r="AR745">
        <v>300</v>
      </c>
      <c r="AT745" t="s">
        <v>389</v>
      </c>
      <c r="AU745" s="8">
        <v>34.942084942084897</v>
      </c>
      <c r="AV745" s="8">
        <v>19.498069498069402</v>
      </c>
      <c r="AW745" s="8">
        <v>14.671814671814602</v>
      </c>
      <c r="AX745" s="8">
        <v>31.081081081081003</v>
      </c>
      <c r="AZ745" s="6">
        <v>31.081081081081003</v>
      </c>
      <c r="BD745" s="8"/>
      <c r="BE745" s="8"/>
      <c r="BF745" s="8"/>
      <c r="BG745" s="8"/>
      <c r="BH745" s="8"/>
      <c r="BI745" s="8"/>
      <c r="BJ745" s="8"/>
    </row>
    <row r="746" spans="1:62" x14ac:dyDescent="0.25">
      <c r="A746" t="s">
        <v>244</v>
      </c>
      <c r="B746" t="s">
        <v>247</v>
      </c>
      <c r="C746">
        <v>2022</v>
      </c>
      <c r="D746" s="9" t="s">
        <v>146</v>
      </c>
      <c r="E746">
        <v>0</v>
      </c>
      <c r="F746" s="6">
        <f>Table26[[#This Row],[Other Carbs wt%]]+Table26[[#This Row],[Starch wt%]]+Table26[[#This Row],[Cellulose wt%]]+Table26[[#This Row],[Hemicellulose wt%]]+Table26[[#This Row],[Sa wt%]]</f>
        <v>22.341463414634145</v>
      </c>
      <c r="G746" s="6">
        <f>Table26[[#This Row],[Protein wt%]]+Table26[[#This Row],[AA wt%]]</f>
        <v>11.707317073170731</v>
      </c>
      <c r="H746" s="6">
        <f>Table26[[#This Row],[Lipids wt%]]+Table26[[#This Row],[FA wt%]]</f>
        <v>4.6829268292682924</v>
      </c>
      <c r="I746" s="6">
        <f>Table26[[#This Row],[Lignin wt%]]+Table26[[#This Row],[Ph wt%]]</f>
        <v>0</v>
      </c>
      <c r="J74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46" s="8">
        <v>22.341463414634145</v>
      </c>
      <c r="L746" s="6">
        <v>0</v>
      </c>
      <c r="M746" s="6">
        <v>0</v>
      </c>
      <c r="N746" s="6">
        <v>0</v>
      </c>
      <c r="O746" s="8">
        <v>11.707317073170731</v>
      </c>
      <c r="P746" s="8">
        <v>4.6829268292682924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62.8</v>
      </c>
      <c r="AD746" s="8">
        <v>1.0999999999999999E-2</v>
      </c>
      <c r="AG746" s="6">
        <v>30</v>
      </c>
      <c r="AQ746" s="6">
        <v>60</v>
      </c>
      <c r="AR746">
        <v>300</v>
      </c>
      <c r="AT746" t="s">
        <v>389</v>
      </c>
      <c r="AU746" s="8">
        <v>39.189189189189101</v>
      </c>
      <c r="AV746" s="8">
        <v>11.3899613899613</v>
      </c>
      <c r="AW746" s="8">
        <v>26.833976833976802</v>
      </c>
      <c r="AX746" s="8">
        <v>22.586872586872499</v>
      </c>
      <c r="AZ746" s="6">
        <v>22.586872586872499</v>
      </c>
      <c r="BD746" s="8"/>
      <c r="BE746" s="8"/>
      <c r="BF746" s="8"/>
      <c r="BG746" s="8"/>
      <c r="BH746" s="8"/>
      <c r="BI746" s="8"/>
      <c r="BJ746" s="8"/>
    </row>
    <row r="747" spans="1:62" x14ac:dyDescent="0.25">
      <c r="A747" t="s">
        <v>244</v>
      </c>
      <c r="B747" t="s">
        <v>247</v>
      </c>
      <c r="C747">
        <v>2022</v>
      </c>
      <c r="D747" s="9" t="s">
        <v>146</v>
      </c>
      <c r="E747">
        <v>0</v>
      </c>
      <c r="F747" s="6">
        <f>Table26[[#This Row],[Other Carbs wt%]]+Table26[[#This Row],[Starch wt%]]+Table26[[#This Row],[Cellulose wt%]]+Table26[[#This Row],[Hemicellulose wt%]]+Table26[[#This Row],[Sa wt%]]</f>
        <v>22.341463414634145</v>
      </c>
      <c r="G747" s="6">
        <f>Table26[[#This Row],[Protein wt%]]+Table26[[#This Row],[AA wt%]]</f>
        <v>11.707317073170731</v>
      </c>
      <c r="H747" s="6">
        <f>Table26[[#This Row],[Lipids wt%]]+Table26[[#This Row],[FA wt%]]</f>
        <v>4.6829268292682924</v>
      </c>
      <c r="I747" s="6">
        <f>Table26[[#This Row],[Lignin wt%]]+Table26[[#This Row],[Ph wt%]]</f>
        <v>0</v>
      </c>
      <c r="J74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47" s="8">
        <v>22.341463414634145</v>
      </c>
      <c r="L747" s="6">
        <v>0</v>
      </c>
      <c r="M747" s="6">
        <v>0</v>
      </c>
      <c r="N747" s="6">
        <v>0</v>
      </c>
      <c r="O747" s="8">
        <v>11.707317073170731</v>
      </c>
      <c r="P747" s="8">
        <v>4.6829268292682924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62.8</v>
      </c>
      <c r="AD747" s="8">
        <v>1.0999999999999999E-2</v>
      </c>
      <c r="AG747" s="6">
        <v>30</v>
      </c>
      <c r="AQ747" s="6">
        <v>5</v>
      </c>
      <c r="AR747">
        <v>350</v>
      </c>
      <c r="AT747" t="s">
        <v>389</v>
      </c>
      <c r="AU747" s="8">
        <v>38.416988416988403</v>
      </c>
      <c r="AV747" s="8">
        <v>11.583011583011499</v>
      </c>
      <c r="AW747" s="8">
        <v>25.675675675675702</v>
      </c>
      <c r="AX747" s="8">
        <v>24.7104247104247</v>
      </c>
      <c r="AZ747" s="6">
        <v>24.7104247104247</v>
      </c>
      <c r="BD747" s="8"/>
      <c r="BE747" s="8"/>
      <c r="BF747" s="8"/>
      <c r="BG747" s="8"/>
      <c r="BH747" s="8"/>
      <c r="BI747" s="8"/>
      <c r="BJ747" s="8"/>
    </row>
    <row r="748" spans="1:62" x14ac:dyDescent="0.25">
      <c r="A748" t="s">
        <v>244</v>
      </c>
      <c r="B748" t="s">
        <v>247</v>
      </c>
      <c r="C748">
        <v>2022</v>
      </c>
      <c r="D748" s="9" t="s">
        <v>146</v>
      </c>
      <c r="E748">
        <v>0</v>
      </c>
      <c r="F748" s="6">
        <f>Table26[[#This Row],[Other Carbs wt%]]+Table26[[#This Row],[Starch wt%]]+Table26[[#This Row],[Cellulose wt%]]+Table26[[#This Row],[Hemicellulose wt%]]+Table26[[#This Row],[Sa wt%]]</f>
        <v>22.341463414634145</v>
      </c>
      <c r="G748" s="6">
        <f>Table26[[#This Row],[Protein wt%]]+Table26[[#This Row],[AA wt%]]</f>
        <v>11.707317073170731</v>
      </c>
      <c r="H748" s="6">
        <f>Table26[[#This Row],[Lipids wt%]]+Table26[[#This Row],[FA wt%]]</f>
        <v>4.6829268292682924</v>
      </c>
      <c r="I748" s="6">
        <f>Table26[[#This Row],[Lignin wt%]]+Table26[[#This Row],[Ph wt%]]</f>
        <v>0</v>
      </c>
      <c r="J74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48" s="8">
        <v>22.341463414634145</v>
      </c>
      <c r="L748" s="6">
        <v>0</v>
      </c>
      <c r="M748" s="6">
        <v>0</v>
      </c>
      <c r="N748" s="6">
        <v>0</v>
      </c>
      <c r="O748" s="8">
        <v>11.707317073170731</v>
      </c>
      <c r="P748" s="8">
        <v>4.6829268292682924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62.8</v>
      </c>
      <c r="AD748" s="8">
        <v>1.0999999999999999E-2</v>
      </c>
      <c r="AG748" s="6">
        <v>30</v>
      </c>
      <c r="AQ748" s="6">
        <v>10</v>
      </c>
      <c r="AR748">
        <v>350</v>
      </c>
      <c r="AT748" t="s">
        <v>389</v>
      </c>
      <c r="AU748" s="8">
        <v>19.691119691119699</v>
      </c>
      <c r="AV748" s="8">
        <v>11.776061776061701</v>
      </c>
      <c r="AW748" s="8">
        <v>29.150579150579098</v>
      </c>
      <c r="AX748" s="8">
        <v>39.189189189189101</v>
      </c>
      <c r="AZ748" s="6">
        <v>39.189189189189101</v>
      </c>
      <c r="BD748" s="8"/>
      <c r="BE748" s="8"/>
      <c r="BF748" s="8"/>
      <c r="BG748" s="8"/>
      <c r="BH748" s="8"/>
      <c r="BI748" s="8"/>
      <c r="BJ748" s="8"/>
    </row>
    <row r="749" spans="1:62" x14ac:dyDescent="0.25">
      <c r="A749" t="s">
        <v>244</v>
      </c>
      <c r="B749" t="s">
        <v>247</v>
      </c>
      <c r="C749">
        <v>2022</v>
      </c>
      <c r="D749" s="9" t="s">
        <v>146</v>
      </c>
      <c r="E749">
        <v>0</v>
      </c>
      <c r="F749" s="6">
        <f>Table26[[#This Row],[Other Carbs wt%]]+Table26[[#This Row],[Starch wt%]]+Table26[[#This Row],[Cellulose wt%]]+Table26[[#This Row],[Hemicellulose wt%]]+Table26[[#This Row],[Sa wt%]]</f>
        <v>22.341463414634145</v>
      </c>
      <c r="G749" s="6">
        <f>Table26[[#This Row],[Protein wt%]]+Table26[[#This Row],[AA wt%]]</f>
        <v>11.707317073170731</v>
      </c>
      <c r="H749" s="6">
        <f>Table26[[#This Row],[Lipids wt%]]+Table26[[#This Row],[FA wt%]]</f>
        <v>4.6829268292682924</v>
      </c>
      <c r="I749" s="6">
        <f>Table26[[#This Row],[Lignin wt%]]+Table26[[#This Row],[Ph wt%]]</f>
        <v>0</v>
      </c>
      <c r="J74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49" s="8">
        <v>22.341463414634145</v>
      </c>
      <c r="L749" s="6">
        <v>0</v>
      </c>
      <c r="M749" s="6">
        <v>0</v>
      </c>
      <c r="N749" s="6">
        <v>0</v>
      </c>
      <c r="O749" s="8">
        <v>11.707317073170731</v>
      </c>
      <c r="P749" s="8">
        <v>4.6829268292682924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6">
        <v>62.8</v>
      </c>
      <c r="AD749" s="8">
        <v>1.0999999999999999E-2</v>
      </c>
      <c r="AG749" s="6">
        <v>30</v>
      </c>
      <c r="AQ749" s="6">
        <v>20</v>
      </c>
      <c r="AR749">
        <v>350</v>
      </c>
      <c r="AT749" t="s">
        <v>389</v>
      </c>
      <c r="AU749" s="8">
        <v>16.409266409266397</v>
      </c>
      <c r="AV749" s="8">
        <v>13.706563706563701</v>
      </c>
      <c r="AW749" s="8">
        <v>17.181467181467198</v>
      </c>
      <c r="AX749" s="8">
        <v>53.861003861003795</v>
      </c>
      <c r="AZ749" s="6">
        <v>53.861003861003795</v>
      </c>
      <c r="BD749" s="8"/>
      <c r="BE749" s="8"/>
      <c r="BF749" s="8"/>
      <c r="BG749" s="8"/>
      <c r="BH749" s="8"/>
      <c r="BI749" s="8"/>
      <c r="BJ749" s="8"/>
    </row>
    <row r="750" spans="1:62" x14ac:dyDescent="0.25">
      <c r="A750" t="s">
        <v>244</v>
      </c>
      <c r="B750" t="s">
        <v>247</v>
      </c>
      <c r="C750">
        <v>2022</v>
      </c>
      <c r="D750" s="9" t="s">
        <v>146</v>
      </c>
      <c r="E750">
        <v>0</v>
      </c>
      <c r="F750" s="6">
        <f>Table26[[#This Row],[Other Carbs wt%]]+Table26[[#This Row],[Starch wt%]]+Table26[[#This Row],[Cellulose wt%]]+Table26[[#This Row],[Hemicellulose wt%]]+Table26[[#This Row],[Sa wt%]]</f>
        <v>22.341463414634145</v>
      </c>
      <c r="G750" s="6">
        <f>Table26[[#This Row],[Protein wt%]]+Table26[[#This Row],[AA wt%]]</f>
        <v>11.707317073170731</v>
      </c>
      <c r="H750" s="6">
        <f>Table26[[#This Row],[Lipids wt%]]+Table26[[#This Row],[FA wt%]]</f>
        <v>4.6829268292682924</v>
      </c>
      <c r="I750" s="6">
        <f>Table26[[#This Row],[Lignin wt%]]+Table26[[#This Row],[Ph wt%]]</f>
        <v>0</v>
      </c>
      <c r="J75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50" s="8">
        <v>22.341463414634145</v>
      </c>
      <c r="L750" s="6">
        <v>0</v>
      </c>
      <c r="M750" s="6">
        <v>0</v>
      </c>
      <c r="N750" s="6">
        <v>0</v>
      </c>
      <c r="O750" s="8">
        <v>11.707317073170731</v>
      </c>
      <c r="P750" s="8">
        <v>4.6829268292682924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62.8</v>
      </c>
      <c r="AD750" s="8">
        <v>1.0999999999999999E-2</v>
      </c>
      <c r="AG750" s="6">
        <v>30</v>
      </c>
      <c r="AQ750" s="6">
        <v>30</v>
      </c>
      <c r="AR750">
        <v>350</v>
      </c>
      <c r="AT750" t="s">
        <v>389</v>
      </c>
      <c r="AU750" s="8">
        <v>25.096525096525003</v>
      </c>
      <c r="AV750" s="8">
        <v>18.339768339768302</v>
      </c>
      <c r="AW750" s="8">
        <v>10.038610038610001</v>
      </c>
      <c r="AX750" s="8">
        <v>46.718146718146706</v>
      </c>
      <c r="AZ750" s="6">
        <v>46.718146718146706</v>
      </c>
      <c r="BD750" s="8"/>
      <c r="BE750" s="8"/>
      <c r="BF750" s="8"/>
      <c r="BG750" s="8"/>
      <c r="BH750" s="8"/>
      <c r="BI750" s="8"/>
      <c r="BJ750" s="8"/>
    </row>
    <row r="751" spans="1:62" x14ac:dyDescent="0.25">
      <c r="A751" t="s">
        <v>244</v>
      </c>
      <c r="B751" t="s">
        <v>247</v>
      </c>
      <c r="C751">
        <v>2022</v>
      </c>
      <c r="D751" s="9" t="s">
        <v>146</v>
      </c>
      <c r="E751">
        <v>0</v>
      </c>
      <c r="F751" s="6">
        <f>Table26[[#This Row],[Other Carbs wt%]]+Table26[[#This Row],[Starch wt%]]+Table26[[#This Row],[Cellulose wt%]]+Table26[[#This Row],[Hemicellulose wt%]]+Table26[[#This Row],[Sa wt%]]</f>
        <v>22.341463414634145</v>
      </c>
      <c r="G751" s="6">
        <f>Table26[[#This Row],[Protein wt%]]+Table26[[#This Row],[AA wt%]]</f>
        <v>11.707317073170731</v>
      </c>
      <c r="H751" s="6">
        <f>Table26[[#This Row],[Lipids wt%]]+Table26[[#This Row],[FA wt%]]</f>
        <v>4.6829268292682924</v>
      </c>
      <c r="I751" s="6">
        <f>Table26[[#This Row],[Lignin wt%]]+Table26[[#This Row],[Ph wt%]]</f>
        <v>0</v>
      </c>
      <c r="J75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22.341463414634145</v>
      </c>
      <c r="K751" s="8">
        <v>22.341463414634145</v>
      </c>
      <c r="L751" s="6">
        <v>0</v>
      </c>
      <c r="M751" s="6">
        <v>0</v>
      </c>
      <c r="N751" s="6">
        <v>0</v>
      </c>
      <c r="O751" s="8">
        <v>11.707317073170731</v>
      </c>
      <c r="P751" s="8">
        <v>4.6829268292682924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62.8</v>
      </c>
      <c r="AD751" s="8">
        <v>1.0999999999999999E-2</v>
      </c>
      <c r="AG751" s="6">
        <v>30</v>
      </c>
      <c r="AQ751" s="6">
        <v>60</v>
      </c>
      <c r="AR751">
        <v>350</v>
      </c>
      <c r="AT751" t="s">
        <v>389</v>
      </c>
      <c r="AU751" s="8">
        <v>31.660231660231602</v>
      </c>
      <c r="AV751" s="8">
        <v>31.081081081081003</v>
      </c>
      <c r="AW751" s="8">
        <v>11.196911196911099</v>
      </c>
      <c r="AX751" s="8">
        <v>25.8687258687258</v>
      </c>
      <c r="AZ751" s="6">
        <v>25.8687258687258</v>
      </c>
      <c r="BD751" s="8"/>
      <c r="BE751" s="8"/>
      <c r="BF751" s="8"/>
      <c r="BG751" s="8"/>
      <c r="BH751" s="8"/>
      <c r="BI751" s="8"/>
      <c r="BJ751" s="8"/>
    </row>
    <row r="752" spans="1:62" x14ac:dyDescent="0.25">
      <c r="A752" t="s">
        <v>281</v>
      </c>
      <c r="B752" t="s">
        <v>282</v>
      </c>
      <c r="C752">
        <v>2013</v>
      </c>
      <c r="D752" s="9" t="s">
        <v>154</v>
      </c>
      <c r="E752">
        <v>0</v>
      </c>
      <c r="F752" s="6">
        <f>Table26[[#This Row],[Other Carbs wt%]]+Table26[[#This Row],[Starch wt%]]+Table26[[#This Row],[Cellulose wt%]]+Table26[[#This Row],[Hemicellulose wt%]]+Table26[[#This Row],[Sa wt%]]</f>
        <v>43.74374374374375</v>
      </c>
      <c r="G752" s="6">
        <f>Table26[[#This Row],[Protein wt%]]+Table26[[#This Row],[AA wt%]]</f>
        <v>41.841841841841841</v>
      </c>
      <c r="H752" s="6">
        <f>Table26[[#This Row],[Lipids wt%]]+Table26[[#This Row],[FA wt%]]</f>
        <v>11.611611611611611</v>
      </c>
      <c r="I752" s="6">
        <f>Table26[[#This Row],[Lignin wt%]]+Table26[[#This Row],[Ph wt%]]</f>
        <v>0</v>
      </c>
      <c r="J75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52" s="8">
        <v>43.74374374374375</v>
      </c>
      <c r="L752" s="6">
        <v>0</v>
      </c>
      <c r="M752" s="6">
        <v>0</v>
      </c>
      <c r="N752" s="6">
        <v>0</v>
      </c>
      <c r="O752" s="8">
        <v>41.841841841841841</v>
      </c>
      <c r="P752" s="8">
        <v>11.611611611611611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2.8</v>
      </c>
      <c r="AD752" s="8">
        <v>4.1000000000000003E-3</v>
      </c>
      <c r="AG752" s="6">
        <v>15</v>
      </c>
      <c r="AQ752" s="6">
        <v>1</v>
      </c>
      <c r="AR752">
        <v>300</v>
      </c>
      <c r="AT752" t="s">
        <v>389</v>
      </c>
      <c r="AU752" s="8"/>
      <c r="AV752" s="8">
        <v>13</v>
      </c>
      <c r="AW752" s="8"/>
      <c r="AX752" s="8"/>
      <c r="AZ752" s="6" t="s">
        <v>391</v>
      </c>
      <c r="BD752" s="8">
        <v>71.06</v>
      </c>
      <c r="BE752" s="8">
        <v>9.61</v>
      </c>
      <c r="BF752" s="8">
        <v>17.22</v>
      </c>
      <c r="BG752" s="8">
        <v>1.87</v>
      </c>
      <c r="BH752" s="8">
        <v>0.25</v>
      </c>
      <c r="BI752" s="8">
        <v>34.69</v>
      </c>
      <c r="BJ752" s="8"/>
    </row>
    <row r="753" spans="1:62" x14ac:dyDescent="0.25">
      <c r="A753" t="s">
        <v>281</v>
      </c>
      <c r="B753" t="s">
        <v>282</v>
      </c>
      <c r="C753">
        <v>2013</v>
      </c>
      <c r="D753" s="9" t="s">
        <v>154</v>
      </c>
      <c r="E753">
        <v>0</v>
      </c>
      <c r="F753" s="6">
        <f>Table26[[#This Row],[Other Carbs wt%]]+Table26[[#This Row],[Starch wt%]]+Table26[[#This Row],[Cellulose wt%]]+Table26[[#This Row],[Hemicellulose wt%]]+Table26[[#This Row],[Sa wt%]]</f>
        <v>43.74374374374375</v>
      </c>
      <c r="G753" s="6">
        <f>Table26[[#This Row],[Protein wt%]]+Table26[[#This Row],[AA wt%]]</f>
        <v>41.841841841841841</v>
      </c>
      <c r="H753" s="6">
        <f>Table26[[#This Row],[Lipids wt%]]+Table26[[#This Row],[FA wt%]]</f>
        <v>11.611611611611611</v>
      </c>
      <c r="I753" s="6">
        <f>Table26[[#This Row],[Lignin wt%]]+Table26[[#This Row],[Ph wt%]]</f>
        <v>0</v>
      </c>
      <c r="J75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53" s="8">
        <v>43.74374374374375</v>
      </c>
      <c r="L753" s="6">
        <v>0</v>
      </c>
      <c r="M753" s="6">
        <v>0</v>
      </c>
      <c r="N753" s="6">
        <v>0</v>
      </c>
      <c r="O753" s="8">
        <v>41.841841841841841</v>
      </c>
      <c r="P753" s="8">
        <v>11.611611611611611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6">
        <v>2.8</v>
      </c>
      <c r="AD753" s="8">
        <v>4.1000000000000003E-3</v>
      </c>
      <c r="AG753" s="6">
        <v>15</v>
      </c>
      <c r="AQ753" s="6">
        <v>3</v>
      </c>
      <c r="AR753">
        <v>300</v>
      </c>
      <c r="AT753" t="s">
        <v>389</v>
      </c>
      <c r="AU753" s="8"/>
      <c r="AV753" s="8">
        <v>38</v>
      </c>
      <c r="AW753" s="8"/>
      <c r="AX753" s="8"/>
      <c r="AZ753" s="6" t="s">
        <v>391</v>
      </c>
      <c r="BD753" s="8">
        <v>70.430000000000007</v>
      </c>
      <c r="BE753" s="8">
        <v>9.49</v>
      </c>
      <c r="BF753" s="8">
        <v>14.75</v>
      </c>
      <c r="BG753" s="8">
        <v>4.74</v>
      </c>
      <c r="BH753" s="8">
        <v>0.59</v>
      </c>
      <c r="BI753" s="8">
        <v>34.79</v>
      </c>
      <c r="BJ753" s="8"/>
    </row>
    <row r="754" spans="1:62" x14ac:dyDescent="0.25">
      <c r="A754" t="s">
        <v>281</v>
      </c>
      <c r="B754" t="s">
        <v>282</v>
      </c>
      <c r="C754">
        <v>2013</v>
      </c>
      <c r="D754" s="9" t="s">
        <v>154</v>
      </c>
      <c r="E754">
        <v>0</v>
      </c>
      <c r="F754" s="6">
        <f>Table26[[#This Row],[Other Carbs wt%]]+Table26[[#This Row],[Starch wt%]]+Table26[[#This Row],[Cellulose wt%]]+Table26[[#This Row],[Hemicellulose wt%]]+Table26[[#This Row],[Sa wt%]]</f>
        <v>43.74374374374375</v>
      </c>
      <c r="G754" s="6">
        <f>Table26[[#This Row],[Protein wt%]]+Table26[[#This Row],[AA wt%]]</f>
        <v>41.841841841841841</v>
      </c>
      <c r="H754" s="6">
        <f>Table26[[#This Row],[Lipids wt%]]+Table26[[#This Row],[FA wt%]]</f>
        <v>11.611611611611611</v>
      </c>
      <c r="I754" s="6">
        <f>Table26[[#This Row],[Lignin wt%]]+Table26[[#This Row],[Ph wt%]]</f>
        <v>0</v>
      </c>
      <c r="J75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54" s="8">
        <v>43.74374374374375</v>
      </c>
      <c r="L754" s="6">
        <v>0</v>
      </c>
      <c r="M754" s="6">
        <v>0</v>
      </c>
      <c r="N754" s="6">
        <v>0</v>
      </c>
      <c r="O754" s="8">
        <v>41.841841841841841</v>
      </c>
      <c r="P754" s="8">
        <v>11.611611611611611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2.8</v>
      </c>
      <c r="AD754" s="8">
        <v>4.1000000000000003E-3</v>
      </c>
      <c r="AG754" s="6">
        <v>15</v>
      </c>
      <c r="AQ754" s="6">
        <v>5</v>
      </c>
      <c r="AR754">
        <v>300</v>
      </c>
      <c r="AT754" t="s">
        <v>389</v>
      </c>
      <c r="AU754" s="8"/>
      <c r="AV754" s="8">
        <v>44</v>
      </c>
      <c r="AW754" s="8"/>
      <c r="AX754" s="8"/>
      <c r="AZ754" s="6" t="s">
        <v>391</v>
      </c>
      <c r="BD754" s="8">
        <v>71.62</v>
      </c>
      <c r="BE754" s="8">
        <v>9.7200000000000006</v>
      </c>
      <c r="BF754" s="8">
        <v>12.63</v>
      </c>
      <c r="BG754" s="8">
        <v>5.45</v>
      </c>
      <c r="BH754" s="8">
        <v>0.57999999999999996</v>
      </c>
      <c r="BI754" s="8">
        <v>35.880000000000003</v>
      </c>
      <c r="BJ754" s="8"/>
    </row>
    <row r="755" spans="1:62" x14ac:dyDescent="0.25">
      <c r="A755" t="s">
        <v>281</v>
      </c>
      <c r="B755" t="s">
        <v>282</v>
      </c>
      <c r="C755">
        <v>2013</v>
      </c>
      <c r="D755" s="9" t="s">
        <v>154</v>
      </c>
      <c r="E755">
        <v>0</v>
      </c>
      <c r="F755" s="6">
        <f>Table26[[#This Row],[Other Carbs wt%]]+Table26[[#This Row],[Starch wt%]]+Table26[[#This Row],[Cellulose wt%]]+Table26[[#This Row],[Hemicellulose wt%]]+Table26[[#This Row],[Sa wt%]]</f>
        <v>43.74374374374375</v>
      </c>
      <c r="G755" s="6">
        <f>Table26[[#This Row],[Protein wt%]]+Table26[[#This Row],[AA wt%]]</f>
        <v>41.841841841841841</v>
      </c>
      <c r="H755" s="6">
        <f>Table26[[#This Row],[Lipids wt%]]+Table26[[#This Row],[FA wt%]]</f>
        <v>11.611611611611611</v>
      </c>
      <c r="I755" s="6">
        <f>Table26[[#This Row],[Lignin wt%]]+Table26[[#This Row],[Ph wt%]]</f>
        <v>0</v>
      </c>
      <c r="J75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55" s="8">
        <v>43.74374374374375</v>
      </c>
      <c r="L755" s="6">
        <v>0</v>
      </c>
      <c r="M755" s="6">
        <v>0</v>
      </c>
      <c r="N755" s="6">
        <v>0</v>
      </c>
      <c r="O755" s="8">
        <v>41.841841841841841</v>
      </c>
      <c r="P755" s="8">
        <v>11.611611611611611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2.8</v>
      </c>
      <c r="AD755" s="8">
        <v>4.1000000000000003E-3</v>
      </c>
      <c r="AG755" s="6">
        <v>15</v>
      </c>
      <c r="AQ755" s="6">
        <v>1</v>
      </c>
      <c r="AR755">
        <v>350</v>
      </c>
      <c r="AT755" t="s">
        <v>389</v>
      </c>
      <c r="AU755" s="8"/>
      <c r="AV755" s="8">
        <v>23</v>
      </c>
      <c r="AW755" s="8"/>
      <c r="AX755" s="8"/>
      <c r="AZ755" s="6" t="s">
        <v>391</v>
      </c>
      <c r="BD755" s="8">
        <v>70.98</v>
      </c>
      <c r="BE755" s="8">
        <v>10.050000000000001</v>
      </c>
      <c r="BF755" s="8">
        <v>16.670000000000002</v>
      </c>
      <c r="BG755" s="8">
        <v>2</v>
      </c>
      <c r="BH755" s="8">
        <v>0.3</v>
      </c>
      <c r="BI755" s="8">
        <v>35.39</v>
      </c>
      <c r="BJ755" s="8"/>
    </row>
    <row r="756" spans="1:62" x14ac:dyDescent="0.25">
      <c r="A756" t="s">
        <v>281</v>
      </c>
      <c r="B756" t="s">
        <v>282</v>
      </c>
      <c r="C756">
        <v>2013</v>
      </c>
      <c r="D756" s="9" t="s">
        <v>154</v>
      </c>
      <c r="E756">
        <v>0</v>
      </c>
      <c r="F756" s="6">
        <f>Table26[[#This Row],[Other Carbs wt%]]+Table26[[#This Row],[Starch wt%]]+Table26[[#This Row],[Cellulose wt%]]+Table26[[#This Row],[Hemicellulose wt%]]+Table26[[#This Row],[Sa wt%]]</f>
        <v>43.74374374374375</v>
      </c>
      <c r="G756" s="6">
        <f>Table26[[#This Row],[Protein wt%]]+Table26[[#This Row],[AA wt%]]</f>
        <v>41.841841841841841</v>
      </c>
      <c r="H756" s="6">
        <f>Table26[[#This Row],[Lipids wt%]]+Table26[[#This Row],[FA wt%]]</f>
        <v>11.611611611611611</v>
      </c>
      <c r="I756" s="6">
        <f>Table26[[#This Row],[Lignin wt%]]+Table26[[#This Row],[Ph wt%]]</f>
        <v>0</v>
      </c>
      <c r="J75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56" s="8">
        <v>43.74374374374375</v>
      </c>
      <c r="L756" s="6">
        <v>0</v>
      </c>
      <c r="M756" s="6">
        <v>0</v>
      </c>
      <c r="N756" s="6">
        <v>0</v>
      </c>
      <c r="O756" s="8">
        <v>41.841841841841841</v>
      </c>
      <c r="P756" s="8">
        <v>11.611611611611611</v>
      </c>
      <c r="Q756" s="6">
        <v>0</v>
      </c>
      <c r="R756" s="6">
        <v>0</v>
      </c>
      <c r="S756" s="6">
        <v>0</v>
      </c>
      <c r="T756" s="6">
        <v>0</v>
      </c>
      <c r="U756" s="6">
        <v>0</v>
      </c>
      <c r="V756" s="6">
        <v>2.8</v>
      </c>
      <c r="AD756" s="8">
        <v>4.1000000000000003E-3</v>
      </c>
      <c r="AG756" s="6">
        <v>15</v>
      </c>
      <c r="AQ756" s="6">
        <v>3</v>
      </c>
      <c r="AR756">
        <v>350</v>
      </c>
      <c r="AT756" t="s">
        <v>389</v>
      </c>
      <c r="AU756" s="8"/>
      <c r="AV756" s="8">
        <v>50</v>
      </c>
      <c r="AW756" s="8"/>
      <c r="AX756" s="8"/>
      <c r="AZ756" s="6" t="s">
        <v>391</v>
      </c>
      <c r="BD756" s="8">
        <v>70.56</v>
      </c>
      <c r="BE756" s="8">
        <v>9.64</v>
      </c>
      <c r="BF756" s="8">
        <v>13.15</v>
      </c>
      <c r="BG756" s="8">
        <v>6.01</v>
      </c>
      <c r="BH756" s="8">
        <v>0.64</v>
      </c>
      <c r="BI756" s="8">
        <v>35.33</v>
      </c>
      <c r="BJ756" s="8"/>
    </row>
    <row r="757" spans="1:62" x14ac:dyDescent="0.25">
      <c r="A757" t="s">
        <v>281</v>
      </c>
      <c r="B757" t="s">
        <v>282</v>
      </c>
      <c r="C757">
        <v>2013</v>
      </c>
      <c r="D757" s="9" t="s">
        <v>154</v>
      </c>
      <c r="E757">
        <v>0</v>
      </c>
      <c r="F757" s="6">
        <f>Table26[[#This Row],[Other Carbs wt%]]+Table26[[#This Row],[Starch wt%]]+Table26[[#This Row],[Cellulose wt%]]+Table26[[#This Row],[Hemicellulose wt%]]+Table26[[#This Row],[Sa wt%]]</f>
        <v>43.74374374374375</v>
      </c>
      <c r="G757" s="6">
        <f>Table26[[#This Row],[Protein wt%]]+Table26[[#This Row],[AA wt%]]</f>
        <v>41.841841841841841</v>
      </c>
      <c r="H757" s="6">
        <f>Table26[[#This Row],[Lipids wt%]]+Table26[[#This Row],[FA wt%]]</f>
        <v>11.611611611611611</v>
      </c>
      <c r="I757" s="6">
        <f>Table26[[#This Row],[Lignin wt%]]+Table26[[#This Row],[Ph wt%]]</f>
        <v>0</v>
      </c>
      <c r="J75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57" s="8">
        <v>43.74374374374375</v>
      </c>
      <c r="L757" s="6">
        <v>0</v>
      </c>
      <c r="M757" s="6">
        <v>0</v>
      </c>
      <c r="N757" s="6">
        <v>0</v>
      </c>
      <c r="O757" s="8">
        <v>41.841841841841841</v>
      </c>
      <c r="P757" s="8">
        <v>11.611611611611611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2.8</v>
      </c>
      <c r="AD757" s="8">
        <v>4.1000000000000003E-3</v>
      </c>
      <c r="AG757" s="6">
        <v>15</v>
      </c>
      <c r="AQ757" s="6">
        <v>5</v>
      </c>
      <c r="AR757">
        <v>350</v>
      </c>
      <c r="AT757" t="s">
        <v>389</v>
      </c>
      <c r="AU757" s="8"/>
      <c r="AV757" s="8">
        <v>50</v>
      </c>
      <c r="AW757" s="8"/>
      <c r="AX757" s="8"/>
      <c r="AZ757" s="6" t="s">
        <v>391</v>
      </c>
      <c r="BD757" s="8">
        <v>72.62</v>
      </c>
      <c r="BE757" s="8">
        <v>9.43</v>
      </c>
      <c r="BF757" s="8">
        <v>11.48</v>
      </c>
      <c r="BG757" s="8">
        <v>5.84</v>
      </c>
      <c r="BH757" s="8">
        <v>0.63</v>
      </c>
      <c r="BI757" s="8">
        <v>36.03</v>
      </c>
      <c r="BJ757" s="8"/>
    </row>
    <row r="758" spans="1:62" x14ac:dyDescent="0.25">
      <c r="A758" t="s">
        <v>281</v>
      </c>
      <c r="B758" t="s">
        <v>282</v>
      </c>
      <c r="C758">
        <v>2013</v>
      </c>
      <c r="D758" s="9" t="s">
        <v>154</v>
      </c>
      <c r="E758">
        <v>0</v>
      </c>
      <c r="F758" s="6">
        <f>Table26[[#This Row],[Other Carbs wt%]]+Table26[[#This Row],[Starch wt%]]+Table26[[#This Row],[Cellulose wt%]]+Table26[[#This Row],[Hemicellulose wt%]]+Table26[[#This Row],[Sa wt%]]</f>
        <v>43.74374374374375</v>
      </c>
      <c r="G758" s="6">
        <f>Table26[[#This Row],[Protein wt%]]+Table26[[#This Row],[AA wt%]]</f>
        <v>41.841841841841841</v>
      </c>
      <c r="H758" s="6">
        <f>Table26[[#This Row],[Lipids wt%]]+Table26[[#This Row],[FA wt%]]</f>
        <v>11.611611611611611</v>
      </c>
      <c r="I758" s="6">
        <f>Table26[[#This Row],[Lignin wt%]]+Table26[[#This Row],[Ph wt%]]</f>
        <v>0</v>
      </c>
      <c r="J75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58" s="8">
        <v>43.74374374374375</v>
      </c>
      <c r="L758" s="6">
        <v>0</v>
      </c>
      <c r="M758" s="6">
        <v>0</v>
      </c>
      <c r="N758" s="6">
        <v>0</v>
      </c>
      <c r="O758" s="8">
        <v>41.841841841841841</v>
      </c>
      <c r="P758" s="8">
        <v>11.611611611611611</v>
      </c>
      <c r="Q758" s="6">
        <v>0</v>
      </c>
      <c r="R758" s="6">
        <v>0</v>
      </c>
      <c r="S758" s="6">
        <v>0</v>
      </c>
      <c r="T758" s="6">
        <v>0</v>
      </c>
      <c r="U758" s="6">
        <v>0</v>
      </c>
      <c r="V758" s="6">
        <v>2.8</v>
      </c>
      <c r="AD758" s="8">
        <v>4.1000000000000003E-3</v>
      </c>
      <c r="AG758" s="6">
        <v>15</v>
      </c>
      <c r="AQ758" s="6">
        <v>1</v>
      </c>
      <c r="AR758">
        <v>400</v>
      </c>
      <c r="AT758" t="s">
        <v>389</v>
      </c>
      <c r="AU758" s="8"/>
      <c r="AV758" s="8">
        <v>32</v>
      </c>
      <c r="AW758" s="8"/>
      <c r="AX758" s="8"/>
      <c r="AZ758" s="6" t="s">
        <v>391</v>
      </c>
      <c r="BD758" s="8">
        <v>68.94</v>
      </c>
      <c r="BE758" s="8">
        <v>9.39</v>
      </c>
      <c r="BF758" s="8">
        <v>17.09</v>
      </c>
      <c r="BG758" s="8">
        <v>4.13</v>
      </c>
      <c r="BH758" s="8">
        <v>0.45</v>
      </c>
      <c r="BI758" s="8">
        <v>33.71</v>
      </c>
      <c r="BJ758" s="8"/>
    </row>
    <row r="759" spans="1:62" x14ac:dyDescent="0.25">
      <c r="A759" t="s">
        <v>281</v>
      </c>
      <c r="B759" t="s">
        <v>282</v>
      </c>
      <c r="C759">
        <v>2013</v>
      </c>
      <c r="D759" s="9" t="s">
        <v>154</v>
      </c>
      <c r="E759">
        <v>0</v>
      </c>
      <c r="F759" s="6">
        <f>Table26[[#This Row],[Other Carbs wt%]]+Table26[[#This Row],[Starch wt%]]+Table26[[#This Row],[Cellulose wt%]]+Table26[[#This Row],[Hemicellulose wt%]]+Table26[[#This Row],[Sa wt%]]</f>
        <v>43.74374374374375</v>
      </c>
      <c r="G759" s="6">
        <f>Table26[[#This Row],[Protein wt%]]+Table26[[#This Row],[AA wt%]]</f>
        <v>41.841841841841841</v>
      </c>
      <c r="H759" s="6">
        <f>Table26[[#This Row],[Lipids wt%]]+Table26[[#This Row],[FA wt%]]</f>
        <v>11.611611611611611</v>
      </c>
      <c r="I759" s="6">
        <f>Table26[[#This Row],[Lignin wt%]]+Table26[[#This Row],[Ph wt%]]</f>
        <v>0</v>
      </c>
      <c r="J75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59" s="8">
        <v>43.74374374374375</v>
      </c>
      <c r="L759" s="6">
        <v>0</v>
      </c>
      <c r="M759" s="6">
        <v>0</v>
      </c>
      <c r="N759" s="6">
        <v>0</v>
      </c>
      <c r="O759" s="8">
        <v>41.841841841841841</v>
      </c>
      <c r="P759" s="8">
        <v>11.611611611611611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2.8</v>
      </c>
      <c r="AD759" s="8">
        <v>4.1000000000000003E-3</v>
      </c>
      <c r="AG759" s="6">
        <v>15</v>
      </c>
      <c r="AQ759" s="6">
        <v>3</v>
      </c>
      <c r="AR759">
        <v>400</v>
      </c>
      <c r="AT759" t="s">
        <v>389</v>
      </c>
      <c r="AU759" s="8"/>
      <c r="AV759" s="8">
        <v>50</v>
      </c>
      <c r="AW759" s="8"/>
      <c r="AX759" s="8"/>
      <c r="AZ759" s="6" t="s">
        <v>391</v>
      </c>
      <c r="BD759" s="8">
        <v>73</v>
      </c>
      <c r="BE759" s="8">
        <v>9.35</v>
      </c>
      <c r="BF759" s="8">
        <v>10.85</v>
      </c>
      <c r="BG759" s="8">
        <v>6.1</v>
      </c>
      <c r="BH759" s="8">
        <v>0.69</v>
      </c>
      <c r="BI759" s="8">
        <v>36.159999999999997</v>
      </c>
      <c r="BJ759" s="8"/>
    </row>
    <row r="760" spans="1:62" x14ac:dyDescent="0.25">
      <c r="A760" t="s">
        <v>281</v>
      </c>
      <c r="B760" t="s">
        <v>282</v>
      </c>
      <c r="C760">
        <v>2013</v>
      </c>
      <c r="D760" s="9" t="s">
        <v>154</v>
      </c>
      <c r="E760">
        <v>0</v>
      </c>
      <c r="F760" s="6">
        <f>Table26[[#This Row],[Other Carbs wt%]]+Table26[[#This Row],[Starch wt%]]+Table26[[#This Row],[Cellulose wt%]]+Table26[[#This Row],[Hemicellulose wt%]]+Table26[[#This Row],[Sa wt%]]</f>
        <v>43.74374374374375</v>
      </c>
      <c r="G760" s="6">
        <f>Table26[[#This Row],[Protein wt%]]+Table26[[#This Row],[AA wt%]]</f>
        <v>41.841841841841841</v>
      </c>
      <c r="H760" s="6">
        <f>Table26[[#This Row],[Lipids wt%]]+Table26[[#This Row],[FA wt%]]</f>
        <v>11.611611611611611</v>
      </c>
      <c r="I760" s="6">
        <f>Table26[[#This Row],[Lignin wt%]]+Table26[[#This Row],[Ph wt%]]</f>
        <v>0</v>
      </c>
      <c r="J76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60" s="8">
        <v>43.74374374374375</v>
      </c>
      <c r="L760" s="6">
        <v>0</v>
      </c>
      <c r="M760" s="6">
        <v>0</v>
      </c>
      <c r="N760" s="6">
        <v>0</v>
      </c>
      <c r="O760" s="8">
        <v>41.841841841841841</v>
      </c>
      <c r="P760" s="8">
        <v>11.611611611611611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2.8</v>
      </c>
      <c r="AD760" s="8">
        <v>4.1000000000000003E-3</v>
      </c>
      <c r="AG760" s="6">
        <v>15</v>
      </c>
      <c r="AQ760" s="6">
        <v>5</v>
      </c>
      <c r="AR760">
        <v>400</v>
      </c>
      <c r="AT760" t="s">
        <v>389</v>
      </c>
      <c r="AU760" s="8"/>
      <c r="AV760" s="8">
        <v>43</v>
      </c>
      <c r="AW760" s="8"/>
      <c r="AX760" s="8"/>
      <c r="AZ760" s="6" t="s">
        <v>391</v>
      </c>
      <c r="BD760" s="8">
        <v>73.900000000000006</v>
      </c>
      <c r="BE760" s="8">
        <v>9.2200000000000006</v>
      </c>
      <c r="BF760" s="8">
        <v>10.52</v>
      </c>
      <c r="BG760" s="8">
        <v>5.62</v>
      </c>
      <c r="BH760" s="8">
        <v>0.74</v>
      </c>
      <c r="BI760" s="8">
        <v>36.340000000000003</v>
      </c>
      <c r="BJ760" s="8"/>
    </row>
    <row r="761" spans="1:62" x14ac:dyDescent="0.25">
      <c r="A761" t="s">
        <v>281</v>
      </c>
      <c r="B761" t="s">
        <v>282</v>
      </c>
      <c r="C761">
        <v>2013</v>
      </c>
      <c r="D761" s="9" t="s">
        <v>154</v>
      </c>
      <c r="E761">
        <v>0</v>
      </c>
      <c r="F761" s="6">
        <f>Table26[[#This Row],[Other Carbs wt%]]+Table26[[#This Row],[Starch wt%]]+Table26[[#This Row],[Cellulose wt%]]+Table26[[#This Row],[Hemicellulose wt%]]+Table26[[#This Row],[Sa wt%]]</f>
        <v>43.74374374374375</v>
      </c>
      <c r="G761" s="6">
        <f>Table26[[#This Row],[Protein wt%]]+Table26[[#This Row],[AA wt%]]</f>
        <v>41.841841841841841</v>
      </c>
      <c r="H761" s="6">
        <f>Table26[[#This Row],[Lipids wt%]]+Table26[[#This Row],[FA wt%]]</f>
        <v>11.611611611611611</v>
      </c>
      <c r="I761" s="6">
        <f>Table26[[#This Row],[Lignin wt%]]+Table26[[#This Row],[Ph wt%]]</f>
        <v>0</v>
      </c>
      <c r="J76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61" s="8">
        <v>43.74374374374375</v>
      </c>
      <c r="L761" s="6">
        <v>0</v>
      </c>
      <c r="M761" s="6">
        <v>0</v>
      </c>
      <c r="N761" s="6">
        <v>0</v>
      </c>
      <c r="O761" s="8">
        <v>41.841841841841841</v>
      </c>
      <c r="P761" s="8">
        <v>11.611611611611611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2.8</v>
      </c>
      <c r="AD761" s="8">
        <v>4.1000000000000003E-3</v>
      </c>
      <c r="AG761" s="6">
        <v>15</v>
      </c>
      <c r="AQ761" s="6">
        <v>1</v>
      </c>
      <c r="AR761">
        <v>450</v>
      </c>
      <c r="AT761" t="s">
        <v>389</v>
      </c>
      <c r="AU761" s="8"/>
      <c r="AV761" s="8">
        <v>52</v>
      </c>
      <c r="AW761" s="8"/>
      <c r="AX761" s="8"/>
      <c r="AZ761" s="6" t="s">
        <v>391</v>
      </c>
      <c r="BD761" s="8">
        <v>68.680000000000007</v>
      </c>
      <c r="BE761" s="8">
        <v>9.0299999999999994</v>
      </c>
      <c r="BF761" s="8">
        <v>16.100000000000001</v>
      </c>
      <c r="BG761" s="8">
        <v>5.53</v>
      </c>
      <c r="BH761" s="8">
        <v>0.66</v>
      </c>
      <c r="BI761" s="8">
        <v>33.299999999999997</v>
      </c>
      <c r="BJ761" s="8"/>
    </row>
    <row r="762" spans="1:62" x14ac:dyDescent="0.25">
      <c r="A762" t="s">
        <v>281</v>
      </c>
      <c r="B762" t="s">
        <v>282</v>
      </c>
      <c r="C762">
        <v>2013</v>
      </c>
      <c r="D762" s="9" t="s">
        <v>154</v>
      </c>
      <c r="E762">
        <v>0</v>
      </c>
      <c r="F762" s="6">
        <f>Table26[[#This Row],[Other Carbs wt%]]+Table26[[#This Row],[Starch wt%]]+Table26[[#This Row],[Cellulose wt%]]+Table26[[#This Row],[Hemicellulose wt%]]+Table26[[#This Row],[Sa wt%]]</f>
        <v>43.74374374374375</v>
      </c>
      <c r="G762" s="6">
        <f>Table26[[#This Row],[Protein wt%]]+Table26[[#This Row],[AA wt%]]</f>
        <v>41.841841841841841</v>
      </c>
      <c r="H762" s="6">
        <f>Table26[[#This Row],[Lipids wt%]]+Table26[[#This Row],[FA wt%]]</f>
        <v>11.611611611611611</v>
      </c>
      <c r="I762" s="6">
        <f>Table26[[#This Row],[Lignin wt%]]+Table26[[#This Row],[Ph wt%]]</f>
        <v>0</v>
      </c>
      <c r="J76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62" s="8">
        <v>43.74374374374375</v>
      </c>
      <c r="L762" s="6">
        <v>0</v>
      </c>
      <c r="M762" s="6">
        <v>0</v>
      </c>
      <c r="N762" s="6">
        <v>0</v>
      </c>
      <c r="O762" s="8">
        <v>41.841841841841841</v>
      </c>
      <c r="P762" s="8">
        <v>11.611611611611611</v>
      </c>
      <c r="Q762" s="6">
        <v>0</v>
      </c>
      <c r="R762" s="6">
        <v>0</v>
      </c>
      <c r="S762" s="6">
        <v>0</v>
      </c>
      <c r="T762" s="6">
        <v>0</v>
      </c>
      <c r="U762" s="6">
        <v>0</v>
      </c>
      <c r="V762" s="6">
        <v>2.8</v>
      </c>
      <c r="AD762" s="8">
        <v>4.1000000000000003E-3</v>
      </c>
      <c r="AG762" s="6">
        <v>15</v>
      </c>
      <c r="AQ762" s="6">
        <v>5</v>
      </c>
      <c r="AR762">
        <v>450</v>
      </c>
      <c r="AT762" t="s">
        <v>389</v>
      </c>
      <c r="AU762" s="8"/>
      <c r="AV762" s="8">
        <v>42</v>
      </c>
      <c r="AW762" s="8"/>
      <c r="AX762" s="8"/>
      <c r="AZ762" s="6" t="s">
        <v>391</v>
      </c>
      <c r="BD762" s="8">
        <v>74.400000000000006</v>
      </c>
      <c r="BE762" s="8">
        <v>9.1999999999999993</v>
      </c>
      <c r="BF762" s="8">
        <v>9.7200000000000006</v>
      </c>
      <c r="BG762" s="8">
        <v>5.8</v>
      </c>
      <c r="BH762" s="8">
        <v>0.89</v>
      </c>
      <c r="BI762" s="8">
        <v>36.630000000000003</v>
      </c>
      <c r="BJ762" s="8"/>
    </row>
    <row r="763" spans="1:62" x14ac:dyDescent="0.25">
      <c r="A763" t="s">
        <v>281</v>
      </c>
      <c r="B763" t="s">
        <v>282</v>
      </c>
      <c r="C763">
        <v>2013</v>
      </c>
      <c r="D763" s="9" t="s">
        <v>154</v>
      </c>
      <c r="E763">
        <v>0</v>
      </c>
      <c r="F763" s="6">
        <f>Table26[[#This Row],[Other Carbs wt%]]+Table26[[#This Row],[Starch wt%]]+Table26[[#This Row],[Cellulose wt%]]+Table26[[#This Row],[Hemicellulose wt%]]+Table26[[#This Row],[Sa wt%]]</f>
        <v>43.74374374374375</v>
      </c>
      <c r="G763" s="6">
        <f>Table26[[#This Row],[Protein wt%]]+Table26[[#This Row],[AA wt%]]</f>
        <v>41.841841841841841</v>
      </c>
      <c r="H763" s="6">
        <f>Table26[[#This Row],[Lipids wt%]]+Table26[[#This Row],[FA wt%]]</f>
        <v>11.611611611611611</v>
      </c>
      <c r="I763" s="6">
        <f>Table26[[#This Row],[Lignin wt%]]+Table26[[#This Row],[Ph wt%]]</f>
        <v>0</v>
      </c>
      <c r="J76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63" s="8">
        <v>43.74374374374375</v>
      </c>
      <c r="L763" s="6">
        <v>0</v>
      </c>
      <c r="M763" s="6">
        <v>0</v>
      </c>
      <c r="N763" s="6">
        <v>0</v>
      </c>
      <c r="O763" s="8">
        <v>41.841841841841841</v>
      </c>
      <c r="P763" s="8">
        <v>11.611611611611611</v>
      </c>
      <c r="Q763" s="6">
        <v>0</v>
      </c>
      <c r="R763" s="6">
        <v>0</v>
      </c>
      <c r="S763" s="6">
        <v>0</v>
      </c>
      <c r="T763" s="6">
        <v>0</v>
      </c>
      <c r="U763" s="6">
        <v>0</v>
      </c>
      <c r="V763" s="6">
        <v>2.8</v>
      </c>
      <c r="AD763" s="8">
        <v>4.1000000000000003E-3</v>
      </c>
      <c r="AG763" s="6">
        <v>15</v>
      </c>
      <c r="AQ763" s="6">
        <v>1</v>
      </c>
      <c r="AR763">
        <v>500</v>
      </c>
      <c r="AT763" t="s">
        <v>389</v>
      </c>
      <c r="AU763" s="8"/>
      <c r="AV763" s="8">
        <v>55</v>
      </c>
      <c r="AW763" s="8"/>
      <c r="AX763" s="8"/>
      <c r="AZ763" s="6" t="s">
        <v>391</v>
      </c>
      <c r="BD763" s="8">
        <v>68.89</v>
      </c>
      <c r="BE763" s="8">
        <v>8.99</v>
      </c>
      <c r="BF763" s="8">
        <v>15.05</v>
      </c>
      <c r="BG763" s="8">
        <v>6.41</v>
      </c>
      <c r="BH763" s="8">
        <v>0.65</v>
      </c>
      <c r="BI763" s="8">
        <v>33.5</v>
      </c>
      <c r="BJ763" s="8"/>
    </row>
    <row r="764" spans="1:62" x14ac:dyDescent="0.25">
      <c r="A764" t="s">
        <v>281</v>
      </c>
      <c r="B764" t="s">
        <v>282</v>
      </c>
      <c r="C764">
        <v>2013</v>
      </c>
      <c r="D764" s="9" t="s">
        <v>154</v>
      </c>
      <c r="E764">
        <v>0</v>
      </c>
      <c r="F764" s="6">
        <f>Table26[[#This Row],[Other Carbs wt%]]+Table26[[#This Row],[Starch wt%]]+Table26[[#This Row],[Cellulose wt%]]+Table26[[#This Row],[Hemicellulose wt%]]+Table26[[#This Row],[Sa wt%]]</f>
        <v>43.74374374374375</v>
      </c>
      <c r="G764" s="6">
        <f>Table26[[#This Row],[Protein wt%]]+Table26[[#This Row],[AA wt%]]</f>
        <v>41.841841841841841</v>
      </c>
      <c r="H764" s="6">
        <f>Table26[[#This Row],[Lipids wt%]]+Table26[[#This Row],[FA wt%]]</f>
        <v>11.611611611611611</v>
      </c>
      <c r="I764" s="6">
        <f>Table26[[#This Row],[Lignin wt%]]+Table26[[#This Row],[Ph wt%]]</f>
        <v>0</v>
      </c>
      <c r="J76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64" s="8">
        <v>43.74374374374375</v>
      </c>
      <c r="L764" s="6">
        <v>0</v>
      </c>
      <c r="M764" s="6">
        <v>0</v>
      </c>
      <c r="N764" s="6">
        <v>0</v>
      </c>
      <c r="O764" s="8">
        <v>41.841841841841841</v>
      </c>
      <c r="P764" s="8">
        <v>11.611611611611611</v>
      </c>
      <c r="Q764" s="6">
        <v>0</v>
      </c>
      <c r="R764" s="6">
        <v>0</v>
      </c>
      <c r="S764" s="6">
        <v>0</v>
      </c>
      <c r="T764" s="6">
        <v>0</v>
      </c>
      <c r="U764" s="6">
        <v>0</v>
      </c>
      <c r="V764" s="6">
        <v>2.8</v>
      </c>
      <c r="AD764" s="8">
        <v>4.1000000000000003E-3</v>
      </c>
      <c r="AG764" s="6">
        <v>15</v>
      </c>
      <c r="AQ764" s="6">
        <v>3</v>
      </c>
      <c r="AR764">
        <v>500</v>
      </c>
      <c r="AT764" t="s">
        <v>389</v>
      </c>
      <c r="AU764" s="8"/>
      <c r="AV764" s="8">
        <v>45</v>
      </c>
      <c r="AW764" s="8"/>
      <c r="AX764" s="8"/>
      <c r="AZ764" s="6" t="s">
        <v>391</v>
      </c>
      <c r="BD764" s="8">
        <v>73.36</v>
      </c>
      <c r="BE764" s="8">
        <v>8.48</v>
      </c>
      <c r="BF764" s="8">
        <v>10.23</v>
      </c>
      <c r="BG764" s="8">
        <v>6.75</v>
      </c>
      <c r="BH764" s="8">
        <v>1.18</v>
      </c>
      <c r="BI764" s="8">
        <v>35.19</v>
      </c>
      <c r="BJ764" s="8"/>
    </row>
    <row r="765" spans="1:62" x14ac:dyDescent="0.25">
      <c r="A765" t="s">
        <v>281</v>
      </c>
      <c r="B765" t="s">
        <v>282</v>
      </c>
      <c r="C765">
        <v>2013</v>
      </c>
      <c r="D765" s="9" t="s">
        <v>154</v>
      </c>
      <c r="E765">
        <v>0</v>
      </c>
      <c r="F765" s="6">
        <f>Table26[[#This Row],[Other Carbs wt%]]+Table26[[#This Row],[Starch wt%]]+Table26[[#This Row],[Cellulose wt%]]+Table26[[#This Row],[Hemicellulose wt%]]+Table26[[#This Row],[Sa wt%]]</f>
        <v>43.74374374374375</v>
      </c>
      <c r="G765" s="6">
        <f>Table26[[#This Row],[Protein wt%]]+Table26[[#This Row],[AA wt%]]</f>
        <v>41.841841841841841</v>
      </c>
      <c r="H765" s="6">
        <f>Table26[[#This Row],[Lipids wt%]]+Table26[[#This Row],[FA wt%]]</f>
        <v>11.611611611611611</v>
      </c>
      <c r="I765" s="6">
        <f>Table26[[#This Row],[Lignin wt%]]+Table26[[#This Row],[Ph wt%]]</f>
        <v>0</v>
      </c>
      <c r="J76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65" s="8">
        <v>43.74374374374375</v>
      </c>
      <c r="L765" s="6">
        <v>0</v>
      </c>
      <c r="M765" s="6">
        <v>0</v>
      </c>
      <c r="N765" s="6">
        <v>0</v>
      </c>
      <c r="O765" s="8">
        <v>41.841841841841841</v>
      </c>
      <c r="P765" s="8">
        <v>11.611611611611611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2.8</v>
      </c>
      <c r="AD765" s="8">
        <v>4.1000000000000003E-3</v>
      </c>
      <c r="AG765" s="6">
        <v>15</v>
      </c>
      <c r="AQ765" s="6">
        <v>5</v>
      </c>
      <c r="AR765">
        <v>500</v>
      </c>
      <c r="AT765" t="s">
        <v>389</v>
      </c>
      <c r="AU765" s="8"/>
      <c r="AV765" s="8">
        <v>28</v>
      </c>
      <c r="AW765" s="8"/>
      <c r="AX765" s="8"/>
      <c r="AZ765" s="6" t="s">
        <v>391</v>
      </c>
      <c r="BD765" s="8">
        <v>73.67</v>
      </c>
      <c r="BE765" s="8">
        <v>8.01</v>
      </c>
      <c r="BF765" s="8">
        <v>10.33</v>
      </c>
      <c r="BG765" s="8">
        <v>7.05</v>
      </c>
      <c r="BH765" s="8">
        <v>0.94</v>
      </c>
      <c r="BI765" s="8">
        <v>34.58</v>
      </c>
      <c r="BJ765" s="8"/>
    </row>
    <row r="766" spans="1:62" x14ac:dyDescent="0.25">
      <c r="A766" t="s">
        <v>281</v>
      </c>
      <c r="B766" t="s">
        <v>282</v>
      </c>
      <c r="C766">
        <v>2013</v>
      </c>
      <c r="D766" s="9" t="s">
        <v>154</v>
      </c>
      <c r="E766">
        <v>0</v>
      </c>
      <c r="F766" s="6">
        <f>Table26[[#This Row],[Other Carbs wt%]]+Table26[[#This Row],[Starch wt%]]+Table26[[#This Row],[Cellulose wt%]]+Table26[[#This Row],[Hemicellulose wt%]]+Table26[[#This Row],[Sa wt%]]</f>
        <v>43.74374374374375</v>
      </c>
      <c r="G766" s="6">
        <f>Table26[[#This Row],[Protein wt%]]+Table26[[#This Row],[AA wt%]]</f>
        <v>41.841841841841841</v>
      </c>
      <c r="H766" s="6">
        <f>Table26[[#This Row],[Lipids wt%]]+Table26[[#This Row],[FA wt%]]</f>
        <v>11.611611611611611</v>
      </c>
      <c r="I766" s="6">
        <f>Table26[[#This Row],[Lignin wt%]]+Table26[[#This Row],[Ph wt%]]</f>
        <v>0</v>
      </c>
      <c r="J76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66" s="8">
        <v>43.74374374374375</v>
      </c>
      <c r="L766" s="6">
        <v>0</v>
      </c>
      <c r="M766" s="6">
        <v>0</v>
      </c>
      <c r="N766" s="6">
        <v>0</v>
      </c>
      <c r="O766" s="8">
        <v>41.841841841841841</v>
      </c>
      <c r="P766" s="8">
        <v>11.611611611611611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2.8</v>
      </c>
      <c r="AD766" s="8">
        <v>4.1000000000000003E-3</v>
      </c>
      <c r="AG766" s="6">
        <v>15</v>
      </c>
      <c r="AQ766" s="6">
        <v>1</v>
      </c>
      <c r="AR766">
        <v>550</v>
      </c>
      <c r="AT766" t="s">
        <v>389</v>
      </c>
      <c r="AU766" s="8"/>
      <c r="AV766" s="8">
        <v>51</v>
      </c>
      <c r="AW766" s="8"/>
      <c r="AX766" s="8"/>
      <c r="AZ766" s="6" t="s">
        <v>391</v>
      </c>
      <c r="BD766" s="8">
        <v>69.7</v>
      </c>
      <c r="BE766" s="8">
        <v>8.93</v>
      </c>
      <c r="BF766" s="8">
        <v>13.79</v>
      </c>
      <c r="BG766" s="8">
        <v>6.84</v>
      </c>
      <c r="BH766" s="8">
        <v>0.74</v>
      </c>
      <c r="BI766" s="8">
        <v>33.92</v>
      </c>
      <c r="BJ766" s="8"/>
    </row>
    <row r="767" spans="1:62" x14ac:dyDescent="0.25">
      <c r="A767" t="s">
        <v>281</v>
      </c>
      <c r="B767" t="s">
        <v>282</v>
      </c>
      <c r="C767">
        <v>2013</v>
      </c>
      <c r="D767" s="9" t="s">
        <v>154</v>
      </c>
      <c r="E767">
        <v>0</v>
      </c>
      <c r="F767" s="6">
        <f>Table26[[#This Row],[Other Carbs wt%]]+Table26[[#This Row],[Starch wt%]]+Table26[[#This Row],[Cellulose wt%]]+Table26[[#This Row],[Hemicellulose wt%]]+Table26[[#This Row],[Sa wt%]]</f>
        <v>43.74374374374375</v>
      </c>
      <c r="G767" s="6">
        <f>Table26[[#This Row],[Protein wt%]]+Table26[[#This Row],[AA wt%]]</f>
        <v>41.841841841841841</v>
      </c>
      <c r="H767" s="6">
        <f>Table26[[#This Row],[Lipids wt%]]+Table26[[#This Row],[FA wt%]]</f>
        <v>11.611611611611611</v>
      </c>
      <c r="I767" s="6">
        <f>Table26[[#This Row],[Lignin wt%]]+Table26[[#This Row],[Ph wt%]]</f>
        <v>0</v>
      </c>
      <c r="J76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67" s="8">
        <v>43.74374374374375</v>
      </c>
      <c r="L767" s="6">
        <v>0</v>
      </c>
      <c r="M767" s="6">
        <v>0</v>
      </c>
      <c r="N767" s="6">
        <v>0</v>
      </c>
      <c r="O767" s="8">
        <v>41.841841841841841</v>
      </c>
      <c r="P767" s="8">
        <v>11.611611611611611</v>
      </c>
      <c r="Q767" s="6">
        <v>0</v>
      </c>
      <c r="R767" s="6">
        <v>0</v>
      </c>
      <c r="S767" s="6">
        <v>0</v>
      </c>
      <c r="T767" s="6">
        <v>0</v>
      </c>
      <c r="U767" s="6">
        <v>0</v>
      </c>
      <c r="V767" s="6">
        <v>2.8</v>
      </c>
      <c r="AD767" s="8">
        <v>4.1000000000000003E-3</v>
      </c>
      <c r="AG767" s="6">
        <v>15</v>
      </c>
      <c r="AQ767" s="6">
        <v>3</v>
      </c>
      <c r="AR767">
        <v>550</v>
      </c>
      <c r="AT767" t="s">
        <v>389</v>
      </c>
      <c r="AU767" s="8"/>
      <c r="AV767" s="8">
        <v>20</v>
      </c>
      <c r="AW767" s="8"/>
      <c r="AX767" s="8"/>
      <c r="AZ767" s="6" t="s">
        <v>391</v>
      </c>
      <c r="BD767" s="8"/>
      <c r="BE767" s="8"/>
      <c r="BF767" s="8"/>
      <c r="BG767" s="8"/>
      <c r="BH767" s="8"/>
      <c r="BI767" s="8"/>
      <c r="BJ767" s="8"/>
    </row>
    <row r="768" spans="1:62" x14ac:dyDescent="0.25">
      <c r="A768" t="s">
        <v>281</v>
      </c>
      <c r="B768" t="s">
        <v>282</v>
      </c>
      <c r="C768">
        <v>2013</v>
      </c>
      <c r="D768" s="9" t="s">
        <v>154</v>
      </c>
      <c r="E768">
        <v>0</v>
      </c>
      <c r="F768" s="6">
        <f>Table26[[#This Row],[Other Carbs wt%]]+Table26[[#This Row],[Starch wt%]]+Table26[[#This Row],[Cellulose wt%]]+Table26[[#This Row],[Hemicellulose wt%]]+Table26[[#This Row],[Sa wt%]]</f>
        <v>43.74374374374375</v>
      </c>
      <c r="G768" s="6">
        <f>Table26[[#This Row],[Protein wt%]]+Table26[[#This Row],[AA wt%]]</f>
        <v>41.841841841841841</v>
      </c>
      <c r="H768" s="6">
        <f>Table26[[#This Row],[Lipids wt%]]+Table26[[#This Row],[FA wt%]]</f>
        <v>11.611611611611611</v>
      </c>
      <c r="I768" s="6">
        <f>Table26[[#This Row],[Lignin wt%]]+Table26[[#This Row],[Ph wt%]]</f>
        <v>0</v>
      </c>
      <c r="J76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68" s="8">
        <v>43.74374374374375</v>
      </c>
      <c r="L768" s="6">
        <v>0</v>
      </c>
      <c r="M768" s="6">
        <v>0</v>
      </c>
      <c r="N768" s="6">
        <v>0</v>
      </c>
      <c r="O768" s="8">
        <v>41.841841841841841</v>
      </c>
      <c r="P768" s="8">
        <v>11.611611611611611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2.8</v>
      </c>
      <c r="AD768" s="8">
        <v>4.1000000000000003E-3</v>
      </c>
      <c r="AG768" s="6">
        <v>15</v>
      </c>
      <c r="AQ768" s="6">
        <v>5</v>
      </c>
      <c r="AR768">
        <v>550</v>
      </c>
      <c r="AT768" t="s">
        <v>389</v>
      </c>
      <c r="AU768" s="8"/>
      <c r="AV768" s="8">
        <v>10</v>
      </c>
      <c r="AW768" s="8"/>
      <c r="AX768" s="8"/>
      <c r="AZ768" s="6" t="s">
        <v>391</v>
      </c>
      <c r="BD768" s="8"/>
      <c r="BE768" s="8"/>
      <c r="BF768" s="8"/>
      <c r="BG768" s="8"/>
      <c r="BH768" s="8"/>
      <c r="BI768" s="8"/>
      <c r="BJ768" s="8"/>
    </row>
    <row r="769" spans="1:62" x14ac:dyDescent="0.25">
      <c r="A769" t="s">
        <v>281</v>
      </c>
      <c r="B769" t="s">
        <v>282</v>
      </c>
      <c r="C769">
        <v>2013</v>
      </c>
      <c r="D769" s="9" t="s">
        <v>154</v>
      </c>
      <c r="E769">
        <v>0</v>
      </c>
      <c r="F769" s="6">
        <f>Table26[[#This Row],[Other Carbs wt%]]+Table26[[#This Row],[Starch wt%]]+Table26[[#This Row],[Cellulose wt%]]+Table26[[#This Row],[Hemicellulose wt%]]+Table26[[#This Row],[Sa wt%]]</f>
        <v>43.74374374374375</v>
      </c>
      <c r="G769" s="6">
        <f>Table26[[#This Row],[Protein wt%]]+Table26[[#This Row],[AA wt%]]</f>
        <v>41.841841841841841</v>
      </c>
      <c r="H769" s="6">
        <f>Table26[[#This Row],[Lipids wt%]]+Table26[[#This Row],[FA wt%]]</f>
        <v>11.611611611611611</v>
      </c>
      <c r="I769" s="6">
        <f>Table26[[#This Row],[Lignin wt%]]+Table26[[#This Row],[Ph wt%]]</f>
        <v>0</v>
      </c>
      <c r="J76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69" s="8">
        <v>43.74374374374375</v>
      </c>
      <c r="L769" s="6">
        <v>0</v>
      </c>
      <c r="M769" s="6">
        <v>0</v>
      </c>
      <c r="N769" s="6">
        <v>0</v>
      </c>
      <c r="O769" s="8">
        <v>41.841841841841841</v>
      </c>
      <c r="P769" s="8">
        <v>11.611611611611611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6">
        <v>2.8</v>
      </c>
      <c r="AD769" s="8">
        <v>4.1000000000000003E-3</v>
      </c>
      <c r="AG769" s="6">
        <v>15</v>
      </c>
      <c r="AQ769" s="6">
        <v>1</v>
      </c>
      <c r="AR769">
        <v>600</v>
      </c>
      <c r="AT769" t="s">
        <v>389</v>
      </c>
      <c r="AU769" s="8"/>
      <c r="AV769" s="8">
        <v>66</v>
      </c>
      <c r="AW769" s="8"/>
      <c r="AX769" s="8"/>
      <c r="AZ769" s="6" t="s">
        <v>391</v>
      </c>
      <c r="BD769" s="8">
        <v>70.58</v>
      </c>
      <c r="BE769" s="8">
        <v>9</v>
      </c>
      <c r="BF769" s="8">
        <v>12.75</v>
      </c>
      <c r="BG769" s="8">
        <v>6.92</v>
      </c>
      <c r="BH769" s="8">
        <v>0.74</v>
      </c>
      <c r="BI769" s="8">
        <v>34.51</v>
      </c>
      <c r="BJ769" s="8"/>
    </row>
    <row r="770" spans="1:62" x14ac:dyDescent="0.25">
      <c r="A770" t="s">
        <v>281</v>
      </c>
      <c r="B770" t="s">
        <v>282</v>
      </c>
      <c r="C770">
        <v>2013</v>
      </c>
      <c r="D770" s="9" t="s">
        <v>154</v>
      </c>
      <c r="E770">
        <v>0</v>
      </c>
      <c r="F770" s="6">
        <f>Table26[[#This Row],[Other Carbs wt%]]+Table26[[#This Row],[Starch wt%]]+Table26[[#This Row],[Cellulose wt%]]+Table26[[#This Row],[Hemicellulose wt%]]+Table26[[#This Row],[Sa wt%]]</f>
        <v>43.74374374374375</v>
      </c>
      <c r="G770" s="6">
        <f>Table26[[#This Row],[Protein wt%]]+Table26[[#This Row],[AA wt%]]</f>
        <v>41.841841841841841</v>
      </c>
      <c r="H770" s="6">
        <f>Table26[[#This Row],[Lipids wt%]]+Table26[[#This Row],[FA wt%]]</f>
        <v>11.611611611611611</v>
      </c>
      <c r="I770" s="6">
        <f>Table26[[#This Row],[Lignin wt%]]+Table26[[#This Row],[Ph wt%]]</f>
        <v>0</v>
      </c>
      <c r="J77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70" s="8">
        <v>43.74374374374375</v>
      </c>
      <c r="L770" s="6">
        <v>0</v>
      </c>
      <c r="M770" s="6">
        <v>0</v>
      </c>
      <c r="N770" s="6">
        <v>0</v>
      </c>
      <c r="O770" s="8">
        <v>41.841841841841841</v>
      </c>
      <c r="P770" s="8">
        <v>11.611611611611611</v>
      </c>
      <c r="Q770" s="6">
        <v>0</v>
      </c>
      <c r="R770" s="6">
        <v>0</v>
      </c>
      <c r="S770" s="6">
        <v>0</v>
      </c>
      <c r="T770" s="6">
        <v>0</v>
      </c>
      <c r="U770" s="6">
        <v>0</v>
      </c>
      <c r="V770" s="6">
        <v>2.8</v>
      </c>
      <c r="AD770" s="8">
        <v>4.1000000000000003E-3</v>
      </c>
      <c r="AG770" s="6">
        <v>15</v>
      </c>
      <c r="AQ770" s="6">
        <v>3</v>
      </c>
      <c r="AR770">
        <v>600</v>
      </c>
      <c r="AT770" t="s">
        <v>389</v>
      </c>
      <c r="AU770" s="8"/>
      <c r="AV770" s="8">
        <v>14</v>
      </c>
      <c r="AW770" s="8"/>
      <c r="AX770" s="8"/>
      <c r="AZ770" s="6" t="s">
        <v>391</v>
      </c>
      <c r="BD770" s="8"/>
      <c r="BE770" s="8"/>
      <c r="BF770" s="8"/>
      <c r="BG770" s="8"/>
      <c r="BH770" s="8"/>
      <c r="BI770" s="8"/>
      <c r="BJ770" s="8"/>
    </row>
    <row r="771" spans="1:62" x14ac:dyDescent="0.25">
      <c r="A771" t="s">
        <v>281</v>
      </c>
      <c r="B771" t="s">
        <v>282</v>
      </c>
      <c r="C771">
        <v>2013</v>
      </c>
      <c r="D771" s="9" t="s">
        <v>154</v>
      </c>
      <c r="E771">
        <v>0</v>
      </c>
      <c r="F771" s="6">
        <f>Table26[[#This Row],[Other Carbs wt%]]+Table26[[#This Row],[Starch wt%]]+Table26[[#This Row],[Cellulose wt%]]+Table26[[#This Row],[Hemicellulose wt%]]+Table26[[#This Row],[Sa wt%]]</f>
        <v>43.74374374374375</v>
      </c>
      <c r="G771" s="6">
        <f>Table26[[#This Row],[Protein wt%]]+Table26[[#This Row],[AA wt%]]</f>
        <v>41.841841841841841</v>
      </c>
      <c r="H771" s="6">
        <f>Table26[[#This Row],[Lipids wt%]]+Table26[[#This Row],[FA wt%]]</f>
        <v>11.611611611611611</v>
      </c>
      <c r="I771" s="6">
        <f>Table26[[#This Row],[Lignin wt%]]+Table26[[#This Row],[Ph wt%]]</f>
        <v>0</v>
      </c>
      <c r="J77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71" s="8">
        <v>43.74374374374375</v>
      </c>
      <c r="L771" s="6">
        <v>0</v>
      </c>
      <c r="M771" s="6">
        <v>0</v>
      </c>
      <c r="N771" s="6">
        <v>0</v>
      </c>
      <c r="O771" s="8">
        <v>41.841841841841841</v>
      </c>
      <c r="P771" s="8">
        <v>11.611611611611611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2.8</v>
      </c>
      <c r="AD771" s="8">
        <v>4.1000000000000003E-3</v>
      </c>
      <c r="AG771" s="6">
        <v>15</v>
      </c>
      <c r="AQ771" s="6">
        <v>5</v>
      </c>
      <c r="AR771">
        <v>600</v>
      </c>
      <c r="AT771" t="s">
        <v>389</v>
      </c>
      <c r="AU771" s="8"/>
      <c r="AV771" s="8">
        <v>10</v>
      </c>
      <c r="AW771" s="8"/>
      <c r="AX771" s="8"/>
      <c r="AZ771" s="6" t="s">
        <v>391</v>
      </c>
      <c r="BD771" s="8"/>
      <c r="BE771" s="8"/>
      <c r="BF771" s="8"/>
      <c r="BG771" s="8"/>
      <c r="BH771" s="8"/>
      <c r="BI771" s="8"/>
      <c r="BJ771" s="8"/>
    </row>
    <row r="772" spans="1:62" x14ac:dyDescent="0.25">
      <c r="A772" t="s">
        <v>281</v>
      </c>
      <c r="B772" t="s">
        <v>282</v>
      </c>
      <c r="C772">
        <v>2013</v>
      </c>
      <c r="D772" s="9" t="s">
        <v>154</v>
      </c>
      <c r="E772">
        <v>0</v>
      </c>
      <c r="F772" s="6">
        <f>Table26[[#This Row],[Other Carbs wt%]]+Table26[[#This Row],[Starch wt%]]+Table26[[#This Row],[Cellulose wt%]]+Table26[[#This Row],[Hemicellulose wt%]]+Table26[[#This Row],[Sa wt%]]</f>
        <v>43.74374374374375</v>
      </c>
      <c r="G772" s="6">
        <f>Table26[[#This Row],[Protein wt%]]+Table26[[#This Row],[AA wt%]]</f>
        <v>41.841841841841841</v>
      </c>
      <c r="H772" s="6">
        <f>Table26[[#This Row],[Lipids wt%]]+Table26[[#This Row],[FA wt%]]</f>
        <v>11.611611611611611</v>
      </c>
      <c r="I772" s="6">
        <f>Table26[[#This Row],[Lignin wt%]]+Table26[[#This Row],[Ph wt%]]</f>
        <v>0</v>
      </c>
      <c r="J77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72" s="8">
        <v>43.74374374374375</v>
      </c>
      <c r="L772" s="6">
        <v>0</v>
      </c>
      <c r="M772" s="6">
        <v>0</v>
      </c>
      <c r="N772" s="6">
        <v>0</v>
      </c>
      <c r="O772" s="8">
        <v>41.841841841841841</v>
      </c>
      <c r="P772" s="8">
        <v>11.611611611611611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2.8</v>
      </c>
      <c r="AD772" s="8">
        <v>4.1000000000000003E-3</v>
      </c>
      <c r="AG772" s="6">
        <v>15</v>
      </c>
      <c r="AQ772" s="6">
        <v>60</v>
      </c>
      <c r="AR772">
        <v>300</v>
      </c>
      <c r="AT772" t="s">
        <v>389</v>
      </c>
      <c r="AU772" s="8"/>
      <c r="AV772" s="8">
        <v>46</v>
      </c>
      <c r="AW772" s="8"/>
      <c r="AX772" s="8"/>
      <c r="AZ772" s="6" t="s">
        <v>391</v>
      </c>
      <c r="BD772" s="8"/>
      <c r="BE772" s="8"/>
      <c r="BF772" s="8"/>
      <c r="BG772" s="8"/>
      <c r="BH772" s="8"/>
      <c r="BI772" s="8"/>
      <c r="BJ772" s="8"/>
    </row>
    <row r="773" spans="1:62" x14ac:dyDescent="0.25">
      <c r="A773" t="s">
        <v>281</v>
      </c>
      <c r="B773" t="s">
        <v>282</v>
      </c>
      <c r="C773">
        <v>2013</v>
      </c>
      <c r="D773" s="9" t="s">
        <v>154</v>
      </c>
      <c r="E773">
        <v>0</v>
      </c>
      <c r="F773" s="6">
        <f>Table26[[#This Row],[Other Carbs wt%]]+Table26[[#This Row],[Starch wt%]]+Table26[[#This Row],[Cellulose wt%]]+Table26[[#This Row],[Hemicellulose wt%]]+Table26[[#This Row],[Sa wt%]]</f>
        <v>43.74374374374375</v>
      </c>
      <c r="G773" s="6">
        <f>Table26[[#This Row],[Protein wt%]]+Table26[[#This Row],[AA wt%]]</f>
        <v>41.841841841841841</v>
      </c>
      <c r="H773" s="6">
        <f>Table26[[#This Row],[Lipids wt%]]+Table26[[#This Row],[FA wt%]]</f>
        <v>11.611611611611611</v>
      </c>
      <c r="I773" s="6">
        <f>Table26[[#This Row],[Lignin wt%]]+Table26[[#This Row],[Ph wt%]]</f>
        <v>0</v>
      </c>
      <c r="J77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73" s="8">
        <v>43.74374374374375</v>
      </c>
      <c r="L773" s="6">
        <v>0</v>
      </c>
      <c r="M773" s="6">
        <v>0</v>
      </c>
      <c r="N773" s="6">
        <v>0</v>
      </c>
      <c r="O773" s="8">
        <v>41.841841841841841</v>
      </c>
      <c r="P773" s="8">
        <v>11.611611611611611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2.8</v>
      </c>
      <c r="AD773" s="8">
        <v>4.1000000000000003E-3</v>
      </c>
      <c r="AG773" s="6">
        <v>15</v>
      </c>
      <c r="AQ773" s="6">
        <v>60</v>
      </c>
      <c r="AR773">
        <v>350</v>
      </c>
      <c r="AT773" t="s">
        <v>389</v>
      </c>
      <c r="AU773" s="8"/>
      <c r="AV773" s="8">
        <v>40</v>
      </c>
      <c r="AW773" s="8"/>
      <c r="AX773" s="8"/>
      <c r="AZ773" s="6" t="s">
        <v>391</v>
      </c>
      <c r="BD773" s="8"/>
      <c r="BE773" s="8"/>
      <c r="BF773" s="8"/>
      <c r="BG773" s="8"/>
      <c r="BH773" s="8"/>
      <c r="BI773" s="8"/>
      <c r="BJ773" s="8"/>
    </row>
    <row r="774" spans="1:62" x14ac:dyDescent="0.25">
      <c r="A774" t="s">
        <v>281</v>
      </c>
      <c r="B774" t="s">
        <v>282</v>
      </c>
      <c r="C774">
        <v>2013</v>
      </c>
      <c r="D774" s="9" t="s">
        <v>154</v>
      </c>
      <c r="E774">
        <v>0</v>
      </c>
      <c r="F774" s="6">
        <f>Table26[[#This Row],[Other Carbs wt%]]+Table26[[#This Row],[Starch wt%]]+Table26[[#This Row],[Cellulose wt%]]+Table26[[#This Row],[Hemicellulose wt%]]+Table26[[#This Row],[Sa wt%]]</f>
        <v>43.74374374374375</v>
      </c>
      <c r="G774" s="6">
        <f>Table26[[#This Row],[Protein wt%]]+Table26[[#This Row],[AA wt%]]</f>
        <v>41.841841841841841</v>
      </c>
      <c r="H774" s="6">
        <f>Table26[[#This Row],[Lipids wt%]]+Table26[[#This Row],[FA wt%]]</f>
        <v>11.611611611611611</v>
      </c>
      <c r="I774" s="6">
        <f>Table26[[#This Row],[Lignin wt%]]+Table26[[#This Row],[Ph wt%]]</f>
        <v>0</v>
      </c>
      <c r="J77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74" s="8">
        <v>43.74374374374375</v>
      </c>
      <c r="L774" s="6">
        <v>0</v>
      </c>
      <c r="M774" s="6">
        <v>0</v>
      </c>
      <c r="N774" s="6">
        <v>0</v>
      </c>
      <c r="O774" s="8">
        <v>41.841841841841841</v>
      </c>
      <c r="P774" s="8">
        <v>11.611611611611611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2.8</v>
      </c>
      <c r="AD774" s="8">
        <v>4.1000000000000003E-3</v>
      </c>
      <c r="AG774" s="6">
        <v>15</v>
      </c>
      <c r="AQ774" s="6">
        <v>60</v>
      </c>
      <c r="AR774">
        <v>400</v>
      </c>
      <c r="AT774" t="s">
        <v>389</v>
      </c>
      <c r="AU774" s="8"/>
      <c r="AV774" s="8">
        <v>34</v>
      </c>
      <c r="AW774" s="8"/>
      <c r="AX774" s="8"/>
      <c r="AZ774" s="6" t="s">
        <v>391</v>
      </c>
      <c r="BD774" s="8"/>
      <c r="BE774" s="8"/>
      <c r="BF774" s="8"/>
      <c r="BG774" s="8"/>
      <c r="BH774" s="8"/>
      <c r="BI774" s="8"/>
      <c r="BJ774" s="8"/>
    </row>
    <row r="775" spans="1:62" x14ac:dyDescent="0.25">
      <c r="A775" t="s">
        <v>281</v>
      </c>
      <c r="B775" t="s">
        <v>282</v>
      </c>
      <c r="C775">
        <v>2013</v>
      </c>
      <c r="D775" s="9" t="s">
        <v>154</v>
      </c>
      <c r="E775">
        <v>0</v>
      </c>
      <c r="F775" s="6">
        <f>Table26[[#This Row],[Other Carbs wt%]]+Table26[[#This Row],[Starch wt%]]+Table26[[#This Row],[Cellulose wt%]]+Table26[[#This Row],[Hemicellulose wt%]]+Table26[[#This Row],[Sa wt%]]</f>
        <v>43.74374374374375</v>
      </c>
      <c r="G775" s="6">
        <f>Table26[[#This Row],[Protein wt%]]+Table26[[#This Row],[AA wt%]]</f>
        <v>41.841841841841841</v>
      </c>
      <c r="H775" s="6">
        <f>Table26[[#This Row],[Lipids wt%]]+Table26[[#This Row],[FA wt%]]</f>
        <v>11.611611611611611</v>
      </c>
      <c r="I775" s="6">
        <f>Table26[[#This Row],[Lignin wt%]]+Table26[[#This Row],[Ph wt%]]</f>
        <v>0</v>
      </c>
      <c r="J77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75" s="8">
        <v>43.74374374374375</v>
      </c>
      <c r="L775" s="6">
        <v>0</v>
      </c>
      <c r="M775" s="6">
        <v>0</v>
      </c>
      <c r="N775" s="6">
        <v>0</v>
      </c>
      <c r="O775" s="8">
        <v>41.841841841841841</v>
      </c>
      <c r="P775" s="8">
        <v>11.611611611611611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2.8</v>
      </c>
      <c r="AD775" s="8">
        <v>4.1000000000000003E-3</v>
      </c>
      <c r="AG775" s="6">
        <v>15</v>
      </c>
      <c r="AQ775" s="6">
        <v>60</v>
      </c>
      <c r="AR775">
        <v>450</v>
      </c>
      <c r="AT775" t="s">
        <v>389</v>
      </c>
      <c r="AU775" s="8"/>
      <c r="AV775" s="8">
        <v>17</v>
      </c>
      <c r="AW775" s="8"/>
      <c r="AX775" s="8"/>
      <c r="AZ775" s="6" t="s">
        <v>391</v>
      </c>
      <c r="BD775" s="8"/>
      <c r="BE775" s="8"/>
      <c r="BF775" s="8"/>
      <c r="BG775" s="8"/>
      <c r="BH775" s="8"/>
      <c r="BI775" s="8"/>
      <c r="BJ775" s="8"/>
    </row>
    <row r="776" spans="1:62" x14ac:dyDescent="0.25">
      <c r="A776" t="s">
        <v>281</v>
      </c>
      <c r="B776" t="s">
        <v>282</v>
      </c>
      <c r="C776">
        <v>2013</v>
      </c>
      <c r="D776" s="9" t="s">
        <v>154</v>
      </c>
      <c r="E776">
        <v>0</v>
      </c>
      <c r="F776" s="6">
        <f>Table26[[#This Row],[Other Carbs wt%]]+Table26[[#This Row],[Starch wt%]]+Table26[[#This Row],[Cellulose wt%]]+Table26[[#This Row],[Hemicellulose wt%]]+Table26[[#This Row],[Sa wt%]]</f>
        <v>43.74374374374375</v>
      </c>
      <c r="G776" s="6">
        <f>Table26[[#This Row],[Protein wt%]]+Table26[[#This Row],[AA wt%]]</f>
        <v>41.841841841841841</v>
      </c>
      <c r="H776" s="6">
        <f>Table26[[#This Row],[Lipids wt%]]+Table26[[#This Row],[FA wt%]]</f>
        <v>11.611611611611611</v>
      </c>
      <c r="I776" s="6">
        <f>Table26[[#This Row],[Lignin wt%]]+Table26[[#This Row],[Ph wt%]]</f>
        <v>0</v>
      </c>
      <c r="J77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76" s="8">
        <v>43.74374374374375</v>
      </c>
      <c r="L776" s="6">
        <v>0</v>
      </c>
      <c r="M776" s="6">
        <v>0</v>
      </c>
      <c r="N776" s="6">
        <v>0</v>
      </c>
      <c r="O776" s="8">
        <v>41.841841841841841</v>
      </c>
      <c r="P776" s="8">
        <v>11.611611611611611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2.8</v>
      </c>
      <c r="AD776" s="8">
        <v>4.1000000000000003E-3</v>
      </c>
      <c r="AG776" s="6">
        <v>15</v>
      </c>
      <c r="AQ776" s="6">
        <v>60</v>
      </c>
      <c r="AR776">
        <v>500</v>
      </c>
      <c r="AT776" t="s">
        <v>389</v>
      </c>
      <c r="AU776" s="8"/>
      <c r="AV776" s="8">
        <v>8</v>
      </c>
      <c r="AW776" s="8"/>
      <c r="AX776" s="8"/>
      <c r="AZ776" s="6" t="s">
        <v>391</v>
      </c>
      <c r="BD776" s="8"/>
      <c r="BE776" s="8"/>
      <c r="BF776" s="8"/>
      <c r="BG776" s="8"/>
      <c r="BH776" s="8"/>
      <c r="BI776" s="8"/>
      <c r="BJ776" s="8"/>
    </row>
    <row r="777" spans="1:62" x14ac:dyDescent="0.25">
      <c r="A777" t="s">
        <v>281</v>
      </c>
      <c r="B777" t="s">
        <v>282</v>
      </c>
      <c r="C777">
        <v>2013</v>
      </c>
      <c r="D777" s="9" t="s">
        <v>154</v>
      </c>
      <c r="E777">
        <v>0</v>
      </c>
      <c r="F777" s="6">
        <f>Table26[[#This Row],[Other Carbs wt%]]+Table26[[#This Row],[Starch wt%]]+Table26[[#This Row],[Cellulose wt%]]+Table26[[#This Row],[Hemicellulose wt%]]+Table26[[#This Row],[Sa wt%]]</f>
        <v>43.74374374374375</v>
      </c>
      <c r="G777" s="6">
        <f>Table26[[#This Row],[Protein wt%]]+Table26[[#This Row],[AA wt%]]</f>
        <v>41.841841841841841</v>
      </c>
      <c r="H777" s="6">
        <f>Table26[[#This Row],[Lipids wt%]]+Table26[[#This Row],[FA wt%]]</f>
        <v>11.611611611611611</v>
      </c>
      <c r="I777" s="6">
        <f>Table26[[#This Row],[Lignin wt%]]+Table26[[#This Row],[Ph wt%]]</f>
        <v>0</v>
      </c>
      <c r="J77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77" s="8">
        <v>43.74374374374375</v>
      </c>
      <c r="L777" s="6">
        <v>0</v>
      </c>
      <c r="M777" s="6">
        <v>0</v>
      </c>
      <c r="N777" s="6">
        <v>0</v>
      </c>
      <c r="O777" s="8">
        <v>41.841841841841841</v>
      </c>
      <c r="P777" s="8">
        <v>11.611611611611611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2.8</v>
      </c>
      <c r="AD777" s="8">
        <v>4.1000000000000003E-3</v>
      </c>
      <c r="AG777" s="6">
        <v>15</v>
      </c>
      <c r="AQ777" s="6">
        <v>10</v>
      </c>
      <c r="AR777">
        <v>600</v>
      </c>
      <c r="AT777" t="s">
        <v>389</v>
      </c>
      <c r="AU777" s="8"/>
      <c r="AV777" s="8">
        <v>8</v>
      </c>
      <c r="AW777" s="8"/>
      <c r="AX777" s="8"/>
      <c r="AZ777" s="6" t="s">
        <v>391</v>
      </c>
      <c r="BD777" s="8"/>
      <c r="BE777" s="8"/>
      <c r="BF777" s="8"/>
      <c r="BG777" s="8"/>
      <c r="BH777" s="8"/>
      <c r="BI777" s="8"/>
      <c r="BJ777" s="8"/>
    </row>
    <row r="778" spans="1:62" x14ac:dyDescent="0.25">
      <c r="A778" t="s">
        <v>281</v>
      </c>
      <c r="B778" t="s">
        <v>282</v>
      </c>
      <c r="C778">
        <v>2013</v>
      </c>
      <c r="D778" s="9" t="s">
        <v>154</v>
      </c>
      <c r="E778">
        <v>0</v>
      </c>
      <c r="F778" s="6">
        <f>Table26[[#This Row],[Other Carbs wt%]]+Table26[[#This Row],[Starch wt%]]+Table26[[#This Row],[Cellulose wt%]]+Table26[[#This Row],[Hemicellulose wt%]]+Table26[[#This Row],[Sa wt%]]</f>
        <v>43.74374374374375</v>
      </c>
      <c r="G778" s="6">
        <f>Table26[[#This Row],[Protein wt%]]+Table26[[#This Row],[AA wt%]]</f>
        <v>41.841841841841841</v>
      </c>
      <c r="H778" s="6">
        <f>Table26[[#This Row],[Lipids wt%]]+Table26[[#This Row],[FA wt%]]</f>
        <v>11.611611611611611</v>
      </c>
      <c r="I778" s="6">
        <f>Table26[[#This Row],[Lignin wt%]]+Table26[[#This Row],[Ph wt%]]</f>
        <v>0</v>
      </c>
      <c r="J77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78" s="8">
        <v>43.74374374374375</v>
      </c>
      <c r="L778" s="6">
        <v>0</v>
      </c>
      <c r="M778" s="6">
        <v>0</v>
      </c>
      <c r="N778" s="6">
        <v>0</v>
      </c>
      <c r="O778" s="8">
        <v>41.841841841841841</v>
      </c>
      <c r="P778" s="8">
        <v>11.611611611611611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2.8</v>
      </c>
      <c r="AD778" s="8">
        <v>4.1000000000000003E-3</v>
      </c>
      <c r="AG778" s="6">
        <v>15</v>
      </c>
      <c r="AQ778" s="6">
        <v>20</v>
      </c>
      <c r="AR778">
        <v>250</v>
      </c>
      <c r="AT778" t="s">
        <v>389</v>
      </c>
      <c r="AU778" s="8"/>
      <c r="AV778" s="8">
        <v>35</v>
      </c>
      <c r="AW778" s="8"/>
      <c r="AX778" s="8"/>
      <c r="AZ778" s="6" t="s">
        <v>391</v>
      </c>
      <c r="BD778" s="8">
        <v>70.819999999999993</v>
      </c>
      <c r="BE778" s="8">
        <v>9.51</v>
      </c>
      <c r="BF778" s="8">
        <v>13.14</v>
      </c>
      <c r="BG778" s="8">
        <v>5.34</v>
      </c>
      <c r="BH778" s="8">
        <v>0.59</v>
      </c>
      <c r="BI778" s="8">
        <v>35.229999999999997</v>
      </c>
      <c r="BJ778" s="8"/>
    </row>
    <row r="779" spans="1:62" x14ac:dyDescent="0.25">
      <c r="A779" t="s">
        <v>281</v>
      </c>
      <c r="B779" t="s">
        <v>282</v>
      </c>
      <c r="C779">
        <v>2013</v>
      </c>
      <c r="D779" s="9" t="s">
        <v>154</v>
      </c>
      <c r="E779">
        <v>0</v>
      </c>
      <c r="F779" s="6">
        <f>Table26[[#This Row],[Other Carbs wt%]]+Table26[[#This Row],[Starch wt%]]+Table26[[#This Row],[Cellulose wt%]]+Table26[[#This Row],[Hemicellulose wt%]]+Table26[[#This Row],[Sa wt%]]</f>
        <v>43.74374374374375</v>
      </c>
      <c r="G779" s="6">
        <f>Table26[[#This Row],[Protein wt%]]+Table26[[#This Row],[AA wt%]]</f>
        <v>41.841841841841841</v>
      </c>
      <c r="H779" s="6">
        <f>Table26[[#This Row],[Lipids wt%]]+Table26[[#This Row],[FA wt%]]</f>
        <v>11.611611611611611</v>
      </c>
      <c r="I779" s="6">
        <f>Table26[[#This Row],[Lignin wt%]]+Table26[[#This Row],[Ph wt%]]</f>
        <v>0</v>
      </c>
      <c r="J77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79" s="8">
        <v>43.74374374374375</v>
      </c>
      <c r="L779" s="6">
        <v>0</v>
      </c>
      <c r="M779" s="6">
        <v>0</v>
      </c>
      <c r="N779" s="6">
        <v>0</v>
      </c>
      <c r="O779" s="8">
        <v>41.841841841841841</v>
      </c>
      <c r="P779" s="8">
        <v>11.611611611611611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6">
        <v>2.8</v>
      </c>
      <c r="AD779" s="8">
        <v>4.1000000000000003E-3</v>
      </c>
      <c r="AG779" s="6">
        <v>15</v>
      </c>
      <c r="AQ779" s="6">
        <v>30</v>
      </c>
      <c r="AR779">
        <v>250</v>
      </c>
      <c r="AT779" t="s">
        <v>389</v>
      </c>
      <c r="AU779" s="8"/>
      <c r="AV779" s="8">
        <v>35</v>
      </c>
      <c r="AW779" s="8"/>
      <c r="AX779" s="8"/>
      <c r="AZ779" s="6" t="s">
        <v>391</v>
      </c>
      <c r="BD779" s="8">
        <v>70.03</v>
      </c>
      <c r="BE779" s="8">
        <v>9.2899999999999991</v>
      </c>
      <c r="BF779" s="8">
        <v>13.7</v>
      </c>
      <c r="BG779" s="8">
        <v>5.75</v>
      </c>
      <c r="BH779" s="8">
        <v>0.64</v>
      </c>
      <c r="BI779" s="8">
        <v>34.549999999999997</v>
      </c>
      <c r="BJ779" s="8"/>
    </row>
    <row r="780" spans="1:62" x14ac:dyDescent="0.25">
      <c r="A780" t="s">
        <v>281</v>
      </c>
      <c r="B780" t="s">
        <v>282</v>
      </c>
      <c r="C780">
        <v>2013</v>
      </c>
      <c r="D780" s="9" t="s">
        <v>154</v>
      </c>
      <c r="E780">
        <v>0</v>
      </c>
      <c r="F780" s="6">
        <f>Table26[[#This Row],[Other Carbs wt%]]+Table26[[#This Row],[Starch wt%]]+Table26[[#This Row],[Cellulose wt%]]+Table26[[#This Row],[Hemicellulose wt%]]+Table26[[#This Row],[Sa wt%]]</f>
        <v>43.74374374374375</v>
      </c>
      <c r="G780" s="6">
        <f>Table26[[#This Row],[Protein wt%]]+Table26[[#This Row],[AA wt%]]</f>
        <v>41.841841841841841</v>
      </c>
      <c r="H780" s="6">
        <f>Table26[[#This Row],[Lipids wt%]]+Table26[[#This Row],[FA wt%]]</f>
        <v>11.611611611611611</v>
      </c>
      <c r="I780" s="6">
        <f>Table26[[#This Row],[Lignin wt%]]+Table26[[#This Row],[Ph wt%]]</f>
        <v>0</v>
      </c>
      <c r="J78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80" s="8">
        <v>43.74374374374375</v>
      </c>
      <c r="L780" s="6">
        <v>0</v>
      </c>
      <c r="M780" s="6">
        <v>0</v>
      </c>
      <c r="N780" s="6">
        <v>0</v>
      </c>
      <c r="O780" s="8">
        <v>41.841841841841841</v>
      </c>
      <c r="P780" s="8">
        <v>11.611611611611611</v>
      </c>
      <c r="Q780" s="6">
        <v>0</v>
      </c>
      <c r="R780" s="6">
        <v>0</v>
      </c>
      <c r="S780" s="6">
        <v>0</v>
      </c>
      <c r="T780" s="6">
        <v>0</v>
      </c>
      <c r="U780" s="6">
        <v>0</v>
      </c>
      <c r="V780" s="6">
        <v>2.8</v>
      </c>
      <c r="AD780" s="8">
        <v>4.1000000000000003E-3</v>
      </c>
      <c r="AG780" s="6">
        <v>15</v>
      </c>
      <c r="AQ780" s="6">
        <v>60</v>
      </c>
      <c r="AR780">
        <v>250</v>
      </c>
      <c r="AT780" t="s">
        <v>389</v>
      </c>
      <c r="AU780" s="8"/>
      <c r="AV780" s="8">
        <v>43</v>
      </c>
      <c r="AW780" s="8"/>
      <c r="AX780" s="8"/>
      <c r="AZ780" s="6" t="s">
        <v>391</v>
      </c>
      <c r="BD780" s="8">
        <v>71.8</v>
      </c>
      <c r="BE780" s="8">
        <v>9.52</v>
      </c>
      <c r="BF780" s="8">
        <v>11.38</v>
      </c>
      <c r="BG780" s="8">
        <v>6.13</v>
      </c>
      <c r="BH780" s="8">
        <v>0.57999999999999996</v>
      </c>
      <c r="BI780" s="8">
        <v>35.880000000000003</v>
      </c>
      <c r="BJ780" s="8"/>
    </row>
    <row r="781" spans="1:62" x14ac:dyDescent="0.25">
      <c r="A781" t="s">
        <v>281</v>
      </c>
      <c r="B781" t="s">
        <v>282</v>
      </c>
      <c r="C781">
        <v>2013</v>
      </c>
      <c r="D781" s="9" t="s">
        <v>154</v>
      </c>
      <c r="E781">
        <v>0</v>
      </c>
      <c r="F781" s="6">
        <f>Table26[[#This Row],[Other Carbs wt%]]+Table26[[#This Row],[Starch wt%]]+Table26[[#This Row],[Cellulose wt%]]+Table26[[#This Row],[Hemicellulose wt%]]+Table26[[#This Row],[Sa wt%]]</f>
        <v>43.74374374374375</v>
      </c>
      <c r="G781" s="6">
        <f>Table26[[#This Row],[Protein wt%]]+Table26[[#This Row],[AA wt%]]</f>
        <v>41.841841841841841</v>
      </c>
      <c r="H781" s="6">
        <f>Table26[[#This Row],[Lipids wt%]]+Table26[[#This Row],[FA wt%]]</f>
        <v>11.611611611611611</v>
      </c>
      <c r="I781" s="6">
        <f>Table26[[#This Row],[Lignin wt%]]+Table26[[#This Row],[Ph wt%]]</f>
        <v>0</v>
      </c>
      <c r="J78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81" s="8">
        <v>43.74374374374375</v>
      </c>
      <c r="L781" s="6">
        <v>0</v>
      </c>
      <c r="M781" s="6">
        <v>0</v>
      </c>
      <c r="N781" s="6">
        <v>0</v>
      </c>
      <c r="O781" s="8">
        <v>41.841841841841841</v>
      </c>
      <c r="P781" s="8">
        <v>11.611611611611611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2.8</v>
      </c>
      <c r="AD781" s="8">
        <v>4.1000000000000003E-3</v>
      </c>
      <c r="AG781" s="6">
        <v>15</v>
      </c>
      <c r="AQ781" s="6">
        <v>10</v>
      </c>
      <c r="AR781">
        <v>300</v>
      </c>
      <c r="AT781" t="s">
        <v>389</v>
      </c>
      <c r="AU781" s="8"/>
      <c r="AV781" s="8">
        <v>51</v>
      </c>
      <c r="AW781" s="8"/>
      <c r="AX781" s="8"/>
      <c r="AZ781" s="6" t="s">
        <v>391</v>
      </c>
      <c r="BD781" s="8">
        <v>71.19</v>
      </c>
      <c r="BE781" s="8">
        <v>9.19</v>
      </c>
      <c r="BF781" s="8">
        <v>12.17</v>
      </c>
      <c r="BG781" s="8">
        <v>6.21</v>
      </c>
      <c r="BH781" s="8">
        <v>0.64</v>
      </c>
      <c r="BI781" s="8">
        <v>35.08</v>
      </c>
      <c r="BJ781" s="8"/>
    </row>
    <row r="782" spans="1:62" x14ac:dyDescent="0.25">
      <c r="A782" t="s">
        <v>281</v>
      </c>
      <c r="B782" t="s">
        <v>282</v>
      </c>
      <c r="C782">
        <v>2013</v>
      </c>
      <c r="D782" s="9" t="s">
        <v>154</v>
      </c>
      <c r="E782">
        <v>0</v>
      </c>
      <c r="F782" s="6">
        <f>Table26[[#This Row],[Other Carbs wt%]]+Table26[[#This Row],[Starch wt%]]+Table26[[#This Row],[Cellulose wt%]]+Table26[[#This Row],[Hemicellulose wt%]]+Table26[[#This Row],[Sa wt%]]</f>
        <v>43.74374374374375</v>
      </c>
      <c r="G782" s="6">
        <f>Table26[[#This Row],[Protein wt%]]+Table26[[#This Row],[AA wt%]]</f>
        <v>41.841841841841841</v>
      </c>
      <c r="H782" s="6">
        <f>Table26[[#This Row],[Lipids wt%]]+Table26[[#This Row],[FA wt%]]</f>
        <v>11.611611611611611</v>
      </c>
      <c r="I782" s="6">
        <f>Table26[[#This Row],[Lignin wt%]]+Table26[[#This Row],[Ph wt%]]</f>
        <v>0</v>
      </c>
      <c r="J78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82" s="8">
        <v>43.74374374374375</v>
      </c>
      <c r="L782" s="6">
        <v>0</v>
      </c>
      <c r="M782" s="6">
        <v>0</v>
      </c>
      <c r="N782" s="6">
        <v>0</v>
      </c>
      <c r="O782" s="8">
        <v>41.841841841841841</v>
      </c>
      <c r="P782" s="8">
        <v>11.611611611611611</v>
      </c>
      <c r="Q782" s="6">
        <v>0</v>
      </c>
      <c r="R782" s="6">
        <v>0</v>
      </c>
      <c r="S782" s="6">
        <v>0</v>
      </c>
      <c r="T782" s="6">
        <v>0</v>
      </c>
      <c r="U782" s="6">
        <v>0</v>
      </c>
      <c r="V782" s="6">
        <v>2.8</v>
      </c>
      <c r="AD782" s="8">
        <v>4.1000000000000003E-3</v>
      </c>
      <c r="AG782" s="6">
        <v>15</v>
      </c>
      <c r="AQ782" s="6">
        <v>20</v>
      </c>
      <c r="AR782">
        <v>300</v>
      </c>
      <c r="AT782" t="s">
        <v>389</v>
      </c>
      <c r="AU782" s="8"/>
      <c r="AV782" s="8">
        <v>52</v>
      </c>
      <c r="AW782" s="8"/>
      <c r="AX782" s="8"/>
      <c r="AZ782" s="6" t="s">
        <v>391</v>
      </c>
      <c r="BD782" s="8">
        <v>70.180000000000007</v>
      </c>
      <c r="BE782" s="8">
        <v>9.2100000000000009</v>
      </c>
      <c r="BF782" s="8">
        <v>13.46</v>
      </c>
      <c r="BG782" s="8">
        <v>5.94</v>
      </c>
      <c r="BH782" s="8">
        <v>0.61</v>
      </c>
      <c r="BI782" s="8">
        <v>34.53</v>
      </c>
      <c r="BJ782" s="8"/>
    </row>
    <row r="783" spans="1:62" x14ac:dyDescent="0.25">
      <c r="A783" t="s">
        <v>281</v>
      </c>
      <c r="B783" t="s">
        <v>282</v>
      </c>
      <c r="C783">
        <v>2013</v>
      </c>
      <c r="D783" s="9" t="s">
        <v>154</v>
      </c>
      <c r="E783">
        <v>0</v>
      </c>
      <c r="F783" s="6">
        <f>Table26[[#This Row],[Other Carbs wt%]]+Table26[[#This Row],[Starch wt%]]+Table26[[#This Row],[Cellulose wt%]]+Table26[[#This Row],[Hemicellulose wt%]]+Table26[[#This Row],[Sa wt%]]</f>
        <v>43.74374374374375</v>
      </c>
      <c r="G783" s="6">
        <f>Table26[[#This Row],[Protein wt%]]+Table26[[#This Row],[AA wt%]]</f>
        <v>41.841841841841841</v>
      </c>
      <c r="H783" s="6">
        <f>Table26[[#This Row],[Lipids wt%]]+Table26[[#This Row],[FA wt%]]</f>
        <v>11.611611611611611</v>
      </c>
      <c r="I783" s="6">
        <f>Table26[[#This Row],[Lignin wt%]]+Table26[[#This Row],[Ph wt%]]</f>
        <v>0</v>
      </c>
      <c r="J78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83" s="8">
        <v>43.74374374374375</v>
      </c>
      <c r="L783" s="6">
        <v>0</v>
      </c>
      <c r="M783" s="6">
        <v>0</v>
      </c>
      <c r="N783" s="6">
        <v>0</v>
      </c>
      <c r="O783" s="8">
        <v>41.841841841841841</v>
      </c>
      <c r="P783" s="8">
        <v>11.611611611611611</v>
      </c>
      <c r="Q783" s="6">
        <v>0</v>
      </c>
      <c r="R783" s="6">
        <v>0</v>
      </c>
      <c r="S783" s="6">
        <v>0</v>
      </c>
      <c r="T783" s="6">
        <v>0</v>
      </c>
      <c r="U783" s="6">
        <v>0</v>
      </c>
      <c r="V783" s="6">
        <v>2.8</v>
      </c>
      <c r="AD783" s="8">
        <v>4.1000000000000003E-3</v>
      </c>
      <c r="AG783" s="6">
        <v>15</v>
      </c>
      <c r="AQ783" s="6">
        <v>40</v>
      </c>
      <c r="AR783">
        <v>300</v>
      </c>
      <c r="AT783" t="s">
        <v>389</v>
      </c>
      <c r="AU783" s="8"/>
      <c r="AV783" s="8">
        <v>49</v>
      </c>
      <c r="AW783" s="8"/>
      <c r="AX783" s="8"/>
      <c r="AZ783" s="6" t="s">
        <v>391</v>
      </c>
      <c r="BD783" s="8">
        <v>74.180000000000007</v>
      </c>
      <c r="BE783" s="8">
        <v>9.66</v>
      </c>
      <c r="BF783" s="8">
        <v>9.02</v>
      </c>
      <c r="BG783" s="8">
        <v>5.96</v>
      </c>
      <c r="BH783" s="8">
        <v>0.59</v>
      </c>
      <c r="BI783" s="8">
        <v>37.31</v>
      </c>
      <c r="BJ783" s="8"/>
    </row>
    <row r="784" spans="1:62" x14ac:dyDescent="0.25">
      <c r="A784" t="s">
        <v>281</v>
      </c>
      <c r="B784" t="s">
        <v>282</v>
      </c>
      <c r="C784">
        <v>2013</v>
      </c>
      <c r="D784" s="9" t="s">
        <v>154</v>
      </c>
      <c r="E784">
        <v>0</v>
      </c>
      <c r="F784" s="6">
        <f>Table26[[#This Row],[Other Carbs wt%]]+Table26[[#This Row],[Starch wt%]]+Table26[[#This Row],[Cellulose wt%]]+Table26[[#This Row],[Hemicellulose wt%]]+Table26[[#This Row],[Sa wt%]]</f>
        <v>43.74374374374375</v>
      </c>
      <c r="G784" s="6">
        <f>Table26[[#This Row],[Protein wt%]]+Table26[[#This Row],[AA wt%]]</f>
        <v>41.841841841841841</v>
      </c>
      <c r="H784" s="6">
        <f>Table26[[#This Row],[Lipids wt%]]+Table26[[#This Row],[FA wt%]]</f>
        <v>11.611611611611611</v>
      </c>
      <c r="I784" s="6">
        <f>Table26[[#This Row],[Lignin wt%]]+Table26[[#This Row],[Ph wt%]]</f>
        <v>0</v>
      </c>
      <c r="J78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84" s="8">
        <v>43.74374374374375</v>
      </c>
      <c r="L784" s="6">
        <v>0</v>
      </c>
      <c r="M784" s="6">
        <v>0</v>
      </c>
      <c r="N784" s="6">
        <v>0</v>
      </c>
      <c r="O784" s="8">
        <v>41.841841841841841</v>
      </c>
      <c r="P784" s="8">
        <v>11.611611611611611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2.8</v>
      </c>
      <c r="AD784" s="8">
        <v>4.1000000000000003E-3</v>
      </c>
      <c r="AG784" s="6">
        <v>15</v>
      </c>
      <c r="AQ784" s="6">
        <v>60</v>
      </c>
      <c r="AR784">
        <v>300</v>
      </c>
      <c r="AT784" t="s">
        <v>389</v>
      </c>
      <c r="AU784" s="8"/>
      <c r="AV784" s="8">
        <v>41</v>
      </c>
      <c r="AW784" s="8"/>
      <c r="AX784" s="8"/>
      <c r="AZ784" s="6" t="s">
        <v>391</v>
      </c>
      <c r="BD784" s="8">
        <v>74.53</v>
      </c>
      <c r="BE784" s="8">
        <v>9.7899999999999991</v>
      </c>
      <c r="BF784" s="8">
        <v>9.2799999999999994</v>
      </c>
      <c r="BG784" s="8">
        <v>5.28</v>
      </c>
      <c r="BH784" s="8">
        <v>0.52</v>
      </c>
      <c r="BI784" s="8">
        <v>37.57</v>
      </c>
      <c r="BJ784" s="8"/>
    </row>
    <row r="785" spans="1:62" x14ac:dyDescent="0.25">
      <c r="A785" t="s">
        <v>281</v>
      </c>
      <c r="B785" t="s">
        <v>282</v>
      </c>
      <c r="C785">
        <v>2013</v>
      </c>
      <c r="D785" s="9" t="s">
        <v>154</v>
      </c>
      <c r="E785">
        <v>0</v>
      </c>
      <c r="F785" s="6">
        <f>Table26[[#This Row],[Other Carbs wt%]]+Table26[[#This Row],[Starch wt%]]+Table26[[#This Row],[Cellulose wt%]]+Table26[[#This Row],[Hemicellulose wt%]]+Table26[[#This Row],[Sa wt%]]</f>
        <v>43.74374374374375</v>
      </c>
      <c r="G785" s="6">
        <f>Table26[[#This Row],[Protein wt%]]+Table26[[#This Row],[AA wt%]]</f>
        <v>41.841841841841841</v>
      </c>
      <c r="H785" s="6">
        <f>Table26[[#This Row],[Lipids wt%]]+Table26[[#This Row],[FA wt%]]</f>
        <v>11.611611611611611</v>
      </c>
      <c r="I785" s="6">
        <f>Table26[[#This Row],[Lignin wt%]]+Table26[[#This Row],[Ph wt%]]</f>
        <v>0</v>
      </c>
      <c r="J78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85" s="8">
        <v>43.74374374374375</v>
      </c>
      <c r="L785" s="6">
        <v>0</v>
      </c>
      <c r="M785" s="6">
        <v>0</v>
      </c>
      <c r="N785" s="6">
        <v>0</v>
      </c>
      <c r="O785" s="8">
        <v>41.841841841841841</v>
      </c>
      <c r="P785" s="8">
        <v>11.611611611611611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2.8</v>
      </c>
      <c r="AD785" s="8">
        <v>4.1000000000000003E-3</v>
      </c>
      <c r="AG785" s="6">
        <v>15</v>
      </c>
      <c r="AQ785" s="6">
        <v>90</v>
      </c>
      <c r="AR785">
        <v>300</v>
      </c>
      <c r="AT785" t="s">
        <v>389</v>
      </c>
      <c r="AU785" s="8"/>
      <c r="AV785" s="8">
        <v>41</v>
      </c>
      <c r="AW785" s="8"/>
      <c r="AX785" s="8"/>
      <c r="AZ785" s="6" t="s">
        <v>391</v>
      </c>
      <c r="BD785" s="8">
        <v>73.260000000000005</v>
      </c>
      <c r="BE785" s="8">
        <v>9.3699999999999992</v>
      </c>
      <c r="BF785" s="8">
        <v>9.83</v>
      </c>
      <c r="BG785" s="8">
        <v>6.32</v>
      </c>
      <c r="BH785" s="8">
        <v>0.62</v>
      </c>
      <c r="BI785" s="8">
        <v>36.450000000000003</v>
      </c>
      <c r="BJ785" s="8"/>
    </row>
    <row r="786" spans="1:62" x14ac:dyDescent="0.25">
      <c r="A786" t="s">
        <v>281</v>
      </c>
      <c r="B786" t="s">
        <v>282</v>
      </c>
      <c r="C786">
        <v>2013</v>
      </c>
      <c r="D786" s="9" t="s">
        <v>154</v>
      </c>
      <c r="E786">
        <v>0</v>
      </c>
      <c r="F786" s="6">
        <f>Table26[[#This Row],[Other Carbs wt%]]+Table26[[#This Row],[Starch wt%]]+Table26[[#This Row],[Cellulose wt%]]+Table26[[#This Row],[Hemicellulose wt%]]+Table26[[#This Row],[Sa wt%]]</f>
        <v>43.74374374374375</v>
      </c>
      <c r="G786" s="6">
        <f>Table26[[#This Row],[Protein wt%]]+Table26[[#This Row],[AA wt%]]</f>
        <v>41.841841841841841</v>
      </c>
      <c r="H786" s="6">
        <f>Table26[[#This Row],[Lipids wt%]]+Table26[[#This Row],[FA wt%]]</f>
        <v>11.611611611611611</v>
      </c>
      <c r="I786" s="6">
        <f>Table26[[#This Row],[Lignin wt%]]+Table26[[#This Row],[Ph wt%]]</f>
        <v>0</v>
      </c>
      <c r="J78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86" s="8">
        <v>43.74374374374375</v>
      </c>
      <c r="L786" s="6">
        <v>0</v>
      </c>
      <c r="M786" s="6">
        <v>0</v>
      </c>
      <c r="N786" s="6">
        <v>0</v>
      </c>
      <c r="O786" s="8">
        <v>41.841841841841841</v>
      </c>
      <c r="P786" s="8">
        <v>11.611611611611611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2.8</v>
      </c>
      <c r="AD786" s="8">
        <v>4.1000000000000003E-3</v>
      </c>
      <c r="AG786" s="6">
        <v>15</v>
      </c>
      <c r="AQ786" s="6">
        <v>10</v>
      </c>
      <c r="AR786">
        <v>350</v>
      </c>
      <c r="AT786" t="s">
        <v>389</v>
      </c>
      <c r="AU786" s="8"/>
      <c r="AV786" s="8">
        <v>44</v>
      </c>
      <c r="AW786" s="8"/>
      <c r="AX786" s="8"/>
      <c r="AZ786" s="6" t="s">
        <v>391</v>
      </c>
      <c r="BD786" s="8">
        <v>71.38</v>
      </c>
      <c r="BE786" s="8">
        <v>9.11</v>
      </c>
      <c r="BF786" s="8">
        <v>12.21</v>
      </c>
      <c r="BG786" s="8">
        <v>6.1</v>
      </c>
      <c r="BH786" s="8">
        <v>0.6</v>
      </c>
      <c r="BI786" s="8">
        <v>35.01</v>
      </c>
      <c r="BJ786" s="8"/>
    </row>
    <row r="787" spans="1:62" x14ac:dyDescent="0.25">
      <c r="A787" t="s">
        <v>281</v>
      </c>
      <c r="B787" t="s">
        <v>282</v>
      </c>
      <c r="C787">
        <v>2013</v>
      </c>
      <c r="D787" s="9" t="s">
        <v>154</v>
      </c>
      <c r="E787">
        <v>0</v>
      </c>
      <c r="F787" s="6">
        <f>Table26[[#This Row],[Other Carbs wt%]]+Table26[[#This Row],[Starch wt%]]+Table26[[#This Row],[Cellulose wt%]]+Table26[[#This Row],[Hemicellulose wt%]]+Table26[[#This Row],[Sa wt%]]</f>
        <v>43.74374374374375</v>
      </c>
      <c r="G787" s="6">
        <f>Table26[[#This Row],[Protein wt%]]+Table26[[#This Row],[AA wt%]]</f>
        <v>41.841841841841841</v>
      </c>
      <c r="H787" s="6">
        <f>Table26[[#This Row],[Lipids wt%]]+Table26[[#This Row],[FA wt%]]</f>
        <v>11.611611611611611</v>
      </c>
      <c r="I787" s="6">
        <f>Table26[[#This Row],[Lignin wt%]]+Table26[[#This Row],[Ph wt%]]</f>
        <v>0</v>
      </c>
      <c r="J78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87" s="8">
        <v>43.74374374374375</v>
      </c>
      <c r="L787" s="6">
        <v>0</v>
      </c>
      <c r="M787" s="6">
        <v>0</v>
      </c>
      <c r="N787" s="6">
        <v>0</v>
      </c>
      <c r="O787" s="8">
        <v>41.841841841841841</v>
      </c>
      <c r="P787" s="8">
        <v>11.611611611611611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2.8</v>
      </c>
      <c r="AD787" s="8">
        <v>4.1000000000000003E-3</v>
      </c>
      <c r="AG787" s="6">
        <v>15</v>
      </c>
      <c r="AQ787" s="6">
        <v>20</v>
      </c>
      <c r="AR787">
        <v>350</v>
      </c>
      <c r="AT787" t="s">
        <v>389</v>
      </c>
      <c r="AU787" s="8"/>
      <c r="AV787" s="8">
        <v>41</v>
      </c>
      <c r="AW787" s="8"/>
      <c r="AX787" s="8"/>
      <c r="AZ787" s="6" t="s">
        <v>391</v>
      </c>
      <c r="BD787" s="8">
        <v>73.069999999999993</v>
      </c>
      <c r="BE787" s="8">
        <v>9.3000000000000007</v>
      </c>
      <c r="BF787" s="8">
        <v>10.210000000000001</v>
      </c>
      <c r="BG787" s="8">
        <v>6.2</v>
      </c>
      <c r="BH787" s="8">
        <v>0.62</v>
      </c>
      <c r="BI787" s="8">
        <v>36.22</v>
      </c>
      <c r="BJ787" s="8"/>
    </row>
    <row r="788" spans="1:62" x14ac:dyDescent="0.25">
      <c r="A788" t="s">
        <v>281</v>
      </c>
      <c r="B788" t="s">
        <v>282</v>
      </c>
      <c r="C788">
        <v>2013</v>
      </c>
      <c r="D788" s="9" t="s">
        <v>154</v>
      </c>
      <c r="E788">
        <v>0</v>
      </c>
      <c r="F788" s="6">
        <f>Table26[[#This Row],[Other Carbs wt%]]+Table26[[#This Row],[Starch wt%]]+Table26[[#This Row],[Cellulose wt%]]+Table26[[#This Row],[Hemicellulose wt%]]+Table26[[#This Row],[Sa wt%]]</f>
        <v>43.74374374374375</v>
      </c>
      <c r="G788" s="6">
        <f>Table26[[#This Row],[Protein wt%]]+Table26[[#This Row],[AA wt%]]</f>
        <v>41.841841841841841</v>
      </c>
      <c r="H788" s="6">
        <f>Table26[[#This Row],[Lipids wt%]]+Table26[[#This Row],[FA wt%]]</f>
        <v>11.611611611611611</v>
      </c>
      <c r="I788" s="6">
        <f>Table26[[#This Row],[Lignin wt%]]+Table26[[#This Row],[Ph wt%]]</f>
        <v>0</v>
      </c>
      <c r="J78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88" s="8">
        <v>43.74374374374375</v>
      </c>
      <c r="L788" s="6">
        <v>0</v>
      </c>
      <c r="M788" s="6">
        <v>0</v>
      </c>
      <c r="N788" s="6">
        <v>0</v>
      </c>
      <c r="O788" s="8">
        <v>41.841841841841841</v>
      </c>
      <c r="P788" s="8">
        <v>11.611611611611611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2.8</v>
      </c>
      <c r="AD788" s="8">
        <v>4.1000000000000003E-3</v>
      </c>
      <c r="AG788" s="6">
        <v>15</v>
      </c>
      <c r="AQ788" s="6">
        <v>40</v>
      </c>
      <c r="AR788">
        <v>350</v>
      </c>
      <c r="AT788" t="s">
        <v>389</v>
      </c>
      <c r="AU788" s="8"/>
      <c r="AV788" s="8">
        <v>44</v>
      </c>
      <c r="AW788" s="8"/>
      <c r="AX788" s="8"/>
      <c r="AZ788" s="6" t="s">
        <v>391</v>
      </c>
      <c r="BD788" s="8">
        <v>74.63</v>
      </c>
      <c r="BE788" s="8">
        <v>9.52</v>
      </c>
      <c r="BF788" s="8">
        <v>9.14</v>
      </c>
      <c r="BG788" s="8">
        <v>5.61</v>
      </c>
      <c r="BH788" s="8">
        <v>0.49</v>
      </c>
      <c r="BI788" s="8">
        <v>37.24</v>
      </c>
      <c r="BJ788" s="8"/>
    </row>
    <row r="789" spans="1:62" x14ac:dyDescent="0.25">
      <c r="A789" t="s">
        <v>281</v>
      </c>
      <c r="B789" t="s">
        <v>282</v>
      </c>
      <c r="C789">
        <v>2013</v>
      </c>
      <c r="D789" s="9" t="s">
        <v>154</v>
      </c>
      <c r="E789">
        <v>0</v>
      </c>
      <c r="F789" s="6">
        <f>Table26[[#This Row],[Other Carbs wt%]]+Table26[[#This Row],[Starch wt%]]+Table26[[#This Row],[Cellulose wt%]]+Table26[[#This Row],[Hemicellulose wt%]]+Table26[[#This Row],[Sa wt%]]</f>
        <v>43.74374374374375</v>
      </c>
      <c r="G789" s="6">
        <f>Table26[[#This Row],[Protein wt%]]+Table26[[#This Row],[AA wt%]]</f>
        <v>41.841841841841841</v>
      </c>
      <c r="H789" s="6">
        <f>Table26[[#This Row],[Lipids wt%]]+Table26[[#This Row],[FA wt%]]</f>
        <v>11.611611611611611</v>
      </c>
      <c r="I789" s="6">
        <f>Table26[[#This Row],[Lignin wt%]]+Table26[[#This Row],[Ph wt%]]</f>
        <v>0</v>
      </c>
      <c r="J78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89" s="8">
        <v>43.74374374374375</v>
      </c>
      <c r="L789" s="6">
        <v>0</v>
      </c>
      <c r="M789" s="6">
        <v>0</v>
      </c>
      <c r="N789" s="6">
        <v>0</v>
      </c>
      <c r="O789" s="8">
        <v>41.841841841841841</v>
      </c>
      <c r="P789" s="8">
        <v>11.611611611611611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2.8</v>
      </c>
      <c r="AD789" s="8">
        <v>4.1000000000000003E-3</v>
      </c>
      <c r="AG789" s="6">
        <v>15</v>
      </c>
      <c r="AQ789" s="6">
        <v>60</v>
      </c>
      <c r="AR789">
        <v>350</v>
      </c>
      <c r="AT789" t="s">
        <v>389</v>
      </c>
      <c r="AU789" s="8"/>
      <c r="AV789" s="8">
        <v>42</v>
      </c>
      <c r="AW789" s="8"/>
      <c r="AX789" s="8"/>
      <c r="AZ789" s="6" t="s">
        <v>391</v>
      </c>
      <c r="BD789" s="8">
        <v>74.81</v>
      </c>
      <c r="BE789" s="8">
        <v>9.6199999999999992</v>
      </c>
      <c r="BF789" s="8">
        <v>9.02</v>
      </c>
      <c r="BG789" s="8">
        <v>5.43</v>
      </c>
      <c r="BH789" s="8">
        <v>0.52</v>
      </c>
      <c r="BI789" s="8">
        <v>37.46</v>
      </c>
      <c r="BJ789" s="8"/>
    </row>
    <row r="790" spans="1:62" x14ac:dyDescent="0.25">
      <c r="A790" t="s">
        <v>281</v>
      </c>
      <c r="B790" t="s">
        <v>282</v>
      </c>
      <c r="C790">
        <v>2013</v>
      </c>
      <c r="D790" s="9" t="s">
        <v>154</v>
      </c>
      <c r="E790">
        <v>0</v>
      </c>
      <c r="F790" s="6">
        <f>Table26[[#This Row],[Other Carbs wt%]]+Table26[[#This Row],[Starch wt%]]+Table26[[#This Row],[Cellulose wt%]]+Table26[[#This Row],[Hemicellulose wt%]]+Table26[[#This Row],[Sa wt%]]</f>
        <v>43.74374374374375</v>
      </c>
      <c r="G790" s="6">
        <f>Table26[[#This Row],[Protein wt%]]+Table26[[#This Row],[AA wt%]]</f>
        <v>41.841841841841841</v>
      </c>
      <c r="H790" s="6">
        <f>Table26[[#This Row],[Lipids wt%]]+Table26[[#This Row],[FA wt%]]</f>
        <v>11.611611611611611</v>
      </c>
      <c r="I790" s="6">
        <f>Table26[[#This Row],[Lignin wt%]]+Table26[[#This Row],[Ph wt%]]</f>
        <v>0</v>
      </c>
      <c r="J79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90" s="8">
        <v>43.74374374374375</v>
      </c>
      <c r="L790" s="6">
        <v>0</v>
      </c>
      <c r="M790" s="6">
        <v>0</v>
      </c>
      <c r="N790" s="6">
        <v>0</v>
      </c>
      <c r="O790" s="8">
        <v>41.841841841841841</v>
      </c>
      <c r="P790" s="8">
        <v>11.611611611611611</v>
      </c>
      <c r="Q790" s="6">
        <v>0</v>
      </c>
      <c r="R790" s="6">
        <v>0</v>
      </c>
      <c r="S790" s="6">
        <v>0</v>
      </c>
      <c r="T790" s="6">
        <v>0</v>
      </c>
      <c r="U790" s="6">
        <v>0</v>
      </c>
      <c r="V790" s="6">
        <v>2.8</v>
      </c>
      <c r="AD790" s="8">
        <v>4.1000000000000003E-3</v>
      </c>
      <c r="AG790" s="6">
        <v>15</v>
      </c>
      <c r="AQ790" s="6">
        <v>90</v>
      </c>
      <c r="AR790">
        <v>350</v>
      </c>
      <c r="AT790" t="s">
        <v>389</v>
      </c>
      <c r="AU790" s="8"/>
      <c r="AV790" s="8">
        <v>44</v>
      </c>
      <c r="AW790" s="8"/>
      <c r="AX790" s="8"/>
      <c r="AZ790" s="6" t="s">
        <v>391</v>
      </c>
      <c r="BD790" s="8">
        <v>75.58</v>
      </c>
      <c r="BE790" s="8">
        <v>9.61</v>
      </c>
      <c r="BF790" s="8">
        <v>8.43</v>
      </c>
      <c r="BG790" s="8">
        <v>5.35</v>
      </c>
      <c r="BH790" s="8">
        <v>0.43</v>
      </c>
      <c r="BI790" s="8">
        <v>37.81</v>
      </c>
      <c r="BJ790" s="8"/>
    </row>
    <row r="791" spans="1:62" x14ac:dyDescent="0.25">
      <c r="A791" t="s">
        <v>281</v>
      </c>
      <c r="B791" t="s">
        <v>282</v>
      </c>
      <c r="C791">
        <v>2013</v>
      </c>
      <c r="D791" s="9" t="s">
        <v>154</v>
      </c>
      <c r="E791">
        <v>0</v>
      </c>
      <c r="F791" s="6">
        <f>Table26[[#This Row],[Other Carbs wt%]]+Table26[[#This Row],[Starch wt%]]+Table26[[#This Row],[Cellulose wt%]]+Table26[[#This Row],[Hemicellulose wt%]]+Table26[[#This Row],[Sa wt%]]</f>
        <v>43.74374374374375</v>
      </c>
      <c r="G791" s="6">
        <f>Table26[[#This Row],[Protein wt%]]+Table26[[#This Row],[AA wt%]]</f>
        <v>41.841841841841841</v>
      </c>
      <c r="H791" s="6">
        <f>Table26[[#This Row],[Lipids wt%]]+Table26[[#This Row],[FA wt%]]</f>
        <v>11.611611611611611</v>
      </c>
      <c r="I791" s="6">
        <f>Table26[[#This Row],[Lignin wt%]]+Table26[[#This Row],[Ph wt%]]</f>
        <v>0</v>
      </c>
      <c r="J79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91" s="8">
        <v>43.74374374374375</v>
      </c>
      <c r="L791" s="6">
        <v>0</v>
      </c>
      <c r="M791" s="6">
        <v>0</v>
      </c>
      <c r="N791" s="6">
        <v>0</v>
      </c>
      <c r="O791" s="8">
        <v>41.841841841841841</v>
      </c>
      <c r="P791" s="8">
        <v>11.611611611611611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2.8</v>
      </c>
      <c r="AD791" s="8">
        <v>4.1000000000000003E-3</v>
      </c>
      <c r="AG791" s="6">
        <v>15</v>
      </c>
      <c r="AQ791" s="6">
        <v>10</v>
      </c>
      <c r="AR791">
        <v>400</v>
      </c>
      <c r="AT791" t="s">
        <v>389</v>
      </c>
      <c r="AU791" s="8"/>
      <c r="AV791" s="8">
        <v>39</v>
      </c>
      <c r="AW791" s="8"/>
      <c r="AX791" s="8"/>
      <c r="AZ791" s="6" t="s">
        <v>391</v>
      </c>
      <c r="BD791" s="8">
        <v>74.86</v>
      </c>
      <c r="BE791" s="8">
        <v>9.41</v>
      </c>
      <c r="BF791" s="8">
        <v>8.6</v>
      </c>
      <c r="BG791" s="8">
        <v>5.91</v>
      </c>
      <c r="BH791" s="8">
        <v>0.63</v>
      </c>
      <c r="BI791" s="8">
        <v>37.26</v>
      </c>
      <c r="BJ791" s="8"/>
    </row>
    <row r="792" spans="1:62" x14ac:dyDescent="0.25">
      <c r="A792" t="s">
        <v>281</v>
      </c>
      <c r="B792" t="s">
        <v>282</v>
      </c>
      <c r="C792">
        <v>2013</v>
      </c>
      <c r="D792" s="9" t="s">
        <v>154</v>
      </c>
      <c r="E792">
        <v>0</v>
      </c>
      <c r="F792" s="6">
        <f>Table26[[#This Row],[Other Carbs wt%]]+Table26[[#This Row],[Starch wt%]]+Table26[[#This Row],[Cellulose wt%]]+Table26[[#This Row],[Hemicellulose wt%]]+Table26[[#This Row],[Sa wt%]]</f>
        <v>43.74374374374375</v>
      </c>
      <c r="G792" s="6">
        <f>Table26[[#This Row],[Protein wt%]]+Table26[[#This Row],[AA wt%]]</f>
        <v>41.841841841841841</v>
      </c>
      <c r="H792" s="6">
        <f>Table26[[#This Row],[Lipids wt%]]+Table26[[#This Row],[FA wt%]]</f>
        <v>11.611611611611611</v>
      </c>
      <c r="I792" s="6">
        <f>Table26[[#This Row],[Lignin wt%]]+Table26[[#This Row],[Ph wt%]]</f>
        <v>0</v>
      </c>
      <c r="J79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92" s="8">
        <v>43.74374374374375</v>
      </c>
      <c r="L792" s="6">
        <v>0</v>
      </c>
      <c r="M792" s="6">
        <v>0</v>
      </c>
      <c r="N792" s="6">
        <v>0</v>
      </c>
      <c r="O792" s="8">
        <v>41.841841841841841</v>
      </c>
      <c r="P792" s="8">
        <v>11.611611611611611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2.8</v>
      </c>
      <c r="AD792" s="8">
        <v>4.1000000000000003E-3</v>
      </c>
      <c r="AG792" s="6">
        <v>15</v>
      </c>
      <c r="AQ792" s="6">
        <v>30</v>
      </c>
      <c r="AR792">
        <v>400</v>
      </c>
      <c r="AT792" t="s">
        <v>389</v>
      </c>
      <c r="AU792" s="8"/>
      <c r="AV792" s="8">
        <v>35</v>
      </c>
      <c r="AW792" s="8"/>
      <c r="AX792" s="8"/>
      <c r="AZ792" s="6" t="s">
        <v>391</v>
      </c>
      <c r="BD792" s="8">
        <v>76.069999999999993</v>
      </c>
      <c r="BE792" s="8">
        <v>9.4499999999999993</v>
      </c>
      <c r="BF792" s="8">
        <v>7.63</v>
      </c>
      <c r="BG792" s="8">
        <v>5.54</v>
      </c>
      <c r="BH792" s="8">
        <v>0.71</v>
      </c>
      <c r="BI792" s="8">
        <v>37.92</v>
      </c>
      <c r="BJ792" s="8"/>
    </row>
    <row r="793" spans="1:62" x14ac:dyDescent="0.25">
      <c r="A793" t="s">
        <v>281</v>
      </c>
      <c r="B793" t="s">
        <v>282</v>
      </c>
      <c r="C793">
        <v>2013</v>
      </c>
      <c r="D793" s="9" t="s">
        <v>154</v>
      </c>
      <c r="E793">
        <v>0</v>
      </c>
      <c r="F793" s="6">
        <f>Table26[[#This Row],[Other Carbs wt%]]+Table26[[#This Row],[Starch wt%]]+Table26[[#This Row],[Cellulose wt%]]+Table26[[#This Row],[Hemicellulose wt%]]+Table26[[#This Row],[Sa wt%]]</f>
        <v>43.74374374374375</v>
      </c>
      <c r="G793" s="6">
        <f>Table26[[#This Row],[Protein wt%]]+Table26[[#This Row],[AA wt%]]</f>
        <v>41.841841841841841</v>
      </c>
      <c r="H793" s="6">
        <f>Table26[[#This Row],[Lipids wt%]]+Table26[[#This Row],[FA wt%]]</f>
        <v>11.611611611611611</v>
      </c>
      <c r="I793" s="6">
        <f>Table26[[#This Row],[Lignin wt%]]+Table26[[#This Row],[Ph wt%]]</f>
        <v>0</v>
      </c>
      <c r="J79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93" s="8">
        <v>43.74374374374375</v>
      </c>
      <c r="L793" s="6">
        <v>0</v>
      </c>
      <c r="M793" s="6">
        <v>0</v>
      </c>
      <c r="N793" s="6">
        <v>0</v>
      </c>
      <c r="O793" s="8">
        <v>41.841841841841841</v>
      </c>
      <c r="P793" s="8">
        <v>11.611611611611611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6">
        <v>2.8</v>
      </c>
      <c r="AD793" s="8">
        <v>4.1000000000000003E-3</v>
      </c>
      <c r="AG793" s="6">
        <v>15</v>
      </c>
      <c r="AQ793" s="6">
        <v>40</v>
      </c>
      <c r="AR793">
        <v>400</v>
      </c>
      <c r="AT793" t="s">
        <v>389</v>
      </c>
      <c r="AU793" s="8"/>
      <c r="AV793" s="8">
        <v>34</v>
      </c>
      <c r="AW793" s="8"/>
      <c r="AX793" s="8"/>
      <c r="AZ793" s="6" t="s">
        <v>391</v>
      </c>
      <c r="BD793" s="8">
        <v>76.290000000000006</v>
      </c>
      <c r="BE793" s="8">
        <v>9.34</v>
      </c>
      <c r="BF793" s="8">
        <v>7.69</v>
      </c>
      <c r="BG793" s="8">
        <v>5.37</v>
      </c>
      <c r="BH793" s="8">
        <v>0.71</v>
      </c>
      <c r="BI793" s="8">
        <v>37.83</v>
      </c>
      <c r="BJ793" s="8"/>
    </row>
    <row r="794" spans="1:62" x14ac:dyDescent="0.25">
      <c r="A794" t="s">
        <v>286</v>
      </c>
      <c r="B794" t="s">
        <v>153</v>
      </c>
      <c r="C794">
        <v>2019</v>
      </c>
      <c r="D794" s="9" t="s">
        <v>283</v>
      </c>
      <c r="E794">
        <v>0</v>
      </c>
      <c r="F794" s="6">
        <f>Table26[[#This Row],[Other Carbs wt%]]+Table26[[#This Row],[Starch wt%]]+Table26[[#This Row],[Cellulose wt%]]+Table26[[#This Row],[Hemicellulose wt%]]+Table26[[#This Row],[Sa wt%]]</f>
        <v>43.74374374374375</v>
      </c>
      <c r="G794" s="6">
        <f>Table26[[#This Row],[Protein wt%]]+Table26[[#This Row],[AA wt%]]</f>
        <v>41.841841841841841</v>
      </c>
      <c r="H794" s="6">
        <f>Table26[[#This Row],[Lipids wt%]]+Table26[[#This Row],[FA wt%]]</f>
        <v>11.611611611611611</v>
      </c>
      <c r="I794" s="6">
        <f>Table26[[#This Row],[Lignin wt%]]+Table26[[#This Row],[Ph wt%]]</f>
        <v>0</v>
      </c>
      <c r="J79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94" s="8">
        <v>43.74374374374375</v>
      </c>
      <c r="L794" s="6">
        <v>0</v>
      </c>
      <c r="M794" s="6">
        <v>0</v>
      </c>
      <c r="N794" s="6">
        <v>0</v>
      </c>
      <c r="O794" s="8">
        <v>41.841841841841841</v>
      </c>
      <c r="P794" s="8">
        <v>11.611611611611611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2.8</v>
      </c>
      <c r="AD794" s="8">
        <v>1.2999999999999999E-3</v>
      </c>
      <c r="AG794" s="6">
        <v>2.912621359223301</v>
      </c>
      <c r="AQ794" s="6">
        <v>0</v>
      </c>
      <c r="AR794">
        <v>150</v>
      </c>
      <c r="AT794" t="s">
        <v>389</v>
      </c>
      <c r="AU794" s="8">
        <v>68.8</v>
      </c>
      <c r="AV794" s="8">
        <v>2.1</v>
      </c>
      <c r="AW794" s="8">
        <f>100-Table26[[#This Row],[Solids wt%]]-Table26[[#This Row],[Biocrude wt%]]-Table26[[#This Row],[Gas wt%]]</f>
        <v>28.8</v>
      </c>
      <c r="AX794" s="8">
        <v>0.3</v>
      </c>
      <c r="AZ794" s="6">
        <v>0.3</v>
      </c>
      <c r="BD794" s="8">
        <v>64.7</v>
      </c>
      <c r="BE794" s="8">
        <v>9.3000000000000007</v>
      </c>
      <c r="BF794" s="8">
        <v>25.6</v>
      </c>
      <c r="BG794" s="8">
        <v>0.3</v>
      </c>
      <c r="BH794" s="8"/>
      <c r="BI794" s="8">
        <v>30.9</v>
      </c>
      <c r="BJ794" s="8"/>
    </row>
    <row r="795" spans="1:62" x14ac:dyDescent="0.25">
      <c r="A795" t="s">
        <v>286</v>
      </c>
      <c r="B795" t="s">
        <v>153</v>
      </c>
      <c r="C795">
        <v>2019</v>
      </c>
      <c r="D795" s="9" t="s">
        <v>283</v>
      </c>
      <c r="E795">
        <v>0</v>
      </c>
      <c r="F795" s="6">
        <f>Table26[[#This Row],[Other Carbs wt%]]+Table26[[#This Row],[Starch wt%]]+Table26[[#This Row],[Cellulose wt%]]+Table26[[#This Row],[Hemicellulose wt%]]+Table26[[#This Row],[Sa wt%]]</f>
        <v>43.74374374374375</v>
      </c>
      <c r="G795" s="6">
        <f>Table26[[#This Row],[Protein wt%]]+Table26[[#This Row],[AA wt%]]</f>
        <v>41.841841841841841</v>
      </c>
      <c r="H795" s="6">
        <f>Table26[[#This Row],[Lipids wt%]]+Table26[[#This Row],[FA wt%]]</f>
        <v>11.611611611611611</v>
      </c>
      <c r="I795" s="6">
        <f>Table26[[#This Row],[Lignin wt%]]+Table26[[#This Row],[Ph wt%]]</f>
        <v>0</v>
      </c>
      <c r="J79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95" s="8">
        <v>43.74374374374375</v>
      </c>
      <c r="L795" s="6">
        <v>0</v>
      </c>
      <c r="M795" s="6">
        <v>0</v>
      </c>
      <c r="N795" s="6">
        <v>0</v>
      </c>
      <c r="O795" s="8">
        <v>41.841841841841841</v>
      </c>
      <c r="P795" s="8">
        <v>11.611611611611611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2.8</v>
      </c>
      <c r="AD795" s="8">
        <v>1.2999999999999999E-3</v>
      </c>
      <c r="AG795" s="6">
        <v>2.912621359223301</v>
      </c>
      <c r="AQ795" s="6">
        <v>1</v>
      </c>
      <c r="AR795">
        <v>150</v>
      </c>
      <c r="AT795" t="s">
        <v>389</v>
      </c>
      <c r="AU795" s="8">
        <v>68.3</v>
      </c>
      <c r="AV795" s="8">
        <v>7.3</v>
      </c>
      <c r="AW795" s="8">
        <f>100-Table26[[#This Row],[Solids wt%]]-Table26[[#This Row],[Biocrude wt%]]-Table26[[#This Row],[Gas wt%]]</f>
        <v>23.000000000000004</v>
      </c>
      <c r="AX795" s="8">
        <v>1.4</v>
      </c>
      <c r="AZ795" s="6">
        <v>1.4</v>
      </c>
      <c r="BD795" s="8">
        <v>65.599999999999994</v>
      </c>
      <c r="BE795" s="8">
        <v>9.4</v>
      </c>
      <c r="BF795" s="8">
        <v>24.5</v>
      </c>
      <c r="BG795" s="8">
        <v>0.5</v>
      </c>
      <c r="BH795" s="8">
        <v>0.02</v>
      </c>
      <c r="BI795" s="8">
        <v>31.4</v>
      </c>
      <c r="BJ795" s="8"/>
    </row>
    <row r="796" spans="1:62" x14ac:dyDescent="0.25">
      <c r="A796" t="s">
        <v>286</v>
      </c>
      <c r="B796" t="s">
        <v>153</v>
      </c>
      <c r="C796">
        <v>2019</v>
      </c>
      <c r="D796" s="9" t="s">
        <v>283</v>
      </c>
      <c r="E796">
        <v>0</v>
      </c>
      <c r="F796" s="6">
        <f>Table26[[#This Row],[Other Carbs wt%]]+Table26[[#This Row],[Starch wt%]]+Table26[[#This Row],[Cellulose wt%]]+Table26[[#This Row],[Hemicellulose wt%]]+Table26[[#This Row],[Sa wt%]]</f>
        <v>43.74374374374375</v>
      </c>
      <c r="G796" s="6">
        <f>Table26[[#This Row],[Protein wt%]]+Table26[[#This Row],[AA wt%]]</f>
        <v>41.841841841841841</v>
      </c>
      <c r="H796" s="6">
        <f>Table26[[#This Row],[Lipids wt%]]+Table26[[#This Row],[FA wt%]]</f>
        <v>11.611611611611611</v>
      </c>
      <c r="I796" s="6">
        <f>Table26[[#This Row],[Lignin wt%]]+Table26[[#This Row],[Ph wt%]]</f>
        <v>0</v>
      </c>
      <c r="J79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96" s="8">
        <v>43.74374374374375</v>
      </c>
      <c r="L796" s="6">
        <v>0</v>
      </c>
      <c r="M796" s="6">
        <v>0</v>
      </c>
      <c r="N796" s="6">
        <v>0</v>
      </c>
      <c r="O796" s="8">
        <v>41.841841841841841</v>
      </c>
      <c r="P796" s="8">
        <v>11.611611611611611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2.8</v>
      </c>
      <c r="AD796" s="8">
        <v>1.2999999999999999E-3</v>
      </c>
      <c r="AG796" s="6">
        <v>2.912621359223301</v>
      </c>
      <c r="AQ796" s="6">
        <v>10</v>
      </c>
      <c r="AR796">
        <v>150</v>
      </c>
      <c r="AT796" t="s">
        <v>389</v>
      </c>
      <c r="AU796" s="8">
        <v>59.3</v>
      </c>
      <c r="AV796" s="8">
        <v>6.5</v>
      </c>
      <c r="AW796" s="8">
        <f>100-Table26[[#This Row],[Solids wt%]]-Table26[[#This Row],[Biocrude wt%]]-Table26[[#This Row],[Gas wt%]]</f>
        <v>32.900000000000006</v>
      </c>
      <c r="AX796" s="8">
        <v>1.3</v>
      </c>
      <c r="AZ796" s="6">
        <v>1.3</v>
      </c>
      <c r="BD796" s="8">
        <v>64.900000000000006</v>
      </c>
      <c r="BE796" s="8">
        <v>9.1</v>
      </c>
      <c r="BF796" s="8">
        <v>25.4</v>
      </c>
      <c r="BG796" s="8">
        <v>0.6</v>
      </c>
      <c r="BH796" s="8"/>
      <c r="BI796" s="8">
        <v>30.7</v>
      </c>
      <c r="BJ796" s="8"/>
    </row>
    <row r="797" spans="1:62" x14ac:dyDescent="0.25">
      <c r="A797" t="s">
        <v>286</v>
      </c>
      <c r="B797" t="s">
        <v>153</v>
      </c>
      <c r="C797">
        <v>2019</v>
      </c>
      <c r="D797" s="9" t="s">
        <v>283</v>
      </c>
      <c r="E797">
        <v>0</v>
      </c>
      <c r="F797" s="6">
        <f>Table26[[#This Row],[Other Carbs wt%]]+Table26[[#This Row],[Starch wt%]]+Table26[[#This Row],[Cellulose wt%]]+Table26[[#This Row],[Hemicellulose wt%]]+Table26[[#This Row],[Sa wt%]]</f>
        <v>43.74374374374375</v>
      </c>
      <c r="G797" s="6">
        <f>Table26[[#This Row],[Protein wt%]]+Table26[[#This Row],[AA wt%]]</f>
        <v>41.841841841841841</v>
      </c>
      <c r="H797" s="6">
        <f>Table26[[#This Row],[Lipids wt%]]+Table26[[#This Row],[FA wt%]]</f>
        <v>11.611611611611611</v>
      </c>
      <c r="I797" s="6">
        <f>Table26[[#This Row],[Lignin wt%]]+Table26[[#This Row],[Ph wt%]]</f>
        <v>0</v>
      </c>
      <c r="J79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97" s="8">
        <v>43.74374374374375</v>
      </c>
      <c r="L797" s="6">
        <v>0</v>
      </c>
      <c r="M797" s="6">
        <v>0</v>
      </c>
      <c r="N797" s="6">
        <v>0</v>
      </c>
      <c r="O797" s="8">
        <v>41.841841841841841</v>
      </c>
      <c r="P797" s="8">
        <v>11.611611611611611</v>
      </c>
      <c r="Q797" s="6">
        <v>0</v>
      </c>
      <c r="R797" s="6">
        <v>0</v>
      </c>
      <c r="S797" s="6">
        <v>0</v>
      </c>
      <c r="T797" s="6">
        <v>0</v>
      </c>
      <c r="U797" s="6">
        <v>0</v>
      </c>
      <c r="V797" s="6">
        <v>2.8</v>
      </c>
      <c r="AD797" s="8">
        <v>1.2999999999999999E-3</v>
      </c>
      <c r="AG797" s="6">
        <v>2.912621359223301</v>
      </c>
      <c r="AQ797" s="6">
        <v>100</v>
      </c>
      <c r="AR797">
        <v>150</v>
      </c>
      <c r="AT797" t="s">
        <v>389</v>
      </c>
      <c r="AU797" s="8">
        <v>49.3</v>
      </c>
      <c r="AV797" s="8">
        <v>6.5</v>
      </c>
      <c r="AW797" s="8">
        <f>100-Table26[[#This Row],[Solids wt%]]-Table26[[#This Row],[Biocrude wt%]]-Table26[[#This Row],[Gas wt%]]</f>
        <v>42.5</v>
      </c>
      <c r="AX797" s="8">
        <v>1.7</v>
      </c>
      <c r="AZ797" s="6">
        <v>1.7</v>
      </c>
      <c r="BD797" s="8">
        <v>63.2</v>
      </c>
      <c r="BE797" s="8">
        <v>8.9</v>
      </c>
      <c r="BF797" s="8">
        <v>26.8</v>
      </c>
      <c r="BG797" s="8">
        <v>1.2</v>
      </c>
      <c r="BH797" s="8"/>
      <c r="BI797" s="8">
        <v>29.7</v>
      </c>
      <c r="BJ797" s="8"/>
    </row>
    <row r="798" spans="1:62" x14ac:dyDescent="0.25">
      <c r="A798" t="s">
        <v>286</v>
      </c>
      <c r="B798" t="s">
        <v>153</v>
      </c>
      <c r="C798">
        <v>2019</v>
      </c>
      <c r="D798" s="9" t="s">
        <v>283</v>
      </c>
      <c r="E798">
        <v>0</v>
      </c>
      <c r="F798" s="6">
        <f>Table26[[#This Row],[Other Carbs wt%]]+Table26[[#This Row],[Starch wt%]]+Table26[[#This Row],[Cellulose wt%]]+Table26[[#This Row],[Hemicellulose wt%]]+Table26[[#This Row],[Sa wt%]]</f>
        <v>43.74374374374375</v>
      </c>
      <c r="G798" s="6">
        <f>Table26[[#This Row],[Protein wt%]]+Table26[[#This Row],[AA wt%]]</f>
        <v>41.841841841841841</v>
      </c>
      <c r="H798" s="6">
        <f>Table26[[#This Row],[Lipids wt%]]+Table26[[#This Row],[FA wt%]]</f>
        <v>11.611611611611611</v>
      </c>
      <c r="I798" s="6">
        <f>Table26[[#This Row],[Lignin wt%]]+Table26[[#This Row],[Ph wt%]]</f>
        <v>0</v>
      </c>
      <c r="J79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98" s="8">
        <v>43.74374374374375</v>
      </c>
      <c r="L798" s="6">
        <v>0</v>
      </c>
      <c r="M798" s="6">
        <v>0</v>
      </c>
      <c r="N798" s="6">
        <v>0</v>
      </c>
      <c r="O798" s="8">
        <v>41.841841841841841</v>
      </c>
      <c r="P798" s="8">
        <v>11.611611611611611</v>
      </c>
      <c r="Q798" s="6">
        <v>0</v>
      </c>
      <c r="R798" s="6">
        <v>0</v>
      </c>
      <c r="S798" s="6">
        <v>0</v>
      </c>
      <c r="T798" s="6">
        <v>0</v>
      </c>
      <c r="U798" s="6">
        <v>0</v>
      </c>
      <c r="V798" s="6">
        <v>2.8</v>
      </c>
      <c r="AD798" s="8">
        <v>1.2999999999999999E-3</v>
      </c>
      <c r="AG798" s="6">
        <v>2.912621359223301</v>
      </c>
      <c r="AQ798" s="6">
        <v>3.2</v>
      </c>
      <c r="AR798">
        <v>200</v>
      </c>
      <c r="AT798" t="s">
        <v>389</v>
      </c>
      <c r="AU798" s="8">
        <v>47.7</v>
      </c>
      <c r="AV798" s="8">
        <v>10.7</v>
      </c>
      <c r="AW798" s="8">
        <f>100-Table26[[#This Row],[Solids wt%]]-Table26[[#This Row],[Biocrude wt%]]-Table26[[#This Row],[Gas wt%]]</f>
        <v>40.799999999999997</v>
      </c>
      <c r="AX798" s="8">
        <v>0.8</v>
      </c>
      <c r="AZ798" s="6">
        <v>0.8</v>
      </c>
      <c r="BD798" s="8">
        <v>63.1</v>
      </c>
      <c r="BE798" s="8">
        <v>8.9</v>
      </c>
      <c r="BF798" s="8">
        <v>27.1</v>
      </c>
      <c r="BG798" s="8">
        <v>1</v>
      </c>
      <c r="BH798" s="8"/>
      <c r="BI798" s="8">
        <v>29.7</v>
      </c>
      <c r="BJ798" s="8"/>
    </row>
    <row r="799" spans="1:62" x14ac:dyDescent="0.25">
      <c r="A799" t="s">
        <v>286</v>
      </c>
      <c r="B799" t="s">
        <v>153</v>
      </c>
      <c r="C799">
        <v>2019</v>
      </c>
      <c r="D799" s="9" t="s">
        <v>283</v>
      </c>
      <c r="E799">
        <v>0</v>
      </c>
      <c r="F799" s="6">
        <f>Table26[[#This Row],[Other Carbs wt%]]+Table26[[#This Row],[Starch wt%]]+Table26[[#This Row],[Cellulose wt%]]+Table26[[#This Row],[Hemicellulose wt%]]+Table26[[#This Row],[Sa wt%]]</f>
        <v>43.74374374374375</v>
      </c>
      <c r="G799" s="6">
        <f>Table26[[#This Row],[Protein wt%]]+Table26[[#This Row],[AA wt%]]</f>
        <v>41.841841841841841</v>
      </c>
      <c r="H799" s="6">
        <f>Table26[[#This Row],[Lipids wt%]]+Table26[[#This Row],[FA wt%]]</f>
        <v>11.611611611611611</v>
      </c>
      <c r="I799" s="6">
        <f>Table26[[#This Row],[Lignin wt%]]+Table26[[#This Row],[Ph wt%]]</f>
        <v>0</v>
      </c>
      <c r="J79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799" s="8">
        <v>43.74374374374375</v>
      </c>
      <c r="L799" s="6">
        <v>0</v>
      </c>
      <c r="M799" s="6">
        <v>0</v>
      </c>
      <c r="N799" s="6">
        <v>0</v>
      </c>
      <c r="O799" s="8">
        <v>41.841841841841841</v>
      </c>
      <c r="P799" s="8">
        <v>11.611611611611611</v>
      </c>
      <c r="Q799" s="6">
        <v>0</v>
      </c>
      <c r="R799" s="6">
        <v>0</v>
      </c>
      <c r="S799" s="6">
        <v>0</v>
      </c>
      <c r="T799" s="6">
        <v>0</v>
      </c>
      <c r="U799" s="6">
        <v>0</v>
      </c>
      <c r="V799" s="6">
        <v>2.8</v>
      </c>
      <c r="AD799" s="8">
        <v>1.2999999999999999E-3</v>
      </c>
      <c r="AG799" s="6">
        <v>2.912621359223301</v>
      </c>
      <c r="AQ799" s="6">
        <v>31.6</v>
      </c>
      <c r="AR799">
        <v>200</v>
      </c>
      <c r="AT799" t="s">
        <v>389</v>
      </c>
      <c r="AU799" s="8">
        <v>22.1</v>
      </c>
      <c r="AV799" s="8">
        <v>18.600000000000001</v>
      </c>
      <c r="AW799" s="8">
        <f>100-Table26[[#This Row],[Solids wt%]]-Table26[[#This Row],[Biocrude wt%]]-Table26[[#This Row],[Gas wt%]]</f>
        <v>57.1</v>
      </c>
      <c r="AX799" s="8">
        <v>2.2000000000000002</v>
      </c>
      <c r="AZ799" s="6">
        <v>2.2000000000000002</v>
      </c>
      <c r="BD799" s="8">
        <v>64.900000000000006</v>
      </c>
      <c r="BE799" s="8">
        <v>9.1</v>
      </c>
      <c r="BF799" s="8">
        <v>24.1</v>
      </c>
      <c r="BG799" s="8">
        <v>1.7</v>
      </c>
      <c r="BH799" s="8">
        <v>0.22</v>
      </c>
      <c r="BI799" s="8">
        <v>30.9</v>
      </c>
      <c r="BJ799" s="8"/>
    </row>
    <row r="800" spans="1:62" x14ac:dyDescent="0.25">
      <c r="A800" t="s">
        <v>286</v>
      </c>
      <c r="B800" t="s">
        <v>153</v>
      </c>
      <c r="C800">
        <v>2019</v>
      </c>
      <c r="D800" s="9" t="s">
        <v>283</v>
      </c>
      <c r="E800">
        <v>0</v>
      </c>
      <c r="F800" s="6">
        <f>Table26[[#This Row],[Other Carbs wt%]]+Table26[[#This Row],[Starch wt%]]+Table26[[#This Row],[Cellulose wt%]]+Table26[[#This Row],[Hemicellulose wt%]]+Table26[[#This Row],[Sa wt%]]</f>
        <v>43.74374374374375</v>
      </c>
      <c r="G800" s="6">
        <f>Table26[[#This Row],[Protein wt%]]+Table26[[#This Row],[AA wt%]]</f>
        <v>41.841841841841841</v>
      </c>
      <c r="H800" s="6">
        <f>Table26[[#This Row],[Lipids wt%]]+Table26[[#This Row],[FA wt%]]</f>
        <v>11.611611611611611</v>
      </c>
      <c r="I800" s="6">
        <f>Table26[[#This Row],[Lignin wt%]]+Table26[[#This Row],[Ph wt%]]</f>
        <v>0</v>
      </c>
      <c r="J80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00" s="8">
        <v>43.74374374374375</v>
      </c>
      <c r="L800" s="6">
        <v>0</v>
      </c>
      <c r="M800" s="6">
        <v>0</v>
      </c>
      <c r="N800" s="6">
        <v>0</v>
      </c>
      <c r="O800" s="8">
        <v>41.841841841841841</v>
      </c>
      <c r="P800" s="8">
        <v>11.611611611611611</v>
      </c>
      <c r="Q800" s="6">
        <v>0</v>
      </c>
      <c r="R800" s="6">
        <v>0</v>
      </c>
      <c r="S800" s="6">
        <v>0</v>
      </c>
      <c r="T800" s="6">
        <v>0</v>
      </c>
      <c r="U800" s="6">
        <v>0</v>
      </c>
      <c r="V800" s="6">
        <v>2.8</v>
      </c>
      <c r="AD800" s="8">
        <v>1.2999999999999999E-3</v>
      </c>
      <c r="AG800" s="6">
        <v>2.912621359223301</v>
      </c>
      <c r="AQ800" s="6">
        <v>1</v>
      </c>
      <c r="AR800">
        <v>250</v>
      </c>
      <c r="AT800" t="s">
        <v>389</v>
      </c>
      <c r="AU800" s="8">
        <v>38.200000000000003</v>
      </c>
      <c r="AV800" s="8">
        <v>14.5</v>
      </c>
      <c r="AW800" s="8">
        <f>100-Table26[[#This Row],[Solids wt%]]-Table26[[#This Row],[Biocrude wt%]]-Table26[[#This Row],[Gas wt%]]</f>
        <v>45.599999999999994</v>
      </c>
      <c r="AX800" s="8">
        <v>1.7</v>
      </c>
      <c r="AZ800" s="6">
        <v>1.7</v>
      </c>
      <c r="BD800" s="8">
        <v>62.9</v>
      </c>
      <c r="BE800" s="8">
        <v>8.6999999999999993</v>
      </c>
      <c r="BF800" s="8">
        <v>26.8</v>
      </c>
      <c r="BG800" s="8">
        <v>1.5</v>
      </c>
      <c r="BH800" s="8">
        <v>0.19</v>
      </c>
      <c r="BI800" s="8">
        <v>29.4</v>
      </c>
      <c r="BJ800" s="8"/>
    </row>
    <row r="801" spans="1:62" x14ac:dyDescent="0.25">
      <c r="A801" t="s">
        <v>286</v>
      </c>
      <c r="B801" t="s">
        <v>153</v>
      </c>
      <c r="C801">
        <v>2019</v>
      </c>
      <c r="D801" s="9" t="s">
        <v>283</v>
      </c>
      <c r="E801">
        <v>0</v>
      </c>
      <c r="F801" s="6">
        <f>Table26[[#This Row],[Other Carbs wt%]]+Table26[[#This Row],[Starch wt%]]+Table26[[#This Row],[Cellulose wt%]]+Table26[[#This Row],[Hemicellulose wt%]]+Table26[[#This Row],[Sa wt%]]</f>
        <v>43.74374374374375</v>
      </c>
      <c r="G801" s="6">
        <f>Table26[[#This Row],[Protein wt%]]+Table26[[#This Row],[AA wt%]]</f>
        <v>41.841841841841841</v>
      </c>
      <c r="H801" s="6">
        <f>Table26[[#This Row],[Lipids wt%]]+Table26[[#This Row],[FA wt%]]</f>
        <v>11.611611611611611</v>
      </c>
      <c r="I801" s="6">
        <f>Table26[[#This Row],[Lignin wt%]]+Table26[[#This Row],[Ph wt%]]</f>
        <v>0</v>
      </c>
      <c r="J80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01" s="8">
        <v>43.74374374374375</v>
      </c>
      <c r="L801" s="6">
        <v>0</v>
      </c>
      <c r="M801" s="6">
        <v>0</v>
      </c>
      <c r="N801" s="6">
        <v>0</v>
      </c>
      <c r="O801" s="8">
        <v>41.841841841841841</v>
      </c>
      <c r="P801" s="8">
        <v>11.611611611611611</v>
      </c>
      <c r="Q801" s="6">
        <v>0</v>
      </c>
      <c r="R801" s="6">
        <v>0</v>
      </c>
      <c r="S801" s="6">
        <v>0</v>
      </c>
      <c r="T801" s="6">
        <v>0</v>
      </c>
      <c r="U801" s="6">
        <v>0</v>
      </c>
      <c r="V801" s="6">
        <v>2.8</v>
      </c>
      <c r="AD801" s="8">
        <v>1.2999999999999999E-3</v>
      </c>
      <c r="AG801" s="6">
        <v>2.912621359223301</v>
      </c>
      <c r="AQ801" s="6">
        <v>100</v>
      </c>
      <c r="AR801">
        <v>250</v>
      </c>
      <c r="AT801" t="s">
        <v>389</v>
      </c>
      <c r="AU801" s="8">
        <v>1.7</v>
      </c>
      <c r="AV801" s="8">
        <v>35.1</v>
      </c>
      <c r="AW801" s="8">
        <f>100-Table26[[#This Row],[Solids wt%]]-Table26[[#This Row],[Biocrude wt%]]-Table26[[#This Row],[Gas wt%]]</f>
        <v>60.099999999999994</v>
      </c>
      <c r="AX801" s="8">
        <v>3.1</v>
      </c>
      <c r="AZ801" s="6">
        <v>3.1</v>
      </c>
      <c r="BD801" s="8">
        <v>73.2</v>
      </c>
      <c r="BE801" s="8">
        <v>9.4</v>
      </c>
      <c r="BF801" s="8">
        <v>11.7</v>
      </c>
      <c r="BG801" s="8">
        <v>5.0999999999999996</v>
      </c>
      <c r="BH801" s="8">
        <v>0.66</v>
      </c>
      <c r="BI801" s="8">
        <v>35.299999999999997</v>
      </c>
      <c r="BJ801" s="8"/>
    </row>
    <row r="802" spans="1:62" x14ac:dyDescent="0.25">
      <c r="A802" t="s">
        <v>286</v>
      </c>
      <c r="B802" t="s">
        <v>153</v>
      </c>
      <c r="C802">
        <v>2019</v>
      </c>
      <c r="D802" s="9" t="s">
        <v>283</v>
      </c>
      <c r="E802">
        <v>0</v>
      </c>
      <c r="F802" s="6">
        <f>Table26[[#This Row],[Other Carbs wt%]]+Table26[[#This Row],[Starch wt%]]+Table26[[#This Row],[Cellulose wt%]]+Table26[[#This Row],[Hemicellulose wt%]]+Table26[[#This Row],[Sa wt%]]</f>
        <v>43.74374374374375</v>
      </c>
      <c r="G802" s="6">
        <f>Table26[[#This Row],[Protein wt%]]+Table26[[#This Row],[AA wt%]]</f>
        <v>41.841841841841841</v>
      </c>
      <c r="H802" s="6">
        <f>Table26[[#This Row],[Lipids wt%]]+Table26[[#This Row],[FA wt%]]</f>
        <v>11.611611611611611</v>
      </c>
      <c r="I802" s="6">
        <f>Table26[[#This Row],[Lignin wt%]]+Table26[[#This Row],[Ph wt%]]</f>
        <v>0</v>
      </c>
      <c r="J80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02" s="8">
        <v>43.74374374374375</v>
      </c>
      <c r="L802" s="6">
        <v>0</v>
      </c>
      <c r="M802" s="6">
        <v>0</v>
      </c>
      <c r="N802" s="6">
        <v>0</v>
      </c>
      <c r="O802" s="8">
        <v>41.841841841841841</v>
      </c>
      <c r="P802" s="8">
        <v>11.611611611611611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2.8</v>
      </c>
      <c r="AD802" s="8">
        <v>1.2999999999999999E-3</v>
      </c>
      <c r="AG802" s="6">
        <v>2.912621359223301</v>
      </c>
      <c r="AQ802" s="6">
        <v>31.6</v>
      </c>
      <c r="AR802">
        <v>300</v>
      </c>
      <c r="AT802" t="s">
        <v>389</v>
      </c>
      <c r="AU802" s="8">
        <v>1.7</v>
      </c>
      <c r="AV802" s="8">
        <v>31.7</v>
      </c>
      <c r="AW802" s="8">
        <f>100-Table26[[#This Row],[Solids wt%]]-Table26[[#This Row],[Biocrude wt%]]-Table26[[#This Row],[Gas wt%]]</f>
        <v>62.099999999999994</v>
      </c>
      <c r="AX802" s="8">
        <v>4.5</v>
      </c>
      <c r="AZ802" s="6">
        <v>4.5</v>
      </c>
      <c r="BD802" s="8">
        <v>74.099999999999994</v>
      </c>
      <c r="BE802" s="8">
        <v>9.5</v>
      </c>
      <c r="BF802" s="8">
        <v>10.7</v>
      </c>
      <c r="BG802" s="8">
        <v>5</v>
      </c>
      <c r="BH802" s="8">
        <v>0.69</v>
      </c>
      <c r="BI802" s="8">
        <v>35.9</v>
      </c>
      <c r="BJ802" s="8"/>
    </row>
    <row r="803" spans="1:62" x14ac:dyDescent="0.25">
      <c r="A803" t="s">
        <v>286</v>
      </c>
      <c r="B803" t="s">
        <v>153</v>
      </c>
      <c r="C803">
        <v>2019</v>
      </c>
      <c r="D803" s="9" t="s">
        <v>283</v>
      </c>
      <c r="E803">
        <v>0</v>
      </c>
      <c r="F803" s="6">
        <f>Table26[[#This Row],[Other Carbs wt%]]+Table26[[#This Row],[Starch wt%]]+Table26[[#This Row],[Cellulose wt%]]+Table26[[#This Row],[Hemicellulose wt%]]+Table26[[#This Row],[Sa wt%]]</f>
        <v>43.74374374374375</v>
      </c>
      <c r="G803" s="6">
        <f>Table26[[#This Row],[Protein wt%]]+Table26[[#This Row],[AA wt%]]</f>
        <v>41.841841841841841</v>
      </c>
      <c r="H803" s="6">
        <f>Table26[[#This Row],[Lipids wt%]]+Table26[[#This Row],[FA wt%]]</f>
        <v>11.611611611611611</v>
      </c>
      <c r="I803" s="6">
        <f>Table26[[#This Row],[Lignin wt%]]+Table26[[#This Row],[Ph wt%]]</f>
        <v>0</v>
      </c>
      <c r="J80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03" s="8">
        <v>43.74374374374375</v>
      </c>
      <c r="L803" s="6">
        <v>0</v>
      </c>
      <c r="M803" s="6">
        <v>0</v>
      </c>
      <c r="N803" s="6">
        <v>0</v>
      </c>
      <c r="O803" s="8">
        <v>41.841841841841841</v>
      </c>
      <c r="P803" s="8">
        <v>11.611611611611611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2.8</v>
      </c>
      <c r="AD803" s="8">
        <v>1.2999999999999999E-3</v>
      </c>
      <c r="AG803" s="6">
        <v>2.912621359223301</v>
      </c>
      <c r="AQ803" s="6">
        <v>1</v>
      </c>
      <c r="AR803">
        <v>350</v>
      </c>
      <c r="AT803" t="s">
        <v>389</v>
      </c>
      <c r="AU803" s="8">
        <v>4</v>
      </c>
      <c r="AV803" s="8">
        <v>30.6</v>
      </c>
      <c r="AW803" s="8">
        <f>100-Table26[[#This Row],[Solids wt%]]-Table26[[#This Row],[Biocrude wt%]]-Table26[[#This Row],[Gas wt%]]</f>
        <v>60.7</v>
      </c>
      <c r="AX803" s="8">
        <v>4.7</v>
      </c>
      <c r="AZ803" s="6">
        <v>4.7</v>
      </c>
      <c r="BD803" s="8">
        <v>64.5</v>
      </c>
      <c r="BE803" s="8">
        <v>8.6</v>
      </c>
      <c r="BF803" s="8">
        <v>21.9</v>
      </c>
      <c r="BG803" s="8">
        <v>4.3</v>
      </c>
      <c r="BH803" s="8">
        <v>0.6</v>
      </c>
      <c r="BI803" s="8">
        <v>30.4</v>
      </c>
      <c r="BJ803" s="8"/>
    </row>
    <row r="804" spans="1:62" x14ac:dyDescent="0.25">
      <c r="A804" t="s">
        <v>286</v>
      </c>
      <c r="B804" t="s">
        <v>153</v>
      </c>
      <c r="C804">
        <v>2019</v>
      </c>
      <c r="D804" s="9" t="s">
        <v>283</v>
      </c>
      <c r="E804">
        <v>0</v>
      </c>
      <c r="F804" s="6">
        <f>Table26[[#This Row],[Other Carbs wt%]]+Table26[[#This Row],[Starch wt%]]+Table26[[#This Row],[Cellulose wt%]]+Table26[[#This Row],[Hemicellulose wt%]]+Table26[[#This Row],[Sa wt%]]</f>
        <v>43.74374374374375</v>
      </c>
      <c r="G804" s="6">
        <f>Table26[[#This Row],[Protein wt%]]+Table26[[#This Row],[AA wt%]]</f>
        <v>41.841841841841841</v>
      </c>
      <c r="H804" s="6">
        <f>Table26[[#This Row],[Lipids wt%]]+Table26[[#This Row],[FA wt%]]</f>
        <v>11.611611611611611</v>
      </c>
      <c r="I804" s="6">
        <f>Table26[[#This Row],[Lignin wt%]]+Table26[[#This Row],[Ph wt%]]</f>
        <v>0</v>
      </c>
      <c r="J80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04" s="8">
        <v>43.74374374374375</v>
      </c>
      <c r="L804" s="6">
        <v>0</v>
      </c>
      <c r="M804" s="6">
        <v>0</v>
      </c>
      <c r="N804" s="6">
        <v>0</v>
      </c>
      <c r="O804" s="8">
        <v>41.841841841841841</v>
      </c>
      <c r="P804" s="8">
        <v>11.611611611611611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2.8</v>
      </c>
      <c r="AD804" s="8">
        <v>1.2999999999999999E-3</v>
      </c>
      <c r="AG804" s="6">
        <v>2.912621359223301</v>
      </c>
      <c r="AQ804" s="6">
        <v>10</v>
      </c>
      <c r="AR804">
        <v>350</v>
      </c>
      <c r="AT804" t="s">
        <v>389</v>
      </c>
      <c r="AU804" s="8">
        <v>1.8</v>
      </c>
      <c r="AV804" s="8">
        <v>30.8</v>
      </c>
      <c r="AW804" s="8">
        <f>100-Table26[[#This Row],[Solids wt%]]-Table26[[#This Row],[Biocrude wt%]]-Table26[[#This Row],[Gas wt%]]</f>
        <v>60.100000000000009</v>
      </c>
      <c r="AX804" s="8">
        <v>7.3</v>
      </c>
      <c r="AZ804" s="6">
        <v>7.3</v>
      </c>
      <c r="BD804" s="8">
        <v>73.8</v>
      </c>
      <c r="BE804" s="8">
        <v>9.4</v>
      </c>
      <c r="BF804" s="8">
        <v>10.9</v>
      </c>
      <c r="BG804" s="8">
        <v>5</v>
      </c>
      <c r="BH804" s="8">
        <v>0.75</v>
      </c>
      <c r="BI804" s="8">
        <v>35.700000000000003</v>
      </c>
      <c r="BJ804" s="8"/>
    </row>
    <row r="805" spans="1:62" x14ac:dyDescent="0.25">
      <c r="A805" t="s">
        <v>286</v>
      </c>
      <c r="B805" t="s">
        <v>153</v>
      </c>
      <c r="C805">
        <v>2019</v>
      </c>
      <c r="D805" s="9" t="s">
        <v>283</v>
      </c>
      <c r="E805">
        <v>0</v>
      </c>
      <c r="F805" s="6">
        <f>Table26[[#This Row],[Other Carbs wt%]]+Table26[[#This Row],[Starch wt%]]+Table26[[#This Row],[Cellulose wt%]]+Table26[[#This Row],[Hemicellulose wt%]]+Table26[[#This Row],[Sa wt%]]</f>
        <v>43.74374374374375</v>
      </c>
      <c r="G805" s="6">
        <f>Table26[[#This Row],[Protein wt%]]+Table26[[#This Row],[AA wt%]]</f>
        <v>41.841841841841841</v>
      </c>
      <c r="H805" s="6">
        <f>Table26[[#This Row],[Lipids wt%]]+Table26[[#This Row],[FA wt%]]</f>
        <v>11.611611611611611</v>
      </c>
      <c r="I805" s="6">
        <f>Table26[[#This Row],[Lignin wt%]]+Table26[[#This Row],[Ph wt%]]</f>
        <v>0</v>
      </c>
      <c r="J80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05" s="8">
        <v>43.74374374374375</v>
      </c>
      <c r="L805" s="6">
        <v>0</v>
      </c>
      <c r="M805" s="6">
        <v>0</v>
      </c>
      <c r="N805" s="6">
        <v>0</v>
      </c>
      <c r="O805" s="8">
        <v>41.841841841841841</v>
      </c>
      <c r="P805" s="8">
        <v>11.611611611611611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2.8</v>
      </c>
      <c r="AD805" s="8">
        <v>1.2999999999999999E-3</v>
      </c>
      <c r="AG805" s="6">
        <v>2.912621359223301</v>
      </c>
      <c r="AQ805" s="6">
        <v>100</v>
      </c>
      <c r="AR805">
        <v>350</v>
      </c>
      <c r="AT805" t="s">
        <v>389</v>
      </c>
      <c r="AU805" s="8">
        <v>1.9</v>
      </c>
      <c r="AV805" s="8">
        <v>30.8</v>
      </c>
      <c r="AW805" s="8">
        <f>100-Table26[[#This Row],[Solids wt%]]-Table26[[#This Row],[Biocrude wt%]]-Table26[[#This Row],[Gas wt%]]</f>
        <v>50.3</v>
      </c>
      <c r="AX805" s="8">
        <v>17</v>
      </c>
      <c r="AZ805" s="6">
        <v>17</v>
      </c>
      <c r="BD805" s="8">
        <v>76.5</v>
      </c>
      <c r="BE805" s="8">
        <v>9.6999999999999993</v>
      </c>
      <c r="BF805" s="8">
        <v>8.6</v>
      </c>
      <c r="BG805" s="8">
        <v>4.5</v>
      </c>
      <c r="BH805" s="8">
        <v>0.53</v>
      </c>
      <c r="BI805" s="8">
        <v>37.200000000000003</v>
      </c>
      <c r="BJ805" s="8"/>
    </row>
    <row r="806" spans="1:62" x14ac:dyDescent="0.25">
      <c r="A806" t="s">
        <v>286</v>
      </c>
      <c r="B806" t="s">
        <v>153</v>
      </c>
      <c r="C806">
        <v>2019</v>
      </c>
      <c r="D806" s="9" t="s">
        <v>283</v>
      </c>
      <c r="E806">
        <v>0</v>
      </c>
      <c r="F806" s="6">
        <f>Table26[[#This Row],[Other Carbs wt%]]+Table26[[#This Row],[Starch wt%]]+Table26[[#This Row],[Cellulose wt%]]+Table26[[#This Row],[Hemicellulose wt%]]+Table26[[#This Row],[Sa wt%]]</f>
        <v>43.74374374374375</v>
      </c>
      <c r="G806" s="6">
        <f>Table26[[#This Row],[Protein wt%]]+Table26[[#This Row],[AA wt%]]</f>
        <v>41.841841841841841</v>
      </c>
      <c r="H806" s="6">
        <f>Table26[[#This Row],[Lipids wt%]]+Table26[[#This Row],[FA wt%]]</f>
        <v>11.611611611611611</v>
      </c>
      <c r="I806" s="6">
        <f>Table26[[#This Row],[Lignin wt%]]+Table26[[#This Row],[Ph wt%]]</f>
        <v>0</v>
      </c>
      <c r="J80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06" s="8">
        <v>43.74374374374375</v>
      </c>
      <c r="L806" s="6">
        <v>0</v>
      </c>
      <c r="M806" s="6">
        <v>0</v>
      </c>
      <c r="N806" s="6">
        <v>0</v>
      </c>
      <c r="O806" s="8">
        <v>41.841841841841841</v>
      </c>
      <c r="P806" s="8">
        <v>11.611611611611611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2.8</v>
      </c>
      <c r="AD806" s="8">
        <v>1.2999999999999999E-3</v>
      </c>
      <c r="AG806" s="6">
        <v>10.714285714285714</v>
      </c>
      <c r="AQ806" s="6">
        <v>1</v>
      </c>
      <c r="AR806">
        <v>150</v>
      </c>
      <c r="AT806" t="s">
        <v>389</v>
      </c>
      <c r="AU806" s="8">
        <v>69.8</v>
      </c>
      <c r="AV806" s="8">
        <v>6.3</v>
      </c>
      <c r="AW806" s="8">
        <f>100-Table26[[#This Row],[Solids wt%]]-Table26[[#This Row],[Biocrude wt%]]-Table26[[#This Row],[Gas wt%]]</f>
        <v>23.6</v>
      </c>
      <c r="AX806" s="8">
        <v>0.3</v>
      </c>
      <c r="AZ806" s="6">
        <v>0.3</v>
      </c>
      <c r="BD806" s="8">
        <v>65.7</v>
      </c>
      <c r="BE806" s="8">
        <v>9.6</v>
      </c>
      <c r="BF806" s="8">
        <v>24.2</v>
      </c>
      <c r="BG806" s="8">
        <v>0.5</v>
      </c>
      <c r="BH806" s="8">
        <v>0.03</v>
      </c>
      <c r="BI806" s="8">
        <v>31.7</v>
      </c>
      <c r="BJ806" s="8"/>
    </row>
    <row r="807" spans="1:62" x14ac:dyDescent="0.25">
      <c r="A807" t="s">
        <v>286</v>
      </c>
      <c r="B807" t="s">
        <v>153</v>
      </c>
      <c r="C807">
        <v>2019</v>
      </c>
      <c r="D807" s="9" t="s">
        <v>283</v>
      </c>
      <c r="E807">
        <v>0</v>
      </c>
      <c r="F807" s="6">
        <f>Table26[[#This Row],[Other Carbs wt%]]+Table26[[#This Row],[Starch wt%]]+Table26[[#This Row],[Cellulose wt%]]+Table26[[#This Row],[Hemicellulose wt%]]+Table26[[#This Row],[Sa wt%]]</f>
        <v>43.74374374374375</v>
      </c>
      <c r="G807" s="6">
        <f>Table26[[#This Row],[Protein wt%]]+Table26[[#This Row],[AA wt%]]</f>
        <v>41.841841841841841</v>
      </c>
      <c r="H807" s="6">
        <f>Table26[[#This Row],[Lipids wt%]]+Table26[[#This Row],[FA wt%]]</f>
        <v>11.611611611611611</v>
      </c>
      <c r="I807" s="6">
        <f>Table26[[#This Row],[Lignin wt%]]+Table26[[#This Row],[Ph wt%]]</f>
        <v>0</v>
      </c>
      <c r="J80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07" s="8">
        <v>43.74374374374375</v>
      </c>
      <c r="L807" s="6">
        <v>0</v>
      </c>
      <c r="M807" s="6">
        <v>0</v>
      </c>
      <c r="N807" s="6">
        <v>0</v>
      </c>
      <c r="O807" s="8">
        <v>41.841841841841841</v>
      </c>
      <c r="P807" s="8">
        <v>11.611611611611611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2.8</v>
      </c>
      <c r="AD807" s="8">
        <v>1.2999999999999999E-3</v>
      </c>
      <c r="AG807" s="6">
        <v>10.714285714285714</v>
      </c>
      <c r="AQ807" s="6">
        <v>10</v>
      </c>
      <c r="AR807">
        <v>150</v>
      </c>
      <c r="AT807" t="s">
        <v>389</v>
      </c>
      <c r="AU807" s="8">
        <v>61.7</v>
      </c>
      <c r="AV807" s="8">
        <v>8.6</v>
      </c>
      <c r="AW807" s="8">
        <f>100-Table26[[#This Row],[Solids wt%]]-Table26[[#This Row],[Biocrude wt%]]-Table26[[#This Row],[Gas wt%]]</f>
        <v>29.199999999999996</v>
      </c>
      <c r="AX807" s="8">
        <v>0.5</v>
      </c>
      <c r="AZ807" s="6">
        <v>0.5</v>
      </c>
      <c r="BD807" s="8">
        <v>64.900000000000006</v>
      </c>
      <c r="BE807" s="8">
        <v>9.4</v>
      </c>
      <c r="BF807" s="8">
        <v>25</v>
      </c>
      <c r="BG807" s="8">
        <v>0.7</v>
      </c>
      <c r="BH807" s="8">
        <v>0.06</v>
      </c>
      <c r="BI807" s="8">
        <v>31.1</v>
      </c>
      <c r="BJ807" s="8"/>
    </row>
    <row r="808" spans="1:62" x14ac:dyDescent="0.25">
      <c r="A808" t="s">
        <v>286</v>
      </c>
      <c r="B808" t="s">
        <v>153</v>
      </c>
      <c r="C808">
        <v>2019</v>
      </c>
      <c r="D808" s="9" t="s">
        <v>283</v>
      </c>
      <c r="E808">
        <v>0</v>
      </c>
      <c r="F808" s="6">
        <f>Table26[[#This Row],[Other Carbs wt%]]+Table26[[#This Row],[Starch wt%]]+Table26[[#This Row],[Cellulose wt%]]+Table26[[#This Row],[Hemicellulose wt%]]+Table26[[#This Row],[Sa wt%]]</f>
        <v>43.74374374374375</v>
      </c>
      <c r="G808" s="6">
        <f>Table26[[#This Row],[Protein wt%]]+Table26[[#This Row],[AA wt%]]</f>
        <v>41.841841841841841</v>
      </c>
      <c r="H808" s="6">
        <f>Table26[[#This Row],[Lipids wt%]]+Table26[[#This Row],[FA wt%]]</f>
        <v>11.611611611611611</v>
      </c>
      <c r="I808" s="6">
        <f>Table26[[#This Row],[Lignin wt%]]+Table26[[#This Row],[Ph wt%]]</f>
        <v>0</v>
      </c>
      <c r="J80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08" s="8">
        <v>43.74374374374375</v>
      </c>
      <c r="L808" s="6">
        <v>0</v>
      </c>
      <c r="M808" s="6">
        <v>0</v>
      </c>
      <c r="N808" s="6">
        <v>0</v>
      </c>
      <c r="O808" s="8">
        <v>41.841841841841841</v>
      </c>
      <c r="P808" s="8">
        <v>11.611611611611611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2.8</v>
      </c>
      <c r="AD808" s="8">
        <v>1.2999999999999999E-3</v>
      </c>
      <c r="AG808" s="6">
        <v>10.714285714285714</v>
      </c>
      <c r="AQ808" s="6">
        <v>100</v>
      </c>
      <c r="AR808">
        <v>150</v>
      </c>
      <c r="AT808" t="s">
        <v>389</v>
      </c>
      <c r="AU808" s="8">
        <v>50.3</v>
      </c>
      <c r="AV808" s="8">
        <v>9.8000000000000007</v>
      </c>
      <c r="AW808" s="8">
        <f>100-Table26[[#This Row],[Solids wt%]]-Table26[[#This Row],[Biocrude wt%]]-Table26[[#This Row],[Gas wt%]]</f>
        <v>39.100000000000009</v>
      </c>
      <c r="AX808" s="8">
        <v>0.8</v>
      </c>
      <c r="AZ808" s="6">
        <v>0.8</v>
      </c>
      <c r="BD808" s="8">
        <v>64.5</v>
      </c>
      <c r="BE808" s="8">
        <v>9.1999999999999993</v>
      </c>
      <c r="BF808" s="8">
        <v>25.2</v>
      </c>
      <c r="BG808" s="8">
        <v>1</v>
      </c>
      <c r="BH808" s="8">
        <v>0.14000000000000001</v>
      </c>
      <c r="BI808" s="8">
        <v>30.8</v>
      </c>
      <c r="BJ808" s="8"/>
    </row>
    <row r="809" spans="1:62" x14ac:dyDescent="0.25">
      <c r="A809" t="s">
        <v>286</v>
      </c>
      <c r="B809" t="s">
        <v>153</v>
      </c>
      <c r="C809">
        <v>2019</v>
      </c>
      <c r="D809" s="9" t="s">
        <v>283</v>
      </c>
      <c r="E809">
        <v>0</v>
      </c>
      <c r="F809" s="6">
        <f>Table26[[#This Row],[Other Carbs wt%]]+Table26[[#This Row],[Starch wt%]]+Table26[[#This Row],[Cellulose wt%]]+Table26[[#This Row],[Hemicellulose wt%]]+Table26[[#This Row],[Sa wt%]]</f>
        <v>43.74374374374375</v>
      </c>
      <c r="G809" s="6">
        <f>Table26[[#This Row],[Protein wt%]]+Table26[[#This Row],[AA wt%]]</f>
        <v>41.841841841841841</v>
      </c>
      <c r="H809" s="6">
        <f>Table26[[#This Row],[Lipids wt%]]+Table26[[#This Row],[FA wt%]]</f>
        <v>11.611611611611611</v>
      </c>
      <c r="I809" s="6">
        <f>Table26[[#This Row],[Lignin wt%]]+Table26[[#This Row],[Ph wt%]]</f>
        <v>0</v>
      </c>
      <c r="J80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09" s="8">
        <v>43.74374374374375</v>
      </c>
      <c r="L809" s="6">
        <v>0</v>
      </c>
      <c r="M809" s="6">
        <v>0</v>
      </c>
      <c r="N809" s="6">
        <v>0</v>
      </c>
      <c r="O809" s="8">
        <v>41.841841841841841</v>
      </c>
      <c r="P809" s="8">
        <v>11.611611611611611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2.8</v>
      </c>
      <c r="AD809" s="8">
        <v>1.2999999999999999E-3</v>
      </c>
      <c r="AG809" s="6">
        <v>10.714285714285714</v>
      </c>
      <c r="AQ809" s="6">
        <v>3.2</v>
      </c>
      <c r="AR809">
        <v>200</v>
      </c>
      <c r="AT809" t="s">
        <v>389</v>
      </c>
      <c r="AU809" s="8">
        <v>52.5</v>
      </c>
      <c r="AV809" s="8">
        <v>9.5</v>
      </c>
      <c r="AW809" s="8">
        <f>100-Table26[[#This Row],[Solids wt%]]-Table26[[#This Row],[Biocrude wt%]]-Table26[[#This Row],[Gas wt%]]</f>
        <v>37.5</v>
      </c>
      <c r="AX809" s="8">
        <v>0.5</v>
      </c>
      <c r="AZ809" s="6">
        <v>0.5</v>
      </c>
      <c r="BD809" s="8">
        <v>64.8</v>
      </c>
      <c r="BE809" s="8">
        <v>9.1999999999999993</v>
      </c>
      <c r="BF809" s="8">
        <v>24.5</v>
      </c>
      <c r="BG809" s="8">
        <v>1.2</v>
      </c>
      <c r="BH809" s="8">
        <v>0.18</v>
      </c>
      <c r="BI809" s="8">
        <v>31</v>
      </c>
      <c r="BJ809" s="8"/>
    </row>
    <row r="810" spans="1:62" x14ac:dyDescent="0.25">
      <c r="A810" t="s">
        <v>286</v>
      </c>
      <c r="B810" t="s">
        <v>153</v>
      </c>
      <c r="C810">
        <v>2019</v>
      </c>
      <c r="D810" s="9" t="s">
        <v>283</v>
      </c>
      <c r="E810">
        <v>0</v>
      </c>
      <c r="F810" s="6">
        <f>Table26[[#This Row],[Other Carbs wt%]]+Table26[[#This Row],[Starch wt%]]+Table26[[#This Row],[Cellulose wt%]]+Table26[[#This Row],[Hemicellulose wt%]]+Table26[[#This Row],[Sa wt%]]</f>
        <v>43.74374374374375</v>
      </c>
      <c r="G810" s="6">
        <f>Table26[[#This Row],[Protein wt%]]+Table26[[#This Row],[AA wt%]]</f>
        <v>41.841841841841841</v>
      </c>
      <c r="H810" s="6">
        <f>Table26[[#This Row],[Lipids wt%]]+Table26[[#This Row],[FA wt%]]</f>
        <v>11.611611611611611</v>
      </c>
      <c r="I810" s="6">
        <f>Table26[[#This Row],[Lignin wt%]]+Table26[[#This Row],[Ph wt%]]</f>
        <v>0</v>
      </c>
      <c r="J81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10" s="8">
        <v>43.74374374374375</v>
      </c>
      <c r="L810" s="6">
        <v>0</v>
      </c>
      <c r="M810" s="6">
        <v>0</v>
      </c>
      <c r="N810" s="6">
        <v>0</v>
      </c>
      <c r="O810" s="8">
        <v>41.841841841841841</v>
      </c>
      <c r="P810" s="8">
        <v>11.611611611611611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2.8</v>
      </c>
      <c r="AD810" s="8">
        <v>1.2999999999999999E-3</v>
      </c>
      <c r="AG810" s="6">
        <v>10.714285714285714</v>
      </c>
      <c r="AQ810" s="6">
        <v>31.6</v>
      </c>
      <c r="AR810">
        <v>200</v>
      </c>
      <c r="AT810" t="s">
        <v>389</v>
      </c>
      <c r="AU810" s="8">
        <v>31.3</v>
      </c>
      <c r="AV810" s="8">
        <v>16.600000000000001</v>
      </c>
      <c r="AW810" s="8">
        <f>100-Table26[[#This Row],[Solids wt%]]-Table26[[#This Row],[Biocrude wt%]]-Table26[[#This Row],[Gas wt%]]</f>
        <v>49.4</v>
      </c>
      <c r="AX810" s="8">
        <v>2.7</v>
      </c>
      <c r="AZ810" s="6">
        <v>2.7</v>
      </c>
      <c r="BD810" s="8">
        <v>64.099999999999994</v>
      </c>
      <c r="BE810" s="8">
        <v>8.8000000000000007</v>
      </c>
      <c r="BF810" s="8">
        <v>24.4</v>
      </c>
      <c r="BG810" s="8">
        <v>2.4</v>
      </c>
      <c r="BH810" s="8">
        <v>0.3</v>
      </c>
      <c r="BI810" s="8">
        <v>30.2</v>
      </c>
      <c r="BJ810" s="8"/>
    </row>
    <row r="811" spans="1:62" x14ac:dyDescent="0.25">
      <c r="A811" t="s">
        <v>286</v>
      </c>
      <c r="B811" t="s">
        <v>153</v>
      </c>
      <c r="C811">
        <v>2019</v>
      </c>
      <c r="D811" s="9" t="s">
        <v>283</v>
      </c>
      <c r="E811">
        <v>0</v>
      </c>
      <c r="F811" s="6">
        <f>Table26[[#This Row],[Other Carbs wt%]]+Table26[[#This Row],[Starch wt%]]+Table26[[#This Row],[Cellulose wt%]]+Table26[[#This Row],[Hemicellulose wt%]]+Table26[[#This Row],[Sa wt%]]</f>
        <v>43.74374374374375</v>
      </c>
      <c r="G811" s="6">
        <f>Table26[[#This Row],[Protein wt%]]+Table26[[#This Row],[AA wt%]]</f>
        <v>41.841841841841841</v>
      </c>
      <c r="H811" s="6">
        <f>Table26[[#This Row],[Lipids wt%]]+Table26[[#This Row],[FA wt%]]</f>
        <v>11.611611611611611</v>
      </c>
      <c r="I811" s="6">
        <f>Table26[[#This Row],[Lignin wt%]]+Table26[[#This Row],[Ph wt%]]</f>
        <v>0</v>
      </c>
      <c r="J81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11" s="8">
        <v>43.74374374374375</v>
      </c>
      <c r="L811" s="6">
        <v>0</v>
      </c>
      <c r="M811" s="6">
        <v>0</v>
      </c>
      <c r="N811" s="6">
        <v>0</v>
      </c>
      <c r="O811" s="8">
        <v>41.841841841841841</v>
      </c>
      <c r="P811" s="8">
        <v>11.611611611611611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6">
        <v>2.8</v>
      </c>
      <c r="AD811" s="8">
        <v>1.2999999999999999E-3</v>
      </c>
      <c r="AG811" s="6">
        <v>10.714285714285714</v>
      </c>
      <c r="AQ811" s="6">
        <v>1</v>
      </c>
      <c r="AR811">
        <v>250</v>
      </c>
      <c r="AT811" t="s">
        <v>389</v>
      </c>
      <c r="AU811" s="8">
        <v>40.1</v>
      </c>
      <c r="AV811" s="8">
        <v>15.7</v>
      </c>
      <c r="AW811" s="8">
        <f>100-Table26[[#This Row],[Solids wt%]]-Table26[[#This Row],[Biocrude wt%]]-Table26[[#This Row],[Gas wt%]]</f>
        <v>43.2</v>
      </c>
      <c r="AX811" s="8">
        <v>1</v>
      </c>
      <c r="AZ811" s="6">
        <v>1</v>
      </c>
      <c r="BD811" s="8">
        <v>63.5</v>
      </c>
      <c r="BE811" s="8">
        <v>8.8000000000000007</v>
      </c>
      <c r="BF811" s="8">
        <v>25.4</v>
      </c>
      <c r="BG811" s="8">
        <v>2.1</v>
      </c>
      <c r="BH811" s="8">
        <v>0.28999999999999998</v>
      </c>
      <c r="BI811" s="8">
        <v>29.8</v>
      </c>
      <c r="BJ811" s="8"/>
    </row>
    <row r="812" spans="1:62" x14ac:dyDescent="0.25">
      <c r="A812" t="s">
        <v>286</v>
      </c>
      <c r="B812" t="s">
        <v>153</v>
      </c>
      <c r="C812">
        <v>2019</v>
      </c>
      <c r="D812" s="9" t="s">
        <v>283</v>
      </c>
      <c r="E812">
        <v>0</v>
      </c>
      <c r="F812" s="6">
        <f>Table26[[#This Row],[Other Carbs wt%]]+Table26[[#This Row],[Starch wt%]]+Table26[[#This Row],[Cellulose wt%]]+Table26[[#This Row],[Hemicellulose wt%]]+Table26[[#This Row],[Sa wt%]]</f>
        <v>43.74374374374375</v>
      </c>
      <c r="G812" s="6">
        <f>Table26[[#This Row],[Protein wt%]]+Table26[[#This Row],[AA wt%]]</f>
        <v>41.841841841841841</v>
      </c>
      <c r="H812" s="6">
        <f>Table26[[#This Row],[Lipids wt%]]+Table26[[#This Row],[FA wt%]]</f>
        <v>11.611611611611611</v>
      </c>
      <c r="I812" s="6">
        <f>Table26[[#This Row],[Lignin wt%]]+Table26[[#This Row],[Ph wt%]]</f>
        <v>0</v>
      </c>
      <c r="J81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12" s="8">
        <v>43.74374374374375</v>
      </c>
      <c r="L812" s="6">
        <v>0</v>
      </c>
      <c r="M812" s="6">
        <v>0</v>
      </c>
      <c r="N812" s="6">
        <v>0</v>
      </c>
      <c r="O812" s="8">
        <v>41.841841841841841</v>
      </c>
      <c r="P812" s="8">
        <v>11.611611611611611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2.8</v>
      </c>
      <c r="AD812" s="8">
        <v>1.2999999999999999E-3</v>
      </c>
      <c r="AG812" s="6">
        <v>10.714285714285714</v>
      </c>
      <c r="AQ812" s="6">
        <v>10</v>
      </c>
      <c r="AR812">
        <v>250</v>
      </c>
      <c r="AT812" t="s">
        <v>389</v>
      </c>
      <c r="AU812" s="8">
        <v>9.4</v>
      </c>
      <c r="AV812" s="8">
        <v>27.9</v>
      </c>
      <c r="AW812" s="8">
        <f>100-Table26[[#This Row],[Solids wt%]]-Table26[[#This Row],[Biocrude wt%]]-Table26[[#This Row],[Gas wt%]]</f>
        <v>62.699999999999996</v>
      </c>
      <c r="AX812" s="8"/>
      <c r="AZ812" s="6" t="s">
        <v>391</v>
      </c>
      <c r="BD812" s="8">
        <v>65.7</v>
      </c>
      <c r="BE812" s="8">
        <v>8.6</v>
      </c>
      <c r="BF812" s="8">
        <v>21</v>
      </c>
      <c r="BG812" s="8">
        <v>4.2</v>
      </c>
      <c r="BH812" s="8">
        <v>0.53</v>
      </c>
      <c r="BI812" s="8">
        <v>30.8</v>
      </c>
      <c r="BJ812" s="8"/>
    </row>
    <row r="813" spans="1:62" x14ac:dyDescent="0.25">
      <c r="A813" t="s">
        <v>286</v>
      </c>
      <c r="B813" t="s">
        <v>153</v>
      </c>
      <c r="C813">
        <v>2019</v>
      </c>
      <c r="D813" s="9" t="s">
        <v>283</v>
      </c>
      <c r="E813">
        <v>0</v>
      </c>
      <c r="F813" s="6">
        <f>Table26[[#This Row],[Other Carbs wt%]]+Table26[[#This Row],[Starch wt%]]+Table26[[#This Row],[Cellulose wt%]]+Table26[[#This Row],[Hemicellulose wt%]]+Table26[[#This Row],[Sa wt%]]</f>
        <v>43.74374374374375</v>
      </c>
      <c r="G813" s="6">
        <f>Table26[[#This Row],[Protein wt%]]+Table26[[#This Row],[AA wt%]]</f>
        <v>41.841841841841841</v>
      </c>
      <c r="H813" s="6">
        <f>Table26[[#This Row],[Lipids wt%]]+Table26[[#This Row],[FA wt%]]</f>
        <v>11.611611611611611</v>
      </c>
      <c r="I813" s="6">
        <f>Table26[[#This Row],[Lignin wt%]]+Table26[[#This Row],[Ph wt%]]</f>
        <v>0</v>
      </c>
      <c r="J81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13" s="8">
        <v>43.74374374374375</v>
      </c>
      <c r="L813" s="6">
        <v>0</v>
      </c>
      <c r="M813" s="6">
        <v>0</v>
      </c>
      <c r="N813" s="6">
        <v>0</v>
      </c>
      <c r="O813" s="8">
        <v>41.841841841841841</v>
      </c>
      <c r="P813" s="8">
        <v>11.611611611611611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2.8</v>
      </c>
      <c r="AD813" s="8">
        <v>1.2999999999999999E-3</v>
      </c>
      <c r="AG813" s="6">
        <v>10.714285714285714</v>
      </c>
      <c r="AQ813" s="6">
        <v>100</v>
      </c>
      <c r="AR813">
        <v>250</v>
      </c>
      <c r="AT813" t="s">
        <v>389</v>
      </c>
      <c r="AU813" s="8">
        <v>1.9</v>
      </c>
      <c r="AV813" s="8">
        <v>36.4</v>
      </c>
      <c r="AW813" s="8">
        <f>100-Table26[[#This Row],[Solids wt%]]-Table26[[#This Row],[Biocrude wt%]]-Table26[[#This Row],[Gas wt%]]</f>
        <v>54.199999999999996</v>
      </c>
      <c r="AX813" s="8">
        <v>7.5</v>
      </c>
      <c r="AZ813" s="6">
        <v>7.5</v>
      </c>
      <c r="BD813" s="8">
        <v>73.3</v>
      </c>
      <c r="BE813" s="8">
        <v>9.4</v>
      </c>
      <c r="BF813" s="8">
        <v>11.1</v>
      </c>
      <c r="BG813" s="8">
        <v>5.5</v>
      </c>
      <c r="BH813" s="8">
        <v>0.56999999999999995</v>
      </c>
      <c r="BI813" s="8">
        <v>35.5</v>
      </c>
      <c r="BJ813" s="8"/>
    </row>
    <row r="814" spans="1:62" x14ac:dyDescent="0.25">
      <c r="A814" t="s">
        <v>286</v>
      </c>
      <c r="B814" t="s">
        <v>153</v>
      </c>
      <c r="C814">
        <v>2019</v>
      </c>
      <c r="D814" s="9" t="s">
        <v>283</v>
      </c>
      <c r="E814">
        <v>0</v>
      </c>
      <c r="F814" s="6">
        <f>Table26[[#This Row],[Other Carbs wt%]]+Table26[[#This Row],[Starch wt%]]+Table26[[#This Row],[Cellulose wt%]]+Table26[[#This Row],[Hemicellulose wt%]]+Table26[[#This Row],[Sa wt%]]</f>
        <v>43.74374374374375</v>
      </c>
      <c r="G814" s="6">
        <f>Table26[[#This Row],[Protein wt%]]+Table26[[#This Row],[AA wt%]]</f>
        <v>41.841841841841841</v>
      </c>
      <c r="H814" s="6">
        <f>Table26[[#This Row],[Lipids wt%]]+Table26[[#This Row],[FA wt%]]</f>
        <v>11.611611611611611</v>
      </c>
      <c r="I814" s="6">
        <f>Table26[[#This Row],[Lignin wt%]]+Table26[[#This Row],[Ph wt%]]</f>
        <v>0</v>
      </c>
      <c r="J81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14" s="8">
        <v>43.74374374374375</v>
      </c>
      <c r="L814" s="6">
        <v>0</v>
      </c>
      <c r="M814" s="6">
        <v>0</v>
      </c>
      <c r="N814" s="6">
        <v>0</v>
      </c>
      <c r="O814" s="8">
        <v>41.841841841841841</v>
      </c>
      <c r="P814" s="8">
        <v>11.611611611611611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2.8</v>
      </c>
      <c r="AD814" s="8">
        <v>1.2999999999999999E-3</v>
      </c>
      <c r="AG814" s="6">
        <v>10.714285714285714</v>
      </c>
      <c r="AQ814" s="6">
        <v>3.2</v>
      </c>
      <c r="AR814">
        <v>300</v>
      </c>
      <c r="AT814" t="s">
        <v>389</v>
      </c>
      <c r="AU814" s="8">
        <v>6.5</v>
      </c>
      <c r="AV814" s="8">
        <v>33.9</v>
      </c>
      <c r="AW814" s="8">
        <f>100-Table26[[#This Row],[Solids wt%]]-Table26[[#This Row],[Biocrude wt%]]-Table26[[#This Row],[Gas wt%]]</f>
        <v>53.7</v>
      </c>
      <c r="AX814" s="8">
        <v>5.9</v>
      </c>
      <c r="AZ814" s="6">
        <v>5.9</v>
      </c>
      <c r="BD814" s="8">
        <v>66.900000000000006</v>
      </c>
      <c r="BE814" s="8">
        <v>8.5</v>
      </c>
      <c r="BF814" s="8">
        <v>18.7</v>
      </c>
      <c r="BG814" s="8">
        <v>5.3</v>
      </c>
      <c r="BH814" s="8">
        <v>0.69</v>
      </c>
      <c r="BI814" s="8">
        <v>31.4</v>
      </c>
      <c r="BJ814" s="8"/>
    </row>
    <row r="815" spans="1:62" x14ac:dyDescent="0.25">
      <c r="A815" t="s">
        <v>286</v>
      </c>
      <c r="B815" t="s">
        <v>153</v>
      </c>
      <c r="C815">
        <v>2019</v>
      </c>
      <c r="D815" s="9" t="s">
        <v>283</v>
      </c>
      <c r="E815">
        <v>0</v>
      </c>
      <c r="F815" s="6">
        <f>Table26[[#This Row],[Other Carbs wt%]]+Table26[[#This Row],[Starch wt%]]+Table26[[#This Row],[Cellulose wt%]]+Table26[[#This Row],[Hemicellulose wt%]]+Table26[[#This Row],[Sa wt%]]</f>
        <v>43.74374374374375</v>
      </c>
      <c r="G815" s="6">
        <f>Table26[[#This Row],[Protein wt%]]+Table26[[#This Row],[AA wt%]]</f>
        <v>41.841841841841841</v>
      </c>
      <c r="H815" s="6">
        <f>Table26[[#This Row],[Lipids wt%]]+Table26[[#This Row],[FA wt%]]</f>
        <v>11.611611611611611</v>
      </c>
      <c r="I815" s="6">
        <f>Table26[[#This Row],[Lignin wt%]]+Table26[[#This Row],[Ph wt%]]</f>
        <v>0</v>
      </c>
      <c r="J81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15" s="8">
        <v>43.74374374374375</v>
      </c>
      <c r="L815" s="6">
        <v>0</v>
      </c>
      <c r="M815" s="6">
        <v>0</v>
      </c>
      <c r="N815" s="6">
        <v>0</v>
      </c>
      <c r="O815" s="8">
        <v>41.841841841841841</v>
      </c>
      <c r="P815" s="8">
        <v>11.611611611611611</v>
      </c>
      <c r="Q815" s="6">
        <v>0</v>
      </c>
      <c r="R815" s="6">
        <v>0</v>
      </c>
      <c r="S815" s="6">
        <v>0</v>
      </c>
      <c r="T815" s="6">
        <v>0</v>
      </c>
      <c r="U815" s="6">
        <v>0</v>
      </c>
      <c r="V815" s="6">
        <v>2.8</v>
      </c>
      <c r="AD815" s="8">
        <v>1.2999999999999999E-3</v>
      </c>
      <c r="AG815" s="6">
        <v>10.714285714285714</v>
      </c>
      <c r="AQ815" s="6">
        <v>31.6</v>
      </c>
      <c r="AR815">
        <v>300</v>
      </c>
      <c r="AT815" t="s">
        <v>389</v>
      </c>
      <c r="AU815" s="8">
        <v>2.1</v>
      </c>
      <c r="AV815" s="8">
        <v>34</v>
      </c>
      <c r="AW815" s="8">
        <f>100-Table26[[#This Row],[Solids wt%]]-Table26[[#This Row],[Biocrude wt%]]-Table26[[#This Row],[Gas wt%]]</f>
        <v>57.400000000000006</v>
      </c>
      <c r="AX815" s="8">
        <v>6.5</v>
      </c>
      <c r="AZ815" s="6">
        <v>6.5</v>
      </c>
      <c r="BD815" s="8">
        <v>68.3</v>
      </c>
      <c r="BE815" s="8">
        <v>8.6999999999999993</v>
      </c>
      <c r="BF815" s="8">
        <v>17.2</v>
      </c>
      <c r="BG815" s="8">
        <v>5.2</v>
      </c>
      <c r="BH815" s="8">
        <v>0.67</v>
      </c>
      <c r="BI815" s="8">
        <v>32.200000000000003</v>
      </c>
      <c r="BJ815" s="8"/>
    </row>
    <row r="816" spans="1:62" x14ac:dyDescent="0.25">
      <c r="A816" t="s">
        <v>286</v>
      </c>
      <c r="B816" t="s">
        <v>153</v>
      </c>
      <c r="C816">
        <v>2019</v>
      </c>
      <c r="D816" s="9" t="s">
        <v>283</v>
      </c>
      <c r="E816">
        <v>0</v>
      </c>
      <c r="F816" s="6">
        <f>Table26[[#This Row],[Other Carbs wt%]]+Table26[[#This Row],[Starch wt%]]+Table26[[#This Row],[Cellulose wt%]]+Table26[[#This Row],[Hemicellulose wt%]]+Table26[[#This Row],[Sa wt%]]</f>
        <v>43.74374374374375</v>
      </c>
      <c r="G816" s="6">
        <f>Table26[[#This Row],[Protein wt%]]+Table26[[#This Row],[AA wt%]]</f>
        <v>41.841841841841841</v>
      </c>
      <c r="H816" s="6">
        <f>Table26[[#This Row],[Lipids wt%]]+Table26[[#This Row],[FA wt%]]</f>
        <v>11.611611611611611</v>
      </c>
      <c r="I816" s="6">
        <f>Table26[[#This Row],[Lignin wt%]]+Table26[[#This Row],[Ph wt%]]</f>
        <v>0</v>
      </c>
      <c r="J81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16" s="8">
        <v>43.74374374374375</v>
      </c>
      <c r="L816" s="6">
        <v>0</v>
      </c>
      <c r="M816" s="6">
        <v>0</v>
      </c>
      <c r="N816" s="6">
        <v>0</v>
      </c>
      <c r="O816" s="8">
        <v>41.841841841841841</v>
      </c>
      <c r="P816" s="8">
        <v>11.611611611611611</v>
      </c>
      <c r="Q816" s="6">
        <v>0</v>
      </c>
      <c r="R816" s="6">
        <v>0</v>
      </c>
      <c r="S816" s="6">
        <v>0</v>
      </c>
      <c r="T816" s="6">
        <v>0</v>
      </c>
      <c r="U816" s="6">
        <v>0</v>
      </c>
      <c r="V816" s="6">
        <v>2.8</v>
      </c>
      <c r="AD816" s="8">
        <v>1.2999999999999999E-3</v>
      </c>
      <c r="AG816" s="6">
        <v>10.714285714285714</v>
      </c>
      <c r="AQ816" s="6">
        <v>0</v>
      </c>
      <c r="AR816">
        <v>350</v>
      </c>
      <c r="AT816" t="s">
        <v>389</v>
      </c>
      <c r="AU816" s="8">
        <v>76.099999999999994</v>
      </c>
      <c r="AV816" s="8">
        <v>2.1</v>
      </c>
      <c r="AW816" s="8">
        <f>100-Table26[[#This Row],[Solids wt%]]-Table26[[#This Row],[Biocrude wt%]]-Table26[[#This Row],[Gas wt%]]</f>
        <v>21.800000000000004</v>
      </c>
      <c r="AX816" s="8"/>
      <c r="AZ816" s="6" t="s">
        <v>391</v>
      </c>
      <c r="BD816" s="8">
        <v>64.7</v>
      </c>
      <c r="BE816" s="8">
        <v>9.3000000000000007</v>
      </c>
      <c r="BF816" s="8">
        <v>25.6</v>
      </c>
      <c r="BG816" s="8">
        <v>0.3</v>
      </c>
      <c r="BH816" s="8"/>
      <c r="BI816" s="8">
        <v>30.9</v>
      </c>
      <c r="BJ816" s="8"/>
    </row>
    <row r="817" spans="1:62" x14ac:dyDescent="0.25">
      <c r="A817" t="s">
        <v>286</v>
      </c>
      <c r="B817" t="s">
        <v>153</v>
      </c>
      <c r="C817">
        <v>2019</v>
      </c>
      <c r="D817" s="9" t="s">
        <v>283</v>
      </c>
      <c r="E817">
        <v>0</v>
      </c>
      <c r="F817" s="6">
        <f>Table26[[#This Row],[Other Carbs wt%]]+Table26[[#This Row],[Starch wt%]]+Table26[[#This Row],[Cellulose wt%]]+Table26[[#This Row],[Hemicellulose wt%]]+Table26[[#This Row],[Sa wt%]]</f>
        <v>43.74374374374375</v>
      </c>
      <c r="G817" s="6">
        <f>Table26[[#This Row],[Protein wt%]]+Table26[[#This Row],[AA wt%]]</f>
        <v>41.841841841841841</v>
      </c>
      <c r="H817" s="6">
        <f>Table26[[#This Row],[Lipids wt%]]+Table26[[#This Row],[FA wt%]]</f>
        <v>11.611611611611611</v>
      </c>
      <c r="I817" s="6">
        <f>Table26[[#This Row],[Lignin wt%]]+Table26[[#This Row],[Ph wt%]]</f>
        <v>0</v>
      </c>
      <c r="J81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17" s="8">
        <v>43.74374374374375</v>
      </c>
      <c r="L817" s="6">
        <v>0</v>
      </c>
      <c r="M817" s="6">
        <v>0</v>
      </c>
      <c r="N817" s="6">
        <v>0</v>
      </c>
      <c r="O817" s="8">
        <v>41.841841841841841</v>
      </c>
      <c r="P817" s="8">
        <v>11.611611611611611</v>
      </c>
      <c r="Q817" s="6">
        <v>0</v>
      </c>
      <c r="R817" s="6">
        <v>0</v>
      </c>
      <c r="S817" s="6">
        <v>0</v>
      </c>
      <c r="T817" s="6">
        <v>0</v>
      </c>
      <c r="U817" s="6">
        <v>0</v>
      </c>
      <c r="V817" s="6">
        <v>2.8</v>
      </c>
      <c r="AD817" s="8">
        <v>1.2999999999999999E-3</v>
      </c>
      <c r="AG817" s="6">
        <v>10.714285714285714</v>
      </c>
      <c r="AQ817" s="6">
        <v>1</v>
      </c>
      <c r="AR817">
        <v>350</v>
      </c>
      <c r="AT817" t="s">
        <v>389</v>
      </c>
      <c r="AU817" s="8">
        <v>5.5</v>
      </c>
      <c r="AV817" s="8">
        <v>38.1</v>
      </c>
      <c r="AW817" s="8">
        <f>100-Table26[[#This Row],[Solids wt%]]-Table26[[#This Row],[Biocrude wt%]]-Table26[[#This Row],[Gas wt%]]</f>
        <v>51.3</v>
      </c>
      <c r="AX817" s="8">
        <v>5.0999999999999996</v>
      </c>
      <c r="AZ817" s="6">
        <v>5.0999999999999996</v>
      </c>
      <c r="BD817" s="8">
        <v>65.7</v>
      </c>
      <c r="BE817" s="8">
        <v>8.6</v>
      </c>
      <c r="BF817" s="8">
        <v>19.7</v>
      </c>
      <c r="BG817" s="8">
        <v>5.3</v>
      </c>
      <c r="BH817" s="8">
        <v>0.68</v>
      </c>
      <c r="BI817" s="8">
        <v>30.9</v>
      </c>
      <c r="BJ817" s="8"/>
    </row>
    <row r="818" spans="1:62" x14ac:dyDescent="0.25">
      <c r="A818" t="s">
        <v>286</v>
      </c>
      <c r="B818" t="s">
        <v>153</v>
      </c>
      <c r="C818">
        <v>2019</v>
      </c>
      <c r="D818" s="9" t="s">
        <v>283</v>
      </c>
      <c r="E818">
        <v>0</v>
      </c>
      <c r="F818" s="6">
        <f>Table26[[#This Row],[Other Carbs wt%]]+Table26[[#This Row],[Starch wt%]]+Table26[[#This Row],[Cellulose wt%]]+Table26[[#This Row],[Hemicellulose wt%]]+Table26[[#This Row],[Sa wt%]]</f>
        <v>43.74374374374375</v>
      </c>
      <c r="G818" s="6">
        <f>Table26[[#This Row],[Protein wt%]]+Table26[[#This Row],[AA wt%]]</f>
        <v>41.841841841841841</v>
      </c>
      <c r="H818" s="6">
        <f>Table26[[#This Row],[Lipids wt%]]+Table26[[#This Row],[FA wt%]]</f>
        <v>11.611611611611611</v>
      </c>
      <c r="I818" s="6">
        <f>Table26[[#This Row],[Lignin wt%]]+Table26[[#This Row],[Ph wt%]]</f>
        <v>0</v>
      </c>
      <c r="J81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18" s="8">
        <v>43.74374374374375</v>
      </c>
      <c r="L818" s="6">
        <v>0</v>
      </c>
      <c r="M818" s="6">
        <v>0</v>
      </c>
      <c r="N818" s="6">
        <v>0</v>
      </c>
      <c r="O818" s="8">
        <v>41.841841841841841</v>
      </c>
      <c r="P818" s="8">
        <v>11.611611611611611</v>
      </c>
      <c r="Q818" s="6">
        <v>0</v>
      </c>
      <c r="R818" s="6">
        <v>0</v>
      </c>
      <c r="S818" s="6">
        <v>0</v>
      </c>
      <c r="T818" s="6">
        <v>0</v>
      </c>
      <c r="U818" s="6">
        <v>0</v>
      </c>
      <c r="V818" s="6">
        <v>2.8</v>
      </c>
      <c r="AD818" s="8">
        <v>1.2999999999999999E-3</v>
      </c>
      <c r="AG818" s="6">
        <v>10.714285714285714</v>
      </c>
      <c r="AQ818" s="6">
        <v>10</v>
      </c>
      <c r="AR818">
        <v>350</v>
      </c>
      <c r="AT818" t="s">
        <v>389</v>
      </c>
      <c r="AU818" s="8">
        <v>2.6</v>
      </c>
      <c r="AV818" s="8">
        <v>39</v>
      </c>
      <c r="AW818" s="8">
        <f>100-Table26[[#This Row],[Solids wt%]]-Table26[[#This Row],[Biocrude wt%]]-Table26[[#This Row],[Gas wt%]]</f>
        <v>47.400000000000006</v>
      </c>
      <c r="AX818" s="8">
        <v>11</v>
      </c>
      <c r="AZ818" s="6">
        <v>11</v>
      </c>
      <c r="BD818" s="8">
        <v>72.099999999999994</v>
      </c>
      <c r="BE818" s="8">
        <v>9.1</v>
      </c>
      <c r="BF818" s="8">
        <v>12.6</v>
      </c>
      <c r="BG818" s="8">
        <v>5.6</v>
      </c>
      <c r="BH818" s="8">
        <v>0.64</v>
      </c>
      <c r="BI818" s="8">
        <v>34.4</v>
      </c>
      <c r="BJ818" s="8"/>
    </row>
    <row r="819" spans="1:62" x14ac:dyDescent="0.25">
      <c r="A819" t="s">
        <v>286</v>
      </c>
      <c r="B819" t="s">
        <v>153</v>
      </c>
      <c r="C819">
        <v>2019</v>
      </c>
      <c r="D819" s="9" t="s">
        <v>283</v>
      </c>
      <c r="E819">
        <v>0</v>
      </c>
      <c r="F819" s="6">
        <f>Table26[[#This Row],[Other Carbs wt%]]+Table26[[#This Row],[Starch wt%]]+Table26[[#This Row],[Cellulose wt%]]+Table26[[#This Row],[Hemicellulose wt%]]+Table26[[#This Row],[Sa wt%]]</f>
        <v>43.74374374374375</v>
      </c>
      <c r="G819" s="6">
        <f>Table26[[#This Row],[Protein wt%]]+Table26[[#This Row],[AA wt%]]</f>
        <v>41.841841841841841</v>
      </c>
      <c r="H819" s="6">
        <f>Table26[[#This Row],[Lipids wt%]]+Table26[[#This Row],[FA wt%]]</f>
        <v>11.611611611611611</v>
      </c>
      <c r="I819" s="6">
        <f>Table26[[#This Row],[Lignin wt%]]+Table26[[#This Row],[Ph wt%]]</f>
        <v>0</v>
      </c>
      <c r="J81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43.74374374374375</v>
      </c>
      <c r="K819" s="8">
        <v>43.74374374374375</v>
      </c>
      <c r="L819" s="6">
        <v>0</v>
      </c>
      <c r="M819" s="6">
        <v>0</v>
      </c>
      <c r="N819" s="6">
        <v>0</v>
      </c>
      <c r="O819" s="8">
        <v>41.841841841841841</v>
      </c>
      <c r="P819" s="8">
        <v>11.611611611611611</v>
      </c>
      <c r="Q819" s="6">
        <v>0</v>
      </c>
      <c r="R819" s="6">
        <v>0</v>
      </c>
      <c r="S819" s="6">
        <v>0</v>
      </c>
      <c r="T819" s="6">
        <v>0</v>
      </c>
      <c r="U819" s="6">
        <v>0</v>
      </c>
      <c r="V819" s="6">
        <v>2.8</v>
      </c>
      <c r="AD819" s="8">
        <v>1.2999999999999999E-3</v>
      </c>
      <c r="AG819" s="6">
        <v>10.714285714285714</v>
      </c>
      <c r="AQ819" s="6">
        <v>100</v>
      </c>
      <c r="AR819">
        <v>350</v>
      </c>
      <c r="AT819" t="s">
        <v>389</v>
      </c>
      <c r="AU819" s="8">
        <v>2.4</v>
      </c>
      <c r="AV819" s="8">
        <v>34.799999999999997</v>
      </c>
      <c r="AW819" s="8">
        <f>100-Table26[[#This Row],[Solids wt%]]-Table26[[#This Row],[Biocrude wt%]]-Table26[[#This Row],[Gas wt%]]</f>
        <v>53.199999999999996</v>
      </c>
      <c r="AX819" s="8">
        <v>9.6</v>
      </c>
      <c r="AZ819" s="6">
        <v>9.6</v>
      </c>
      <c r="BD819" s="8">
        <v>76.2</v>
      </c>
      <c r="BE819" s="8">
        <v>9.6999999999999993</v>
      </c>
      <c r="BF819" s="8">
        <v>8.5</v>
      </c>
      <c r="BG819" s="8">
        <v>5</v>
      </c>
      <c r="BH819" s="8">
        <v>0.56999999999999995</v>
      </c>
      <c r="BI819" s="8">
        <v>37.1</v>
      </c>
      <c r="BJ819" s="8"/>
    </row>
    <row r="820" spans="1:62" x14ac:dyDescent="0.25">
      <c r="A820" t="s">
        <v>286</v>
      </c>
      <c r="B820" t="s">
        <v>153</v>
      </c>
      <c r="C820">
        <v>2019</v>
      </c>
      <c r="D820" s="9" t="s">
        <v>284</v>
      </c>
      <c r="E820">
        <v>0</v>
      </c>
      <c r="F820" s="6">
        <f>Table26[[#This Row],[Other Carbs wt%]]+Table26[[#This Row],[Starch wt%]]+Table26[[#This Row],[Cellulose wt%]]+Table26[[#This Row],[Hemicellulose wt%]]+Table26[[#This Row],[Sa wt%]]</f>
        <v>44.7</v>
      </c>
      <c r="G820" s="6">
        <f>Table26[[#This Row],[Protein wt%]]+Table26[[#This Row],[AA wt%]]</f>
        <v>20.100000000000001</v>
      </c>
      <c r="H820" s="6">
        <f>Table26[[#This Row],[Lipids wt%]]+Table26[[#This Row],[FA wt%]]</f>
        <v>28.5</v>
      </c>
      <c r="I820" s="6">
        <f>Table26[[#This Row],[Lignin wt%]]+Table26[[#This Row],[Ph wt%]]</f>
        <v>0</v>
      </c>
      <c r="J82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20" s="8">
        <v>44.7</v>
      </c>
      <c r="L820" s="6">
        <v>0</v>
      </c>
      <c r="M820" s="6">
        <v>0</v>
      </c>
      <c r="N820" s="6">
        <v>0</v>
      </c>
      <c r="O820" s="8">
        <v>20.100000000000001</v>
      </c>
      <c r="P820" s="8">
        <v>28.5</v>
      </c>
      <c r="Q820" s="6">
        <v>0</v>
      </c>
      <c r="R820" s="6">
        <v>0</v>
      </c>
      <c r="S820" s="6">
        <v>0</v>
      </c>
      <c r="T820" s="6">
        <v>0</v>
      </c>
      <c r="U820" s="6">
        <v>0</v>
      </c>
      <c r="V820" s="6">
        <v>6.7</v>
      </c>
      <c r="AD820" s="8">
        <v>1.2999999999999999E-3</v>
      </c>
      <c r="AG820" s="6">
        <v>2.912621359223301</v>
      </c>
      <c r="AQ820" s="6">
        <v>1</v>
      </c>
      <c r="AR820">
        <v>150</v>
      </c>
      <c r="AT820" t="s">
        <v>389</v>
      </c>
      <c r="AU820" s="8">
        <v>45.5</v>
      </c>
      <c r="AV820" s="8">
        <v>11.6</v>
      </c>
      <c r="AW820" s="8">
        <f>100-Table26[[#This Row],[Solids wt%]]-Table26[[#This Row],[Biocrude wt%]]-Table26[[#This Row],[Gas wt%]]</f>
        <v>41.9</v>
      </c>
      <c r="AX820" s="8">
        <v>1</v>
      </c>
      <c r="AZ820" s="6">
        <v>1</v>
      </c>
      <c r="BD820" s="8">
        <v>73.5</v>
      </c>
      <c r="BE820" s="8">
        <v>11</v>
      </c>
      <c r="BF820" s="8">
        <v>14.9</v>
      </c>
      <c r="BG820" s="8">
        <v>0.6</v>
      </c>
      <c r="BH820" s="8">
        <v>0.05</v>
      </c>
      <c r="BI820" s="8">
        <v>37.1</v>
      </c>
      <c r="BJ820" s="8"/>
    </row>
    <row r="821" spans="1:62" x14ac:dyDescent="0.25">
      <c r="A821" t="s">
        <v>286</v>
      </c>
      <c r="B821" t="s">
        <v>153</v>
      </c>
      <c r="C821">
        <v>2019</v>
      </c>
      <c r="D821" s="9" t="s">
        <v>284</v>
      </c>
      <c r="E821">
        <v>0</v>
      </c>
      <c r="F821" s="6">
        <f>Table26[[#This Row],[Other Carbs wt%]]+Table26[[#This Row],[Starch wt%]]+Table26[[#This Row],[Cellulose wt%]]+Table26[[#This Row],[Hemicellulose wt%]]+Table26[[#This Row],[Sa wt%]]</f>
        <v>44.7</v>
      </c>
      <c r="G821" s="6">
        <f>Table26[[#This Row],[Protein wt%]]+Table26[[#This Row],[AA wt%]]</f>
        <v>20.100000000000001</v>
      </c>
      <c r="H821" s="6">
        <f>Table26[[#This Row],[Lipids wt%]]+Table26[[#This Row],[FA wt%]]</f>
        <v>28.5</v>
      </c>
      <c r="I821" s="6">
        <f>Table26[[#This Row],[Lignin wt%]]+Table26[[#This Row],[Ph wt%]]</f>
        <v>0</v>
      </c>
      <c r="J82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21" s="8">
        <v>44.7</v>
      </c>
      <c r="L821" s="6">
        <v>0</v>
      </c>
      <c r="M821" s="6">
        <v>0</v>
      </c>
      <c r="N821" s="6">
        <v>0</v>
      </c>
      <c r="O821" s="8">
        <v>20.100000000000001</v>
      </c>
      <c r="P821" s="8">
        <v>28.5</v>
      </c>
      <c r="Q821" s="6">
        <v>0</v>
      </c>
      <c r="R821" s="6">
        <v>0</v>
      </c>
      <c r="S821" s="6">
        <v>0</v>
      </c>
      <c r="T821" s="6">
        <v>0</v>
      </c>
      <c r="U821" s="6">
        <v>0</v>
      </c>
      <c r="V821" s="6">
        <v>6.7</v>
      </c>
      <c r="AD821" s="8">
        <v>1.2999999999999999E-3</v>
      </c>
      <c r="AG821" s="6">
        <v>2.912621359223301</v>
      </c>
      <c r="AQ821" s="6">
        <v>0</v>
      </c>
      <c r="AR821">
        <v>200</v>
      </c>
      <c r="AT821" t="s">
        <v>389</v>
      </c>
      <c r="AU821" s="8">
        <v>48.6</v>
      </c>
      <c r="AV821" s="8">
        <v>13.5</v>
      </c>
      <c r="AW821" s="8">
        <f>100-Table26[[#This Row],[Solids wt%]]-Table26[[#This Row],[Biocrude wt%]]-Table26[[#This Row],[Gas wt%]]</f>
        <v>36.6</v>
      </c>
      <c r="AX821" s="8">
        <v>1.3</v>
      </c>
      <c r="AZ821" s="6">
        <v>1.3</v>
      </c>
      <c r="BD821" s="8">
        <v>75.2</v>
      </c>
      <c r="BE821" s="8">
        <v>11.3</v>
      </c>
      <c r="BF821" s="8">
        <v>12.9</v>
      </c>
      <c r="BG821" s="8">
        <v>0.6</v>
      </c>
      <c r="BH821" s="8">
        <v>0.06</v>
      </c>
      <c r="BI821" s="8">
        <v>38.200000000000003</v>
      </c>
      <c r="BJ821" s="8"/>
    </row>
    <row r="822" spans="1:62" x14ac:dyDescent="0.25">
      <c r="A822" t="s">
        <v>286</v>
      </c>
      <c r="B822" t="s">
        <v>153</v>
      </c>
      <c r="C822">
        <v>2019</v>
      </c>
      <c r="D822" s="9" t="s">
        <v>284</v>
      </c>
      <c r="E822">
        <v>0</v>
      </c>
      <c r="F822" s="6">
        <f>Table26[[#This Row],[Other Carbs wt%]]+Table26[[#This Row],[Starch wt%]]+Table26[[#This Row],[Cellulose wt%]]+Table26[[#This Row],[Hemicellulose wt%]]+Table26[[#This Row],[Sa wt%]]</f>
        <v>44.7</v>
      </c>
      <c r="G822" s="6">
        <f>Table26[[#This Row],[Protein wt%]]+Table26[[#This Row],[AA wt%]]</f>
        <v>20.100000000000001</v>
      </c>
      <c r="H822" s="6">
        <f>Table26[[#This Row],[Lipids wt%]]+Table26[[#This Row],[FA wt%]]</f>
        <v>28.5</v>
      </c>
      <c r="I822" s="6">
        <f>Table26[[#This Row],[Lignin wt%]]+Table26[[#This Row],[Ph wt%]]</f>
        <v>0</v>
      </c>
      <c r="J82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22" s="8">
        <v>44.7</v>
      </c>
      <c r="L822" s="6">
        <v>0</v>
      </c>
      <c r="M822" s="6">
        <v>0</v>
      </c>
      <c r="N822" s="6">
        <v>0</v>
      </c>
      <c r="O822" s="8">
        <v>20.100000000000001</v>
      </c>
      <c r="P822" s="8">
        <v>28.5</v>
      </c>
      <c r="Q822" s="6">
        <v>0</v>
      </c>
      <c r="R822" s="6">
        <v>0</v>
      </c>
      <c r="S822" s="6">
        <v>0</v>
      </c>
      <c r="T822" s="6">
        <v>0</v>
      </c>
      <c r="U822" s="6">
        <v>0</v>
      </c>
      <c r="V822" s="6">
        <v>6.7</v>
      </c>
      <c r="AD822" s="8">
        <v>1.2999999999999999E-3</v>
      </c>
      <c r="AG822" s="6">
        <v>2.912621359223301</v>
      </c>
      <c r="AQ822" s="6">
        <v>3.2</v>
      </c>
      <c r="AR822">
        <v>200</v>
      </c>
      <c r="AT822" t="s">
        <v>389</v>
      </c>
      <c r="AU822" s="8">
        <v>27.8</v>
      </c>
      <c r="AV822" s="8">
        <v>27.4</v>
      </c>
      <c r="AW822" s="8">
        <f>100-Table26[[#This Row],[Solids wt%]]-Table26[[#This Row],[Biocrude wt%]]-Table26[[#This Row],[Gas wt%]]</f>
        <v>43.7</v>
      </c>
      <c r="AX822" s="8">
        <v>1.1000000000000001</v>
      </c>
      <c r="AZ822" s="6">
        <v>1.1000000000000001</v>
      </c>
      <c r="BD822" s="8">
        <v>69.900000000000006</v>
      </c>
      <c r="BE822" s="8">
        <v>10.4</v>
      </c>
      <c r="BF822" s="8">
        <v>19.100000000000001</v>
      </c>
      <c r="BG822" s="8">
        <v>0.5</v>
      </c>
      <c r="BH822" s="8">
        <v>0.08</v>
      </c>
      <c r="BI822" s="8">
        <v>34.700000000000003</v>
      </c>
      <c r="BJ822" s="8"/>
    </row>
    <row r="823" spans="1:62" x14ac:dyDescent="0.25">
      <c r="A823" t="s">
        <v>286</v>
      </c>
      <c r="B823" t="s">
        <v>153</v>
      </c>
      <c r="C823">
        <v>2019</v>
      </c>
      <c r="D823" s="9" t="s">
        <v>284</v>
      </c>
      <c r="E823">
        <v>0</v>
      </c>
      <c r="F823" s="6">
        <f>Table26[[#This Row],[Other Carbs wt%]]+Table26[[#This Row],[Starch wt%]]+Table26[[#This Row],[Cellulose wt%]]+Table26[[#This Row],[Hemicellulose wt%]]+Table26[[#This Row],[Sa wt%]]</f>
        <v>44.7</v>
      </c>
      <c r="G823" s="6">
        <f>Table26[[#This Row],[Protein wt%]]+Table26[[#This Row],[AA wt%]]</f>
        <v>20.100000000000001</v>
      </c>
      <c r="H823" s="6">
        <f>Table26[[#This Row],[Lipids wt%]]+Table26[[#This Row],[FA wt%]]</f>
        <v>28.5</v>
      </c>
      <c r="I823" s="6">
        <f>Table26[[#This Row],[Lignin wt%]]+Table26[[#This Row],[Ph wt%]]</f>
        <v>0</v>
      </c>
      <c r="J82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23" s="8">
        <v>44.7</v>
      </c>
      <c r="L823" s="6">
        <v>0</v>
      </c>
      <c r="M823" s="6">
        <v>0</v>
      </c>
      <c r="N823" s="6">
        <v>0</v>
      </c>
      <c r="O823" s="8">
        <v>20.100000000000001</v>
      </c>
      <c r="P823" s="8">
        <v>28.5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6.7</v>
      </c>
      <c r="AD823" s="8">
        <v>1.2999999999999999E-3</v>
      </c>
      <c r="AG823" s="6">
        <v>2.912621359223301</v>
      </c>
      <c r="AQ823" s="6">
        <v>31.6</v>
      </c>
      <c r="AR823">
        <v>200</v>
      </c>
      <c r="AT823" t="s">
        <v>389</v>
      </c>
      <c r="AU823" s="8">
        <v>16.399999999999999</v>
      </c>
      <c r="AV823" s="8">
        <v>35.200000000000003</v>
      </c>
      <c r="AW823" s="8">
        <f>100-Table26[[#This Row],[Solids wt%]]-Table26[[#This Row],[Biocrude wt%]]-Table26[[#This Row],[Gas wt%]]</f>
        <v>44.999999999999993</v>
      </c>
      <c r="AX823" s="8">
        <v>3.4</v>
      </c>
      <c r="AZ823" s="6">
        <v>3.4</v>
      </c>
      <c r="BD823" s="8">
        <v>69</v>
      </c>
      <c r="BE823" s="8">
        <v>10.199999999999999</v>
      </c>
      <c r="BF823" s="8">
        <v>19.899999999999999</v>
      </c>
      <c r="BG823" s="8">
        <v>0.8</v>
      </c>
      <c r="BH823" s="8">
        <v>0.11</v>
      </c>
      <c r="BI823" s="8">
        <v>34</v>
      </c>
      <c r="BJ823" s="8"/>
    </row>
    <row r="824" spans="1:62" x14ac:dyDescent="0.25">
      <c r="A824" t="s">
        <v>286</v>
      </c>
      <c r="B824" t="s">
        <v>153</v>
      </c>
      <c r="C824">
        <v>2019</v>
      </c>
      <c r="D824" s="9" t="s">
        <v>284</v>
      </c>
      <c r="E824">
        <v>0</v>
      </c>
      <c r="F824" s="6">
        <f>Table26[[#This Row],[Other Carbs wt%]]+Table26[[#This Row],[Starch wt%]]+Table26[[#This Row],[Cellulose wt%]]+Table26[[#This Row],[Hemicellulose wt%]]+Table26[[#This Row],[Sa wt%]]</f>
        <v>44.7</v>
      </c>
      <c r="G824" s="6">
        <f>Table26[[#This Row],[Protein wt%]]+Table26[[#This Row],[AA wt%]]</f>
        <v>20.100000000000001</v>
      </c>
      <c r="H824" s="6">
        <f>Table26[[#This Row],[Lipids wt%]]+Table26[[#This Row],[FA wt%]]</f>
        <v>28.5</v>
      </c>
      <c r="I824" s="6">
        <f>Table26[[#This Row],[Lignin wt%]]+Table26[[#This Row],[Ph wt%]]</f>
        <v>0</v>
      </c>
      <c r="J82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24" s="8">
        <v>44.7</v>
      </c>
      <c r="L824" s="6">
        <v>0</v>
      </c>
      <c r="M824" s="6">
        <v>0</v>
      </c>
      <c r="N824" s="6">
        <v>0</v>
      </c>
      <c r="O824" s="8">
        <v>20.100000000000001</v>
      </c>
      <c r="P824" s="8">
        <v>28.5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6.7</v>
      </c>
      <c r="AD824" s="8">
        <v>1.2999999999999999E-3</v>
      </c>
      <c r="AG824" s="6">
        <v>2.912621359223301</v>
      </c>
      <c r="AQ824" s="6">
        <v>3.2</v>
      </c>
      <c r="AR824">
        <v>300</v>
      </c>
      <c r="AT824" t="s">
        <v>389</v>
      </c>
      <c r="AU824" s="8">
        <v>5.0999999999999996</v>
      </c>
      <c r="AV824" s="8">
        <v>42.3</v>
      </c>
      <c r="AW824" s="8">
        <f>100-Table26[[#This Row],[Solids wt%]]-Table26[[#This Row],[Biocrude wt%]]-Table26[[#This Row],[Gas wt%]]</f>
        <v>43.900000000000006</v>
      </c>
      <c r="AX824" s="8">
        <v>8.6999999999999993</v>
      </c>
      <c r="AZ824" s="6">
        <v>8.6999999999999993</v>
      </c>
      <c r="BD824" s="8">
        <v>74.7</v>
      </c>
      <c r="BE824" s="8">
        <v>10.5</v>
      </c>
      <c r="BF824" s="8">
        <v>12.3</v>
      </c>
      <c r="BG824" s="8">
        <v>2.2999999999999998</v>
      </c>
      <c r="BH824" s="8">
        <v>0.26</v>
      </c>
      <c r="BI824" s="8">
        <v>37.200000000000003</v>
      </c>
      <c r="BJ824" s="8"/>
    </row>
    <row r="825" spans="1:62" x14ac:dyDescent="0.25">
      <c r="A825" t="s">
        <v>286</v>
      </c>
      <c r="B825" t="s">
        <v>153</v>
      </c>
      <c r="C825">
        <v>2019</v>
      </c>
      <c r="D825" s="9" t="s">
        <v>284</v>
      </c>
      <c r="E825">
        <v>0</v>
      </c>
      <c r="F825" s="6">
        <f>Table26[[#This Row],[Other Carbs wt%]]+Table26[[#This Row],[Starch wt%]]+Table26[[#This Row],[Cellulose wt%]]+Table26[[#This Row],[Hemicellulose wt%]]+Table26[[#This Row],[Sa wt%]]</f>
        <v>44.7</v>
      </c>
      <c r="G825" s="6">
        <f>Table26[[#This Row],[Protein wt%]]+Table26[[#This Row],[AA wt%]]</f>
        <v>20.100000000000001</v>
      </c>
      <c r="H825" s="6">
        <f>Table26[[#This Row],[Lipids wt%]]+Table26[[#This Row],[FA wt%]]</f>
        <v>28.5</v>
      </c>
      <c r="I825" s="6">
        <f>Table26[[#This Row],[Lignin wt%]]+Table26[[#This Row],[Ph wt%]]</f>
        <v>0</v>
      </c>
      <c r="J82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25" s="8">
        <v>44.7</v>
      </c>
      <c r="L825" s="6">
        <v>0</v>
      </c>
      <c r="M825" s="6">
        <v>0</v>
      </c>
      <c r="N825" s="6">
        <v>0</v>
      </c>
      <c r="O825" s="8">
        <v>20.100000000000001</v>
      </c>
      <c r="P825" s="8">
        <v>28.5</v>
      </c>
      <c r="Q825" s="6">
        <v>0</v>
      </c>
      <c r="R825" s="6">
        <v>0</v>
      </c>
      <c r="S825" s="6">
        <v>0</v>
      </c>
      <c r="T825" s="6">
        <v>0</v>
      </c>
      <c r="U825" s="6">
        <v>0</v>
      </c>
      <c r="V825" s="6">
        <v>6.7</v>
      </c>
      <c r="AD825" s="8">
        <v>1.2999999999999999E-3</v>
      </c>
      <c r="AG825" s="6">
        <v>2.912621359223301</v>
      </c>
      <c r="AQ825" s="6">
        <v>31.6</v>
      </c>
      <c r="AR825">
        <v>300</v>
      </c>
      <c r="AT825" t="s">
        <v>389</v>
      </c>
      <c r="AU825" s="8">
        <v>6.9</v>
      </c>
      <c r="AV825" s="8">
        <v>40.6</v>
      </c>
      <c r="AW825" s="8">
        <f>100-Table26[[#This Row],[Solids wt%]]-Table26[[#This Row],[Biocrude wt%]]-Table26[[#This Row],[Gas wt%]]</f>
        <v>43.499999999999993</v>
      </c>
      <c r="AX825" s="8">
        <v>9</v>
      </c>
      <c r="AZ825" s="6">
        <v>9</v>
      </c>
      <c r="BD825" s="8">
        <v>75.599999999999994</v>
      </c>
      <c r="BE825" s="8">
        <v>10.4</v>
      </c>
      <c r="BF825" s="8">
        <v>11.2</v>
      </c>
      <c r="BG825" s="8">
        <v>2.5</v>
      </c>
      <c r="BH825" s="8">
        <v>0.27</v>
      </c>
      <c r="BI825" s="8">
        <v>37.4</v>
      </c>
      <c r="BJ825" s="8"/>
    </row>
    <row r="826" spans="1:62" x14ac:dyDescent="0.25">
      <c r="A826" t="s">
        <v>286</v>
      </c>
      <c r="B826" t="s">
        <v>153</v>
      </c>
      <c r="C826">
        <v>2019</v>
      </c>
      <c r="D826" s="9" t="s">
        <v>284</v>
      </c>
      <c r="E826">
        <v>0</v>
      </c>
      <c r="F826" s="6">
        <f>Table26[[#This Row],[Other Carbs wt%]]+Table26[[#This Row],[Starch wt%]]+Table26[[#This Row],[Cellulose wt%]]+Table26[[#This Row],[Hemicellulose wt%]]+Table26[[#This Row],[Sa wt%]]</f>
        <v>44.7</v>
      </c>
      <c r="G826" s="6">
        <f>Table26[[#This Row],[Protein wt%]]+Table26[[#This Row],[AA wt%]]</f>
        <v>20.100000000000001</v>
      </c>
      <c r="H826" s="6">
        <f>Table26[[#This Row],[Lipids wt%]]+Table26[[#This Row],[FA wt%]]</f>
        <v>28.5</v>
      </c>
      <c r="I826" s="6">
        <f>Table26[[#This Row],[Lignin wt%]]+Table26[[#This Row],[Ph wt%]]</f>
        <v>0</v>
      </c>
      <c r="J82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26" s="8">
        <v>44.7</v>
      </c>
      <c r="L826" s="6">
        <v>0</v>
      </c>
      <c r="M826" s="6">
        <v>0</v>
      </c>
      <c r="N826" s="6">
        <v>0</v>
      </c>
      <c r="O826" s="8">
        <v>20.100000000000001</v>
      </c>
      <c r="P826" s="8">
        <v>28.5</v>
      </c>
      <c r="Q826" s="6">
        <v>0</v>
      </c>
      <c r="R826" s="6">
        <v>0</v>
      </c>
      <c r="S826" s="6">
        <v>0</v>
      </c>
      <c r="T826" s="6">
        <v>0</v>
      </c>
      <c r="U826" s="6">
        <v>0</v>
      </c>
      <c r="V826" s="6">
        <v>6.7</v>
      </c>
      <c r="AD826" s="8">
        <v>1.2999999999999999E-3</v>
      </c>
      <c r="AG826" s="6">
        <v>2.912621359223301</v>
      </c>
      <c r="AQ826" s="6">
        <v>100</v>
      </c>
      <c r="AR826">
        <v>350</v>
      </c>
      <c r="AT826" t="s">
        <v>389</v>
      </c>
      <c r="AU826" s="8">
        <v>2.1</v>
      </c>
      <c r="AV826" s="8">
        <v>41.2</v>
      </c>
      <c r="AW826" s="8">
        <f>100-Table26[[#This Row],[Solids wt%]]-Table26[[#This Row],[Biocrude wt%]]-Table26[[#This Row],[Gas wt%]]</f>
        <v>44.7</v>
      </c>
      <c r="AX826" s="8">
        <v>12</v>
      </c>
      <c r="AZ826" s="6">
        <v>12</v>
      </c>
      <c r="BD826" s="8">
        <v>75.5</v>
      </c>
      <c r="BE826" s="8">
        <v>10.4</v>
      </c>
      <c r="BF826" s="8">
        <v>11.1</v>
      </c>
      <c r="BG826" s="8">
        <v>2.5</v>
      </c>
      <c r="BH826" s="8">
        <v>0.31</v>
      </c>
      <c r="BI826" s="8">
        <v>37.4</v>
      </c>
      <c r="BJ826" s="8"/>
    </row>
    <row r="827" spans="1:62" x14ac:dyDescent="0.25">
      <c r="A827" t="s">
        <v>286</v>
      </c>
      <c r="B827" t="s">
        <v>153</v>
      </c>
      <c r="C827">
        <v>2019</v>
      </c>
      <c r="D827" s="9" t="s">
        <v>284</v>
      </c>
      <c r="E827">
        <v>0</v>
      </c>
      <c r="F827" s="6">
        <f>Table26[[#This Row],[Other Carbs wt%]]+Table26[[#This Row],[Starch wt%]]+Table26[[#This Row],[Cellulose wt%]]+Table26[[#This Row],[Hemicellulose wt%]]+Table26[[#This Row],[Sa wt%]]</f>
        <v>44.7</v>
      </c>
      <c r="G827" s="6">
        <f>Table26[[#This Row],[Protein wt%]]+Table26[[#This Row],[AA wt%]]</f>
        <v>20.100000000000001</v>
      </c>
      <c r="H827" s="6">
        <f>Table26[[#This Row],[Lipids wt%]]+Table26[[#This Row],[FA wt%]]</f>
        <v>28.5</v>
      </c>
      <c r="I827" s="6">
        <f>Table26[[#This Row],[Lignin wt%]]+Table26[[#This Row],[Ph wt%]]</f>
        <v>0</v>
      </c>
      <c r="J82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27" s="8">
        <v>44.7</v>
      </c>
      <c r="L827" s="6">
        <v>0</v>
      </c>
      <c r="M827" s="6">
        <v>0</v>
      </c>
      <c r="N827" s="6">
        <v>0</v>
      </c>
      <c r="O827" s="8">
        <v>20.100000000000001</v>
      </c>
      <c r="P827" s="8">
        <v>28.5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6.7</v>
      </c>
      <c r="AD827" s="8">
        <v>1.2999999999999999E-3</v>
      </c>
      <c r="AG827" s="6">
        <v>10.714285714285714</v>
      </c>
      <c r="AQ827" s="6">
        <v>1</v>
      </c>
      <c r="AR827">
        <v>150</v>
      </c>
      <c r="AT827" t="s">
        <v>389</v>
      </c>
      <c r="AU827" s="8">
        <v>48.7</v>
      </c>
      <c r="AV827" s="8">
        <v>15</v>
      </c>
      <c r="AW827" s="8">
        <f>100-Table26[[#This Row],[Solids wt%]]-Table26[[#This Row],[Biocrude wt%]]-Table26[[#This Row],[Gas wt%]]</f>
        <v>35.799999999999997</v>
      </c>
      <c r="AX827" s="8">
        <v>0.5</v>
      </c>
      <c r="AZ827" s="6">
        <v>0.5</v>
      </c>
      <c r="BD827" s="8">
        <v>75.599999999999994</v>
      </c>
      <c r="BE827" s="8">
        <v>11.3</v>
      </c>
      <c r="BF827" s="8">
        <v>12.5</v>
      </c>
      <c r="BG827" s="8">
        <v>0.6</v>
      </c>
      <c r="BH827" s="8"/>
      <c r="BI827" s="8">
        <v>38.4</v>
      </c>
      <c r="BJ827" s="8"/>
    </row>
    <row r="828" spans="1:62" x14ac:dyDescent="0.25">
      <c r="A828" t="s">
        <v>286</v>
      </c>
      <c r="B828" t="s">
        <v>153</v>
      </c>
      <c r="C828">
        <v>2019</v>
      </c>
      <c r="D828" s="9" t="s">
        <v>284</v>
      </c>
      <c r="E828">
        <v>0</v>
      </c>
      <c r="F828" s="6">
        <f>Table26[[#This Row],[Other Carbs wt%]]+Table26[[#This Row],[Starch wt%]]+Table26[[#This Row],[Cellulose wt%]]+Table26[[#This Row],[Hemicellulose wt%]]+Table26[[#This Row],[Sa wt%]]</f>
        <v>44.7</v>
      </c>
      <c r="G828" s="6">
        <f>Table26[[#This Row],[Protein wt%]]+Table26[[#This Row],[AA wt%]]</f>
        <v>20.100000000000001</v>
      </c>
      <c r="H828" s="6">
        <f>Table26[[#This Row],[Lipids wt%]]+Table26[[#This Row],[FA wt%]]</f>
        <v>28.5</v>
      </c>
      <c r="I828" s="6">
        <f>Table26[[#This Row],[Lignin wt%]]+Table26[[#This Row],[Ph wt%]]</f>
        <v>0</v>
      </c>
      <c r="J82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28" s="8">
        <v>44.7</v>
      </c>
      <c r="L828" s="6">
        <v>0</v>
      </c>
      <c r="M828" s="6">
        <v>0</v>
      </c>
      <c r="N828" s="6">
        <v>0</v>
      </c>
      <c r="O828" s="8">
        <v>20.100000000000001</v>
      </c>
      <c r="P828" s="8">
        <v>28.5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6.7</v>
      </c>
      <c r="AD828" s="8">
        <v>1.2999999999999999E-3</v>
      </c>
      <c r="AG828" s="6">
        <v>10.714285714285714</v>
      </c>
      <c r="AQ828" s="6">
        <v>3.2</v>
      </c>
      <c r="AR828">
        <v>200</v>
      </c>
      <c r="AT828" t="s">
        <v>389</v>
      </c>
      <c r="AU828" s="8">
        <v>29.6</v>
      </c>
      <c r="AV828" s="8">
        <v>28.3</v>
      </c>
      <c r="AW828" s="8">
        <f>100-Table26[[#This Row],[Solids wt%]]-Table26[[#This Row],[Biocrude wt%]]-Table26[[#This Row],[Gas wt%]]</f>
        <v>41.300000000000011</v>
      </c>
      <c r="AX828" s="8">
        <v>0.8</v>
      </c>
      <c r="AZ828" s="6">
        <v>0.8</v>
      </c>
      <c r="BD828" s="8">
        <v>70.3</v>
      </c>
      <c r="BE828" s="8">
        <v>10.5</v>
      </c>
      <c r="BF828" s="8">
        <v>18.5</v>
      </c>
      <c r="BG828" s="8">
        <v>0.6</v>
      </c>
      <c r="BH828" s="8">
        <v>7.0000000000000007E-2</v>
      </c>
      <c r="BI828" s="8">
        <v>35</v>
      </c>
      <c r="BJ828" s="8"/>
    </row>
    <row r="829" spans="1:62" x14ac:dyDescent="0.25">
      <c r="A829" t="s">
        <v>286</v>
      </c>
      <c r="B829" t="s">
        <v>153</v>
      </c>
      <c r="C829">
        <v>2019</v>
      </c>
      <c r="D829" s="9" t="s">
        <v>284</v>
      </c>
      <c r="E829">
        <v>0</v>
      </c>
      <c r="F829" s="6">
        <f>Table26[[#This Row],[Other Carbs wt%]]+Table26[[#This Row],[Starch wt%]]+Table26[[#This Row],[Cellulose wt%]]+Table26[[#This Row],[Hemicellulose wt%]]+Table26[[#This Row],[Sa wt%]]</f>
        <v>44.7</v>
      </c>
      <c r="G829" s="6">
        <f>Table26[[#This Row],[Protein wt%]]+Table26[[#This Row],[AA wt%]]</f>
        <v>20.100000000000001</v>
      </c>
      <c r="H829" s="6">
        <f>Table26[[#This Row],[Lipids wt%]]+Table26[[#This Row],[FA wt%]]</f>
        <v>28.5</v>
      </c>
      <c r="I829" s="6">
        <f>Table26[[#This Row],[Lignin wt%]]+Table26[[#This Row],[Ph wt%]]</f>
        <v>0</v>
      </c>
      <c r="J82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29" s="8">
        <v>44.7</v>
      </c>
      <c r="L829" s="6">
        <v>0</v>
      </c>
      <c r="M829" s="6">
        <v>0</v>
      </c>
      <c r="N829" s="6">
        <v>0</v>
      </c>
      <c r="O829" s="8">
        <v>20.100000000000001</v>
      </c>
      <c r="P829" s="8">
        <v>28.5</v>
      </c>
      <c r="Q829" s="6">
        <v>0</v>
      </c>
      <c r="R829" s="6">
        <v>0</v>
      </c>
      <c r="S829" s="6">
        <v>0</v>
      </c>
      <c r="T829" s="6">
        <v>0</v>
      </c>
      <c r="U829" s="6">
        <v>0</v>
      </c>
      <c r="V829" s="6">
        <v>6.7</v>
      </c>
      <c r="AD829" s="8">
        <v>1.2999999999999999E-3</v>
      </c>
      <c r="AG829" s="6">
        <v>10.714285714285714</v>
      </c>
      <c r="AQ829" s="6">
        <v>31.6</v>
      </c>
      <c r="AR829">
        <v>200</v>
      </c>
      <c r="AT829" t="s">
        <v>389</v>
      </c>
      <c r="AU829" s="8">
        <v>17.600000000000001</v>
      </c>
      <c r="AV829" s="8">
        <v>33.9</v>
      </c>
      <c r="AW829" s="8">
        <f>100-Table26[[#This Row],[Solids wt%]]-Table26[[#This Row],[Biocrude wt%]]-Table26[[#This Row],[Gas wt%]]</f>
        <v>45.800000000000004</v>
      </c>
      <c r="AX829" s="8">
        <v>2.7</v>
      </c>
      <c r="AZ829" s="6">
        <v>2.7</v>
      </c>
      <c r="BD829" s="8">
        <v>70.2</v>
      </c>
      <c r="BE829" s="8">
        <v>10.4</v>
      </c>
      <c r="BF829" s="8">
        <v>18.399999999999999</v>
      </c>
      <c r="BG829" s="8">
        <v>0.9</v>
      </c>
      <c r="BH829" s="8">
        <v>0.11</v>
      </c>
      <c r="BI829" s="8">
        <v>34.799999999999997</v>
      </c>
      <c r="BJ829" s="8"/>
    </row>
    <row r="830" spans="1:62" x14ac:dyDescent="0.25">
      <c r="A830" t="s">
        <v>286</v>
      </c>
      <c r="B830" t="s">
        <v>153</v>
      </c>
      <c r="C830">
        <v>2019</v>
      </c>
      <c r="D830" s="9" t="s">
        <v>284</v>
      </c>
      <c r="E830">
        <v>0</v>
      </c>
      <c r="F830" s="6">
        <f>Table26[[#This Row],[Other Carbs wt%]]+Table26[[#This Row],[Starch wt%]]+Table26[[#This Row],[Cellulose wt%]]+Table26[[#This Row],[Hemicellulose wt%]]+Table26[[#This Row],[Sa wt%]]</f>
        <v>44.7</v>
      </c>
      <c r="G830" s="6">
        <f>Table26[[#This Row],[Protein wt%]]+Table26[[#This Row],[AA wt%]]</f>
        <v>20.100000000000001</v>
      </c>
      <c r="H830" s="6">
        <f>Table26[[#This Row],[Lipids wt%]]+Table26[[#This Row],[FA wt%]]</f>
        <v>28.5</v>
      </c>
      <c r="I830" s="6">
        <f>Table26[[#This Row],[Lignin wt%]]+Table26[[#This Row],[Ph wt%]]</f>
        <v>0</v>
      </c>
      <c r="J83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30" s="8">
        <v>44.7</v>
      </c>
      <c r="L830" s="6">
        <v>0</v>
      </c>
      <c r="M830" s="6">
        <v>0</v>
      </c>
      <c r="N830" s="6">
        <v>0</v>
      </c>
      <c r="O830" s="8">
        <v>20.100000000000001</v>
      </c>
      <c r="P830" s="8">
        <v>28.5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6.7</v>
      </c>
      <c r="AD830" s="8">
        <v>1.2999999999999999E-3</v>
      </c>
      <c r="AG830" s="6">
        <v>10.714285714285714</v>
      </c>
      <c r="AQ830" s="6">
        <v>0</v>
      </c>
      <c r="AR830">
        <v>300</v>
      </c>
      <c r="AT830" t="s">
        <v>389</v>
      </c>
      <c r="AU830" s="8">
        <v>45.8</v>
      </c>
      <c r="AV830" s="8">
        <v>20.3</v>
      </c>
      <c r="AW830" s="8">
        <f>100-Table26[[#This Row],[Solids wt%]]-Table26[[#This Row],[Biocrude wt%]]-Table26[[#This Row],[Gas wt%]]</f>
        <v>33.600000000000009</v>
      </c>
      <c r="AX830" s="8">
        <v>0.3</v>
      </c>
      <c r="AZ830" s="6">
        <v>0.3</v>
      </c>
      <c r="BD830" s="8">
        <v>75.400000000000006</v>
      </c>
      <c r="BE830" s="8">
        <v>11.3</v>
      </c>
      <c r="BF830" s="8">
        <v>12.7</v>
      </c>
      <c r="BG830" s="8">
        <v>0.6</v>
      </c>
      <c r="BH830" s="8">
        <v>0.06</v>
      </c>
      <c r="BI830" s="8">
        <v>38.299999999999997</v>
      </c>
      <c r="BJ830" s="8"/>
    </row>
    <row r="831" spans="1:62" x14ac:dyDescent="0.25">
      <c r="A831" t="s">
        <v>286</v>
      </c>
      <c r="B831" t="s">
        <v>153</v>
      </c>
      <c r="C831">
        <v>2019</v>
      </c>
      <c r="D831" s="9" t="s">
        <v>284</v>
      </c>
      <c r="E831">
        <v>0</v>
      </c>
      <c r="F831" s="6">
        <f>Table26[[#This Row],[Other Carbs wt%]]+Table26[[#This Row],[Starch wt%]]+Table26[[#This Row],[Cellulose wt%]]+Table26[[#This Row],[Hemicellulose wt%]]+Table26[[#This Row],[Sa wt%]]</f>
        <v>44.7</v>
      </c>
      <c r="G831" s="6">
        <f>Table26[[#This Row],[Protein wt%]]+Table26[[#This Row],[AA wt%]]</f>
        <v>20.100000000000001</v>
      </c>
      <c r="H831" s="6">
        <f>Table26[[#This Row],[Lipids wt%]]+Table26[[#This Row],[FA wt%]]</f>
        <v>28.5</v>
      </c>
      <c r="I831" s="6">
        <f>Table26[[#This Row],[Lignin wt%]]+Table26[[#This Row],[Ph wt%]]</f>
        <v>0</v>
      </c>
      <c r="J83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31" s="8">
        <v>44.7</v>
      </c>
      <c r="L831" s="6">
        <v>0</v>
      </c>
      <c r="M831" s="6">
        <v>0</v>
      </c>
      <c r="N831" s="6">
        <v>0</v>
      </c>
      <c r="O831" s="8">
        <v>20.100000000000001</v>
      </c>
      <c r="P831" s="8">
        <v>28.5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6.7</v>
      </c>
      <c r="AD831" s="8">
        <v>1.2999999999999999E-3</v>
      </c>
      <c r="AG831" s="6">
        <v>10.714285714285714</v>
      </c>
      <c r="AQ831" s="6">
        <v>3.2</v>
      </c>
      <c r="AR831">
        <v>300</v>
      </c>
      <c r="AT831" t="s">
        <v>389</v>
      </c>
      <c r="AU831" s="8">
        <v>9.1999999999999993</v>
      </c>
      <c r="AV831" s="8">
        <v>43.1</v>
      </c>
      <c r="AW831" s="8">
        <f>100-Table26[[#This Row],[Solids wt%]]-Table26[[#This Row],[Biocrude wt%]]-Table26[[#This Row],[Gas wt%]]</f>
        <v>47.699999999999996</v>
      </c>
      <c r="AX831" s="8"/>
      <c r="AZ831" s="6" t="s">
        <v>391</v>
      </c>
      <c r="BD831" s="8">
        <v>73.900000000000006</v>
      </c>
      <c r="BE831" s="8">
        <v>10.4</v>
      </c>
      <c r="BF831" s="8">
        <v>13.1</v>
      </c>
      <c r="BG831" s="8">
        <v>2.2999999999999998</v>
      </c>
      <c r="BH831" s="8">
        <v>0.26</v>
      </c>
      <c r="BI831" s="8">
        <v>36.700000000000003</v>
      </c>
      <c r="BJ831" s="8"/>
    </row>
    <row r="832" spans="1:62" x14ac:dyDescent="0.25">
      <c r="A832" t="s">
        <v>286</v>
      </c>
      <c r="B832" t="s">
        <v>153</v>
      </c>
      <c r="C832">
        <v>2019</v>
      </c>
      <c r="D832" s="9" t="s">
        <v>284</v>
      </c>
      <c r="E832">
        <v>0</v>
      </c>
      <c r="F832" s="6">
        <f>Table26[[#This Row],[Other Carbs wt%]]+Table26[[#This Row],[Starch wt%]]+Table26[[#This Row],[Cellulose wt%]]+Table26[[#This Row],[Hemicellulose wt%]]+Table26[[#This Row],[Sa wt%]]</f>
        <v>44.7</v>
      </c>
      <c r="G832" s="6">
        <f>Table26[[#This Row],[Protein wt%]]+Table26[[#This Row],[AA wt%]]</f>
        <v>20.100000000000001</v>
      </c>
      <c r="H832" s="6">
        <f>Table26[[#This Row],[Lipids wt%]]+Table26[[#This Row],[FA wt%]]</f>
        <v>28.5</v>
      </c>
      <c r="I832" s="6">
        <f>Table26[[#This Row],[Lignin wt%]]+Table26[[#This Row],[Ph wt%]]</f>
        <v>0</v>
      </c>
      <c r="J83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32" s="8">
        <v>44.7</v>
      </c>
      <c r="L832" s="6">
        <v>0</v>
      </c>
      <c r="M832" s="6">
        <v>0</v>
      </c>
      <c r="N832" s="6">
        <v>0</v>
      </c>
      <c r="O832" s="8">
        <v>20.100000000000001</v>
      </c>
      <c r="P832" s="8">
        <v>28.5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6.7</v>
      </c>
      <c r="AD832" s="8">
        <v>1.2999999999999999E-3</v>
      </c>
      <c r="AG832" s="6">
        <v>10.714285714285714</v>
      </c>
      <c r="AQ832" s="6">
        <v>31.6</v>
      </c>
      <c r="AR832">
        <v>300</v>
      </c>
      <c r="AT832" t="s">
        <v>389</v>
      </c>
      <c r="AU832" s="8">
        <v>4.0999999999999996</v>
      </c>
      <c r="AV832" s="8">
        <v>49.4</v>
      </c>
      <c r="AW832" s="8">
        <f>100-Table26[[#This Row],[Solids wt%]]-Table26[[#This Row],[Biocrude wt%]]-Table26[[#This Row],[Gas wt%]]</f>
        <v>46.500000000000007</v>
      </c>
      <c r="AX832" s="8"/>
      <c r="AZ832" s="6" t="s">
        <v>391</v>
      </c>
      <c r="BD832" s="8">
        <v>74.8</v>
      </c>
      <c r="BE832" s="8">
        <v>10.3</v>
      </c>
      <c r="BF832" s="8">
        <v>11.2</v>
      </c>
      <c r="BG832" s="8">
        <v>3.4</v>
      </c>
      <c r="BH832" s="8">
        <v>0.3</v>
      </c>
      <c r="BI832" s="8">
        <v>37</v>
      </c>
      <c r="BJ832" s="8"/>
    </row>
    <row r="833" spans="1:62" x14ac:dyDescent="0.25">
      <c r="A833" t="s">
        <v>286</v>
      </c>
      <c r="B833" t="s">
        <v>153</v>
      </c>
      <c r="C833">
        <v>2019</v>
      </c>
      <c r="D833" s="9" t="s">
        <v>284</v>
      </c>
      <c r="E833">
        <v>0</v>
      </c>
      <c r="F833" s="6">
        <f>Table26[[#This Row],[Other Carbs wt%]]+Table26[[#This Row],[Starch wt%]]+Table26[[#This Row],[Cellulose wt%]]+Table26[[#This Row],[Hemicellulose wt%]]+Table26[[#This Row],[Sa wt%]]</f>
        <v>44.7</v>
      </c>
      <c r="G833" s="6">
        <f>Table26[[#This Row],[Protein wt%]]+Table26[[#This Row],[AA wt%]]</f>
        <v>20.100000000000001</v>
      </c>
      <c r="H833" s="6">
        <f>Table26[[#This Row],[Lipids wt%]]+Table26[[#This Row],[FA wt%]]</f>
        <v>28.5</v>
      </c>
      <c r="I833" s="6">
        <f>Table26[[#This Row],[Lignin wt%]]+Table26[[#This Row],[Ph wt%]]</f>
        <v>0</v>
      </c>
      <c r="J83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44.7</v>
      </c>
      <c r="K833" s="8">
        <v>44.7</v>
      </c>
      <c r="L833" s="6">
        <v>0</v>
      </c>
      <c r="M833" s="6">
        <v>0</v>
      </c>
      <c r="N833" s="6">
        <v>0</v>
      </c>
      <c r="O833" s="8">
        <v>20.100000000000001</v>
      </c>
      <c r="P833" s="8">
        <v>28.5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6.7</v>
      </c>
      <c r="AD833" s="8">
        <v>1.2999999999999999E-3</v>
      </c>
      <c r="AG833" s="6">
        <v>10.714285714285714</v>
      </c>
      <c r="AQ833" s="6">
        <v>100</v>
      </c>
      <c r="AR833">
        <v>350</v>
      </c>
      <c r="AT833" t="s">
        <v>389</v>
      </c>
      <c r="AU833" s="8">
        <v>4.5</v>
      </c>
      <c r="AV833" s="8">
        <v>47.9</v>
      </c>
      <c r="AW833" s="8">
        <f>100-Table26[[#This Row],[Solids wt%]]-Table26[[#This Row],[Biocrude wt%]]-Table26[[#This Row],[Gas wt%]]</f>
        <v>47.6</v>
      </c>
      <c r="AX833" s="8"/>
      <c r="AZ833" s="6" t="s">
        <v>391</v>
      </c>
      <c r="BD833" s="8">
        <v>76.599999999999994</v>
      </c>
      <c r="BE833" s="8">
        <v>10.4</v>
      </c>
      <c r="BF833" s="8">
        <v>9.5</v>
      </c>
      <c r="BG833" s="8">
        <v>3.1</v>
      </c>
      <c r="BH833" s="8">
        <v>0.26</v>
      </c>
      <c r="BI833" s="8">
        <v>38</v>
      </c>
      <c r="BJ833" s="8"/>
    </row>
    <row r="834" spans="1:62" x14ac:dyDescent="0.25">
      <c r="A834" t="s">
        <v>286</v>
      </c>
      <c r="B834" t="s">
        <v>153</v>
      </c>
      <c r="C834">
        <v>2019</v>
      </c>
      <c r="D834" s="9" t="s">
        <v>285</v>
      </c>
      <c r="E834">
        <v>0</v>
      </c>
      <c r="F834" s="6">
        <f>Table26[[#This Row],[Other Carbs wt%]]+Table26[[#This Row],[Starch wt%]]+Table26[[#This Row],[Cellulose wt%]]+Table26[[#This Row],[Hemicellulose wt%]]+Table26[[#This Row],[Sa wt%]]</f>
        <v>42.5</v>
      </c>
      <c r="G834" s="6">
        <f>Table26[[#This Row],[Protein wt%]]+Table26[[#This Row],[AA wt%]]</f>
        <v>43.3</v>
      </c>
      <c r="H834" s="6">
        <f>Table26[[#This Row],[Lipids wt%]]+Table26[[#This Row],[FA wt%]]</f>
        <v>9.4</v>
      </c>
      <c r="I834" s="6">
        <f>Table26[[#This Row],[Lignin wt%]]+Table26[[#This Row],[Ph wt%]]</f>
        <v>0</v>
      </c>
      <c r="J83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</v>
      </c>
      <c r="K834" s="8">
        <v>42.5</v>
      </c>
      <c r="L834" s="6">
        <v>0</v>
      </c>
      <c r="M834" s="6">
        <v>0</v>
      </c>
      <c r="N834" s="6">
        <v>0</v>
      </c>
      <c r="O834" s="8">
        <v>43.3</v>
      </c>
      <c r="P834" s="8">
        <v>9.4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4.8</v>
      </c>
      <c r="AD834" s="8">
        <v>1.2999999999999999E-3</v>
      </c>
      <c r="AG834" s="6">
        <v>2.912621359223301</v>
      </c>
      <c r="AQ834" s="6">
        <v>0</v>
      </c>
      <c r="AR834">
        <v>200</v>
      </c>
      <c r="AT834" t="s">
        <v>389</v>
      </c>
      <c r="AU834" s="8">
        <v>95.6</v>
      </c>
      <c r="AV834" s="8">
        <v>0.8</v>
      </c>
      <c r="AW834" s="8">
        <f>100-Table26[[#This Row],[Solids wt%]]-Table26[[#This Row],[Biocrude wt%]]-Table26[[#This Row],[Gas wt%]]</f>
        <v>3.300000000000006</v>
      </c>
      <c r="AX834" s="8">
        <v>0.3</v>
      </c>
      <c r="AZ834" s="6">
        <v>0.3</v>
      </c>
      <c r="BD834" s="8">
        <v>62.4</v>
      </c>
      <c r="BE834" s="8">
        <v>8.4</v>
      </c>
      <c r="BF834" s="8">
        <v>29.2</v>
      </c>
      <c r="BG834" s="8"/>
      <c r="BH834" s="8"/>
      <c r="BI834" s="8" t="e">
        <f>(33.5*#REF!+142.3*#REF!-15.4*#REF!-14.5*#REF!)/100</f>
        <v>#REF!</v>
      </c>
      <c r="BJ834" s="8"/>
    </row>
    <row r="835" spans="1:62" x14ac:dyDescent="0.25">
      <c r="A835" t="s">
        <v>286</v>
      </c>
      <c r="B835" t="s">
        <v>153</v>
      </c>
      <c r="C835">
        <v>2019</v>
      </c>
      <c r="D835" s="9" t="s">
        <v>285</v>
      </c>
      <c r="E835">
        <v>0</v>
      </c>
      <c r="F835" s="6">
        <f>Table26[[#This Row],[Other Carbs wt%]]+Table26[[#This Row],[Starch wt%]]+Table26[[#This Row],[Cellulose wt%]]+Table26[[#This Row],[Hemicellulose wt%]]+Table26[[#This Row],[Sa wt%]]</f>
        <v>42.5</v>
      </c>
      <c r="G835" s="6">
        <f>Table26[[#This Row],[Protein wt%]]+Table26[[#This Row],[AA wt%]]</f>
        <v>43.3</v>
      </c>
      <c r="H835" s="6">
        <f>Table26[[#This Row],[Lipids wt%]]+Table26[[#This Row],[FA wt%]]</f>
        <v>9.4</v>
      </c>
      <c r="I835" s="6">
        <f>Table26[[#This Row],[Lignin wt%]]+Table26[[#This Row],[Ph wt%]]</f>
        <v>0</v>
      </c>
      <c r="J83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</v>
      </c>
      <c r="K835" s="8">
        <v>42.5</v>
      </c>
      <c r="L835" s="6">
        <v>0</v>
      </c>
      <c r="M835" s="6">
        <v>0</v>
      </c>
      <c r="N835" s="6">
        <v>0</v>
      </c>
      <c r="O835" s="8">
        <v>43.3</v>
      </c>
      <c r="P835" s="8">
        <v>9.4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4.8</v>
      </c>
      <c r="AD835" s="8">
        <v>1.2999999999999999E-3</v>
      </c>
      <c r="AG835" s="6">
        <v>2.912621359223301</v>
      </c>
      <c r="AQ835" s="6">
        <v>31.6</v>
      </c>
      <c r="AR835">
        <v>200</v>
      </c>
      <c r="AT835" t="s">
        <v>389</v>
      </c>
      <c r="AU835" s="8">
        <v>32.700000000000003</v>
      </c>
      <c r="AV835" s="8">
        <v>5.6</v>
      </c>
      <c r="AW835" s="8">
        <f>100-Table26[[#This Row],[Solids wt%]]-Table26[[#This Row],[Biocrude wt%]]-Table26[[#This Row],[Gas wt%]]</f>
        <v>60.099999999999994</v>
      </c>
      <c r="AX835" s="8">
        <v>1.6</v>
      </c>
      <c r="AZ835" s="6">
        <v>1.6</v>
      </c>
      <c r="BD835" s="8">
        <v>66.099999999999994</v>
      </c>
      <c r="BE835" s="8">
        <v>8.8000000000000007</v>
      </c>
      <c r="BF835" s="8">
        <v>21.8</v>
      </c>
      <c r="BG835" s="8">
        <v>3.2</v>
      </c>
      <c r="BH835" s="8"/>
      <c r="BI835" s="8">
        <v>31.2</v>
      </c>
      <c r="BJ835" s="8"/>
    </row>
    <row r="836" spans="1:62" x14ac:dyDescent="0.25">
      <c r="A836" t="s">
        <v>286</v>
      </c>
      <c r="B836" t="s">
        <v>153</v>
      </c>
      <c r="C836">
        <v>2019</v>
      </c>
      <c r="D836" s="9" t="s">
        <v>285</v>
      </c>
      <c r="E836">
        <v>0</v>
      </c>
      <c r="F836" s="6">
        <f>Table26[[#This Row],[Other Carbs wt%]]+Table26[[#This Row],[Starch wt%]]+Table26[[#This Row],[Cellulose wt%]]+Table26[[#This Row],[Hemicellulose wt%]]+Table26[[#This Row],[Sa wt%]]</f>
        <v>42.5</v>
      </c>
      <c r="G836" s="6">
        <f>Table26[[#This Row],[Protein wt%]]+Table26[[#This Row],[AA wt%]]</f>
        <v>43.3</v>
      </c>
      <c r="H836" s="6">
        <f>Table26[[#This Row],[Lipids wt%]]+Table26[[#This Row],[FA wt%]]</f>
        <v>9.4</v>
      </c>
      <c r="I836" s="6">
        <f>Table26[[#This Row],[Lignin wt%]]+Table26[[#This Row],[Ph wt%]]</f>
        <v>0</v>
      </c>
      <c r="J83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</v>
      </c>
      <c r="K836" s="8">
        <v>42.5</v>
      </c>
      <c r="L836" s="6">
        <v>0</v>
      </c>
      <c r="M836" s="6">
        <v>0</v>
      </c>
      <c r="N836" s="6">
        <v>0</v>
      </c>
      <c r="O836" s="8">
        <v>43.3</v>
      </c>
      <c r="P836" s="8">
        <v>9.4</v>
      </c>
      <c r="Q836" s="6">
        <v>0</v>
      </c>
      <c r="R836" s="6">
        <v>0</v>
      </c>
      <c r="S836" s="6">
        <v>0</v>
      </c>
      <c r="T836" s="6">
        <v>0</v>
      </c>
      <c r="U836" s="6">
        <v>0</v>
      </c>
      <c r="V836" s="6">
        <v>4.8</v>
      </c>
      <c r="AD836" s="8">
        <v>1.2999999999999999E-3</v>
      </c>
      <c r="AG836" s="6">
        <v>2.912621359223301</v>
      </c>
      <c r="AQ836" s="6">
        <v>3.2</v>
      </c>
      <c r="AR836">
        <v>300</v>
      </c>
      <c r="AT836" t="s">
        <v>389</v>
      </c>
      <c r="AU836" s="8">
        <v>6.9</v>
      </c>
      <c r="AV836" s="8">
        <v>28.8</v>
      </c>
      <c r="AW836" s="8">
        <f>100-Table26[[#This Row],[Solids wt%]]-Table26[[#This Row],[Biocrude wt%]]-Table26[[#This Row],[Gas wt%]]</f>
        <v>58.3</v>
      </c>
      <c r="AX836" s="8">
        <v>6</v>
      </c>
      <c r="AZ836" s="6">
        <v>6</v>
      </c>
      <c r="BD836" s="8">
        <v>69.3</v>
      </c>
      <c r="BE836" s="8">
        <v>8.6</v>
      </c>
      <c r="BF836" s="8">
        <v>15.5</v>
      </c>
      <c r="BG836" s="8">
        <v>5.8</v>
      </c>
      <c r="BH836" s="8">
        <v>0.77</v>
      </c>
      <c r="BI836" s="8">
        <v>32.6</v>
      </c>
      <c r="BJ836" s="8"/>
    </row>
    <row r="837" spans="1:62" x14ac:dyDescent="0.25">
      <c r="A837" t="s">
        <v>286</v>
      </c>
      <c r="B837" t="s">
        <v>153</v>
      </c>
      <c r="C837">
        <v>2019</v>
      </c>
      <c r="D837" s="9" t="s">
        <v>285</v>
      </c>
      <c r="E837">
        <v>0</v>
      </c>
      <c r="F837" s="6">
        <f>Table26[[#This Row],[Other Carbs wt%]]+Table26[[#This Row],[Starch wt%]]+Table26[[#This Row],[Cellulose wt%]]+Table26[[#This Row],[Hemicellulose wt%]]+Table26[[#This Row],[Sa wt%]]</f>
        <v>42.5</v>
      </c>
      <c r="G837" s="6">
        <f>Table26[[#This Row],[Protein wt%]]+Table26[[#This Row],[AA wt%]]</f>
        <v>43.3</v>
      </c>
      <c r="H837" s="6">
        <f>Table26[[#This Row],[Lipids wt%]]+Table26[[#This Row],[FA wt%]]</f>
        <v>9.4</v>
      </c>
      <c r="I837" s="6">
        <f>Table26[[#This Row],[Lignin wt%]]+Table26[[#This Row],[Ph wt%]]</f>
        <v>0</v>
      </c>
      <c r="J83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</v>
      </c>
      <c r="K837" s="8">
        <v>42.5</v>
      </c>
      <c r="L837" s="6">
        <v>0</v>
      </c>
      <c r="M837" s="6">
        <v>0</v>
      </c>
      <c r="N837" s="6">
        <v>0</v>
      </c>
      <c r="O837" s="8">
        <v>43.3</v>
      </c>
      <c r="P837" s="8">
        <v>9.4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6">
        <v>4.8</v>
      </c>
      <c r="AD837" s="8">
        <v>1.2999999999999999E-3</v>
      </c>
      <c r="AG837" s="6">
        <v>2.912621359223301</v>
      </c>
      <c r="AQ837" s="6">
        <v>31.6</v>
      </c>
      <c r="AR837">
        <v>300</v>
      </c>
      <c r="AT837" t="s">
        <v>389</v>
      </c>
      <c r="AU837" s="8">
        <v>1.9</v>
      </c>
      <c r="AV837" s="8">
        <v>34.700000000000003</v>
      </c>
      <c r="AW837" s="8">
        <f>100-Table26[[#This Row],[Solids wt%]]-Table26[[#This Row],[Biocrude wt%]]-Table26[[#This Row],[Gas wt%]]</f>
        <v>54.399999999999991</v>
      </c>
      <c r="AX837" s="8">
        <v>9</v>
      </c>
      <c r="AZ837" s="6">
        <v>9</v>
      </c>
      <c r="BD837" s="8">
        <v>72.8</v>
      </c>
      <c r="BE837" s="8">
        <v>8.6999999999999993</v>
      </c>
      <c r="BF837" s="8">
        <v>11.5</v>
      </c>
      <c r="BG837" s="8">
        <v>6.1</v>
      </c>
      <c r="BH837" s="8">
        <v>0.8</v>
      </c>
      <c r="BI837" s="8">
        <v>34.4</v>
      </c>
      <c r="BJ837" s="8"/>
    </row>
    <row r="838" spans="1:62" x14ac:dyDescent="0.25">
      <c r="A838" t="s">
        <v>286</v>
      </c>
      <c r="B838" t="s">
        <v>153</v>
      </c>
      <c r="C838">
        <v>2019</v>
      </c>
      <c r="D838" s="9" t="s">
        <v>285</v>
      </c>
      <c r="E838">
        <v>0</v>
      </c>
      <c r="F838" s="6">
        <f>Table26[[#This Row],[Other Carbs wt%]]+Table26[[#This Row],[Starch wt%]]+Table26[[#This Row],[Cellulose wt%]]+Table26[[#This Row],[Hemicellulose wt%]]+Table26[[#This Row],[Sa wt%]]</f>
        <v>42.5</v>
      </c>
      <c r="G838" s="6">
        <f>Table26[[#This Row],[Protein wt%]]+Table26[[#This Row],[AA wt%]]</f>
        <v>43.3</v>
      </c>
      <c r="H838" s="6">
        <f>Table26[[#This Row],[Lipids wt%]]+Table26[[#This Row],[FA wt%]]</f>
        <v>9.4</v>
      </c>
      <c r="I838" s="6">
        <f>Table26[[#This Row],[Lignin wt%]]+Table26[[#This Row],[Ph wt%]]</f>
        <v>0</v>
      </c>
      <c r="J83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</v>
      </c>
      <c r="K838" s="8">
        <v>42.5</v>
      </c>
      <c r="L838" s="6">
        <v>0</v>
      </c>
      <c r="M838" s="6">
        <v>0</v>
      </c>
      <c r="N838" s="6">
        <v>0</v>
      </c>
      <c r="O838" s="8">
        <v>43.3</v>
      </c>
      <c r="P838" s="8">
        <v>9.4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4.8</v>
      </c>
      <c r="AD838" s="8">
        <v>1.2999999999999999E-3</v>
      </c>
      <c r="AG838" s="6">
        <v>10.714285714285714</v>
      </c>
      <c r="AQ838" s="6">
        <v>3.2</v>
      </c>
      <c r="AR838">
        <v>200</v>
      </c>
      <c r="AT838" t="s">
        <v>389</v>
      </c>
      <c r="AU838" s="8">
        <v>66.400000000000006</v>
      </c>
      <c r="AV838" s="8">
        <v>2.9</v>
      </c>
      <c r="AW838" s="8">
        <f>100-Table26[[#This Row],[Solids wt%]]-Table26[[#This Row],[Biocrude wt%]]-Table26[[#This Row],[Gas wt%]]</f>
        <v>30.399999999999995</v>
      </c>
      <c r="AX838" s="8">
        <v>0.3</v>
      </c>
      <c r="AZ838" s="6">
        <v>0.3</v>
      </c>
      <c r="BD838" s="8">
        <v>64.2</v>
      </c>
      <c r="BE838" s="8">
        <v>8.6999999999999993</v>
      </c>
      <c r="BF838" s="8">
        <v>25.5</v>
      </c>
      <c r="BG838" s="8">
        <v>1.6</v>
      </c>
      <c r="BH838" s="8"/>
      <c r="BI838" s="8">
        <v>30</v>
      </c>
      <c r="BJ838" s="8"/>
    </row>
    <row r="839" spans="1:62" x14ac:dyDescent="0.25">
      <c r="A839" t="s">
        <v>286</v>
      </c>
      <c r="B839" t="s">
        <v>153</v>
      </c>
      <c r="C839">
        <v>2019</v>
      </c>
      <c r="D839" s="9" t="s">
        <v>285</v>
      </c>
      <c r="E839">
        <v>0</v>
      </c>
      <c r="F839" s="6">
        <f>Table26[[#This Row],[Other Carbs wt%]]+Table26[[#This Row],[Starch wt%]]+Table26[[#This Row],[Cellulose wt%]]+Table26[[#This Row],[Hemicellulose wt%]]+Table26[[#This Row],[Sa wt%]]</f>
        <v>42.5</v>
      </c>
      <c r="G839" s="6">
        <f>Table26[[#This Row],[Protein wt%]]+Table26[[#This Row],[AA wt%]]</f>
        <v>43.3</v>
      </c>
      <c r="H839" s="6">
        <f>Table26[[#This Row],[Lipids wt%]]+Table26[[#This Row],[FA wt%]]</f>
        <v>9.4</v>
      </c>
      <c r="I839" s="6">
        <f>Table26[[#This Row],[Lignin wt%]]+Table26[[#This Row],[Ph wt%]]</f>
        <v>0</v>
      </c>
      <c r="J83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</v>
      </c>
      <c r="K839" s="8">
        <v>42.5</v>
      </c>
      <c r="L839" s="6">
        <v>0</v>
      </c>
      <c r="M839" s="6">
        <v>0</v>
      </c>
      <c r="N839" s="6">
        <v>0</v>
      </c>
      <c r="O839" s="8">
        <v>43.3</v>
      </c>
      <c r="P839" s="8">
        <v>9.4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4.8</v>
      </c>
      <c r="AD839" s="8">
        <v>1.2999999999999999E-3</v>
      </c>
      <c r="AG839" s="6">
        <v>10.714285714285714</v>
      </c>
      <c r="AQ839" s="6">
        <v>31.6</v>
      </c>
      <c r="AR839">
        <v>200</v>
      </c>
      <c r="AT839" t="s">
        <v>389</v>
      </c>
      <c r="AU839" s="8">
        <v>42.6</v>
      </c>
      <c r="AV839" s="8">
        <v>4.4000000000000004</v>
      </c>
      <c r="AW839" s="8">
        <f>100-Table26[[#This Row],[Solids wt%]]-Table26[[#This Row],[Biocrude wt%]]-Table26[[#This Row],[Gas wt%]]</f>
        <v>51.7</v>
      </c>
      <c r="AX839" s="8">
        <v>1.3</v>
      </c>
      <c r="AZ839" s="6">
        <v>1.3</v>
      </c>
      <c r="BD839" s="8">
        <v>65.599999999999994</v>
      </c>
      <c r="BE839" s="8">
        <v>8.6999999999999993</v>
      </c>
      <c r="BF839" s="8">
        <v>20.399999999999999</v>
      </c>
      <c r="BG839" s="8">
        <v>4.7</v>
      </c>
      <c r="BH839" s="8">
        <v>0.69</v>
      </c>
      <c r="BI839" s="8">
        <v>30.9</v>
      </c>
      <c r="BJ839" s="8"/>
    </row>
    <row r="840" spans="1:62" x14ac:dyDescent="0.25">
      <c r="A840" t="s">
        <v>286</v>
      </c>
      <c r="B840" t="s">
        <v>153</v>
      </c>
      <c r="C840">
        <v>2019</v>
      </c>
      <c r="D840" s="9" t="s">
        <v>285</v>
      </c>
      <c r="E840">
        <v>0</v>
      </c>
      <c r="F840" s="6">
        <f>Table26[[#This Row],[Other Carbs wt%]]+Table26[[#This Row],[Starch wt%]]+Table26[[#This Row],[Cellulose wt%]]+Table26[[#This Row],[Hemicellulose wt%]]+Table26[[#This Row],[Sa wt%]]</f>
        <v>42.5</v>
      </c>
      <c r="G840" s="6">
        <f>Table26[[#This Row],[Protein wt%]]+Table26[[#This Row],[AA wt%]]</f>
        <v>43.3</v>
      </c>
      <c r="H840" s="6">
        <f>Table26[[#This Row],[Lipids wt%]]+Table26[[#This Row],[FA wt%]]</f>
        <v>9.4</v>
      </c>
      <c r="I840" s="6">
        <f>Table26[[#This Row],[Lignin wt%]]+Table26[[#This Row],[Ph wt%]]</f>
        <v>0</v>
      </c>
      <c r="J84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</v>
      </c>
      <c r="K840" s="8">
        <v>42.5</v>
      </c>
      <c r="L840" s="6">
        <v>0</v>
      </c>
      <c r="M840" s="6">
        <v>0</v>
      </c>
      <c r="N840" s="6">
        <v>0</v>
      </c>
      <c r="O840" s="8">
        <v>43.3</v>
      </c>
      <c r="P840" s="8">
        <v>9.4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6">
        <v>4.8</v>
      </c>
      <c r="AD840" s="8">
        <v>1.2999999999999999E-3</v>
      </c>
      <c r="AG840" s="6">
        <v>10.714285714285714</v>
      </c>
      <c r="AQ840" s="6">
        <v>0</v>
      </c>
      <c r="AR840">
        <v>300</v>
      </c>
      <c r="AT840" t="s">
        <v>389</v>
      </c>
      <c r="AU840" s="8">
        <v>89.5</v>
      </c>
      <c r="AV840" s="8">
        <v>0.8</v>
      </c>
      <c r="AW840" s="8">
        <f>100-Table26[[#This Row],[Solids wt%]]-Table26[[#This Row],[Biocrude wt%]]-Table26[[#This Row],[Gas wt%]]</f>
        <v>9.3999999999999986</v>
      </c>
      <c r="AX840" s="8">
        <v>0.3</v>
      </c>
      <c r="AZ840" s="6">
        <v>0.3</v>
      </c>
      <c r="BD840" s="8">
        <v>62.4</v>
      </c>
      <c r="BE840" s="8">
        <v>8.4</v>
      </c>
      <c r="BF840" s="8">
        <v>29.2</v>
      </c>
      <c r="BG840" s="8"/>
      <c r="BH840" s="8"/>
      <c r="BI840" s="8"/>
      <c r="BJ840" s="8"/>
    </row>
    <row r="841" spans="1:62" x14ac:dyDescent="0.25">
      <c r="A841" t="s">
        <v>286</v>
      </c>
      <c r="B841" t="s">
        <v>153</v>
      </c>
      <c r="C841">
        <v>2019</v>
      </c>
      <c r="D841" s="9" t="s">
        <v>285</v>
      </c>
      <c r="E841">
        <v>0</v>
      </c>
      <c r="F841" s="6">
        <f>Table26[[#This Row],[Other Carbs wt%]]+Table26[[#This Row],[Starch wt%]]+Table26[[#This Row],[Cellulose wt%]]+Table26[[#This Row],[Hemicellulose wt%]]+Table26[[#This Row],[Sa wt%]]</f>
        <v>42.5</v>
      </c>
      <c r="G841" s="6">
        <f>Table26[[#This Row],[Protein wt%]]+Table26[[#This Row],[AA wt%]]</f>
        <v>43.3</v>
      </c>
      <c r="H841" s="6">
        <f>Table26[[#This Row],[Lipids wt%]]+Table26[[#This Row],[FA wt%]]</f>
        <v>9.4</v>
      </c>
      <c r="I841" s="6">
        <f>Table26[[#This Row],[Lignin wt%]]+Table26[[#This Row],[Ph wt%]]</f>
        <v>0</v>
      </c>
      <c r="J84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</v>
      </c>
      <c r="K841" s="8">
        <v>42.5</v>
      </c>
      <c r="L841" s="6">
        <v>0</v>
      </c>
      <c r="M841" s="6">
        <v>0</v>
      </c>
      <c r="N841" s="6">
        <v>0</v>
      </c>
      <c r="O841" s="8">
        <v>43.3</v>
      </c>
      <c r="P841" s="8">
        <v>9.4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4.8</v>
      </c>
      <c r="AD841" s="8">
        <v>1.2999999999999999E-3</v>
      </c>
      <c r="AG841" s="6">
        <v>10.714285714285714</v>
      </c>
      <c r="AQ841" s="6">
        <v>3.2</v>
      </c>
      <c r="AR841">
        <v>300</v>
      </c>
      <c r="AT841" t="s">
        <v>389</v>
      </c>
      <c r="AU841" s="8">
        <v>7.4</v>
      </c>
      <c r="AV841" s="8">
        <v>30.5</v>
      </c>
      <c r="AW841" s="8">
        <f>100-Table26[[#This Row],[Solids wt%]]-Table26[[#This Row],[Biocrude wt%]]-Table26[[#This Row],[Gas wt%]]</f>
        <v>62.099999999999994</v>
      </c>
      <c r="AX841" s="8"/>
      <c r="AZ841" s="6" t="s">
        <v>391</v>
      </c>
      <c r="BD841" s="8">
        <v>69.2</v>
      </c>
      <c r="BE841" s="8">
        <v>8.6999999999999993</v>
      </c>
      <c r="BF841" s="8">
        <v>15.1</v>
      </c>
      <c r="BG841" s="8">
        <v>6.3</v>
      </c>
      <c r="BH841" s="8">
        <v>0.72</v>
      </c>
      <c r="BI841" s="8">
        <v>32.700000000000003</v>
      </c>
      <c r="BJ841" s="8"/>
    </row>
    <row r="842" spans="1:62" x14ac:dyDescent="0.25">
      <c r="A842" t="s">
        <v>286</v>
      </c>
      <c r="B842" t="s">
        <v>153</v>
      </c>
      <c r="C842">
        <v>2019</v>
      </c>
      <c r="D842" s="9" t="s">
        <v>285</v>
      </c>
      <c r="E842">
        <v>0</v>
      </c>
      <c r="F842" s="6">
        <f>Table26[[#This Row],[Other Carbs wt%]]+Table26[[#This Row],[Starch wt%]]+Table26[[#This Row],[Cellulose wt%]]+Table26[[#This Row],[Hemicellulose wt%]]+Table26[[#This Row],[Sa wt%]]</f>
        <v>42.5</v>
      </c>
      <c r="G842" s="6">
        <f>Table26[[#This Row],[Protein wt%]]+Table26[[#This Row],[AA wt%]]</f>
        <v>43.3</v>
      </c>
      <c r="H842" s="6">
        <f>Table26[[#This Row],[Lipids wt%]]+Table26[[#This Row],[FA wt%]]</f>
        <v>9.4</v>
      </c>
      <c r="I842" s="6">
        <f>Table26[[#This Row],[Lignin wt%]]+Table26[[#This Row],[Ph wt%]]</f>
        <v>0</v>
      </c>
      <c r="J84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42.5</v>
      </c>
      <c r="K842" s="8">
        <v>42.5</v>
      </c>
      <c r="L842" s="6">
        <v>0</v>
      </c>
      <c r="M842" s="6">
        <v>0</v>
      </c>
      <c r="N842" s="6">
        <v>0</v>
      </c>
      <c r="O842" s="8">
        <v>43.3</v>
      </c>
      <c r="P842" s="8">
        <v>9.4</v>
      </c>
      <c r="Q842" s="6">
        <v>0</v>
      </c>
      <c r="R842" s="6">
        <v>0</v>
      </c>
      <c r="S842" s="6">
        <v>0</v>
      </c>
      <c r="T842" s="6">
        <v>0</v>
      </c>
      <c r="U842" s="6">
        <v>0</v>
      </c>
      <c r="V842" s="6">
        <v>4.8</v>
      </c>
      <c r="AD842" s="8">
        <v>1.2999999999999999E-3</v>
      </c>
      <c r="AG842" s="6">
        <v>10.714285714285714</v>
      </c>
      <c r="AQ842" s="6">
        <v>31.6</v>
      </c>
      <c r="AR842">
        <v>300</v>
      </c>
      <c r="AT842" t="s">
        <v>389</v>
      </c>
      <c r="AU842" s="8">
        <v>2.1</v>
      </c>
      <c r="AV842" s="8">
        <v>38.200000000000003</v>
      </c>
      <c r="AW842" s="8">
        <f>100-Table26[[#This Row],[Solids wt%]]-Table26[[#This Row],[Biocrude wt%]]-Table26[[#This Row],[Gas wt%]]</f>
        <v>59.7</v>
      </c>
      <c r="AX842" s="8"/>
      <c r="AZ842" s="6" t="s">
        <v>391</v>
      </c>
      <c r="BD842" s="8">
        <v>72.3</v>
      </c>
      <c r="BE842" s="8">
        <v>8.6</v>
      </c>
      <c r="BF842" s="8">
        <v>12.1</v>
      </c>
      <c r="BG842" s="8">
        <v>6.3</v>
      </c>
      <c r="BH842" s="8">
        <v>0.61</v>
      </c>
      <c r="BI842" s="8">
        <v>34.1</v>
      </c>
      <c r="BJ842" s="8"/>
    </row>
    <row r="843" spans="1:62" x14ac:dyDescent="0.25">
      <c r="A843" t="s">
        <v>286</v>
      </c>
      <c r="B843" t="s">
        <v>153</v>
      </c>
      <c r="C843">
        <v>2019</v>
      </c>
      <c r="D843" s="9" t="s">
        <v>287</v>
      </c>
      <c r="E843">
        <v>0</v>
      </c>
      <c r="F843" s="6">
        <f>Table26[[#This Row],[Other Carbs wt%]]+Table26[[#This Row],[Starch wt%]]+Table26[[#This Row],[Cellulose wt%]]+Table26[[#This Row],[Hemicellulose wt%]]+Table26[[#This Row],[Sa wt%]]</f>
        <v>61.961961961961954</v>
      </c>
      <c r="G843" s="6">
        <f>Table26[[#This Row],[Protein wt%]]+Table26[[#This Row],[AA wt%]]</f>
        <v>14.714714714714713</v>
      </c>
      <c r="H843" s="6">
        <f>Table26[[#This Row],[Lipids wt%]]+Table26[[#This Row],[FA wt%]]</f>
        <v>19.919919919919916</v>
      </c>
      <c r="I843" s="6">
        <f>Table26[[#This Row],[Lignin wt%]]+Table26[[#This Row],[Ph wt%]]</f>
        <v>0</v>
      </c>
      <c r="J84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43" s="8">
        <v>61.961961961961954</v>
      </c>
      <c r="L843" s="6">
        <v>0</v>
      </c>
      <c r="M843" s="6">
        <v>0</v>
      </c>
      <c r="N843" s="6">
        <v>0</v>
      </c>
      <c r="O843" s="8">
        <v>14.714714714714713</v>
      </c>
      <c r="P843" s="8">
        <v>19.919919919919916</v>
      </c>
      <c r="Q843" s="6">
        <v>0</v>
      </c>
      <c r="R843" s="6">
        <v>0</v>
      </c>
      <c r="S843" s="6">
        <v>0</v>
      </c>
      <c r="T843" s="6">
        <v>0</v>
      </c>
      <c r="U843" s="6">
        <v>0</v>
      </c>
      <c r="V843" s="6">
        <v>3.4</v>
      </c>
      <c r="AD843" s="8">
        <v>1.2999999999999999E-3</v>
      </c>
      <c r="AG843" s="6">
        <v>2.912621359223301</v>
      </c>
      <c r="AQ843" s="6">
        <v>1</v>
      </c>
      <c r="AR843">
        <v>150</v>
      </c>
      <c r="AT843" t="s">
        <v>389</v>
      </c>
      <c r="AU843" s="8">
        <v>86.2</v>
      </c>
      <c r="AV843" s="8">
        <v>1</v>
      </c>
      <c r="AW843" s="8">
        <f>100-Table26[[#This Row],[Solids wt%]]-Table26[[#This Row],[Biocrude wt%]]-Table26[[#This Row],[Gas wt%]]</f>
        <v>11.199999999999998</v>
      </c>
      <c r="AX843" s="8">
        <v>1.6</v>
      </c>
      <c r="AZ843" s="6">
        <v>1.6</v>
      </c>
      <c r="BD843" s="8"/>
      <c r="BE843" s="8"/>
      <c r="BF843" s="8"/>
      <c r="BG843" s="8"/>
      <c r="BH843" s="8"/>
      <c r="BI843" s="8"/>
      <c r="BJ843" s="8"/>
    </row>
    <row r="844" spans="1:62" x14ac:dyDescent="0.25">
      <c r="A844" t="s">
        <v>286</v>
      </c>
      <c r="B844" t="s">
        <v>153</v>
      </c>
      <c r="C844">
        <v>2019</v>
      </c>
      <c r="D844" s="9" t="s">
        <v>287</v>
      </c>
      <c r="E844">
        <v>0</v>
      </c>
      <c r="F844" s="6">
        <f>Table26[[#This Row],[Other Carbs wt%]]+Table26[[#This Row],[Starch wt%]]+Table26[[#This Row],[Cellulose wt%]]+Table26[[#This Row],[Hemicellulose wt%]]+Table26[[#This Row],[Sa wt%]]</f>
        <v>61.961961961961954</v>
      </c>
      <c r="G844" s="6">
        <f>Table26[[#This Row],[Protein wt%]]+Table26[[#This Row],[AA wt%]]</f>
        <v>14.714714714714713</v>
      </c>
      <c r="H844" s="6">
        <f>Table26[[#This Row],[Lipids wt%]]+Table26[[#This Row],[FA wt%]]</f>
        <v>19.919919919919916</v>
      </c>
      <c r="I844" s="6">
        <f>Table26[[#This Row],[Lignin wt%]]+Table26[[#This Row],[Ph wt%]]</f>
        <v>0</v>
      </c>
      <c r="J84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44" s="8">
        <v>61.961961961961954</v>
      </c>
      <c r="L844" s="6">
        <v>0</v>
      </c>
      <c r="M844" s="6">
        <v>0</v>
      </c>
      <c r="N844" s="6">
        <v>0</v>
      </c>
      <c r="O844" s="8">
        <v>14.714714714714713</v>
      </c>
      <c r="P844" s="8">
        <v>19.919919919919916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3.4</v>
      </c>
      <c r="AD844" s="8">
        <v>1.2999999999999999E-3</v>
      </c>
      <c r="AG844" s="6">
        <v>2.912621359223301</v>
      </c>
      <c r="AQ844" s="6">
        <v>10</v>
      </c>
      <c r="AR844">
        <v>150</v>
      </c>
      <c r="AT844" t="s">
        <v>389</v>
      </c>
      <c r="AU844" s="8">
        <v>69</v>
      </c>
      <c r="AV844" s="8">
        <v>5.0999999999999996</v>
      </c>
      <c r="AW844" s="8">
        <f>100-Table26[[#This Row],[Solids wt%]]-Table26[[#This Row],[Biocrude wt%]]-Table26[[#This Row],[Gas wt%]]</f>
        <v>25</v>
      </c>
      <c r="AX844" s="8">
        <v>0.9</v>
      </c>
      <c r="AZ844" s="6">
        <v>0.9</v>
      </c>
      <c r="BD844" s="8">
        <v>67.7</v>
      </c>
      <c r="BE844" s="8">
        <v>9.1999999999999993</v>
      </c>
      <c r="BF844" s="8">
        <v>22.3</v>
      </c>
      <c r="BG844" s="8">
        <v>0.8</v>
      </c>
      <c r="BH844" s="8"/>
      <c r="BI844" s="8">
        <v>32.200000000000003</v>
      </c>
      <c r="BJ844" s="8"/>
    </row>
    <row r="845" spans="1:62" x14ac:dyDescent="0.25">
      <c r="A845" t="s">
        <v>286</v>
      </c>
      <c r="B845" t="s">
        <v>153</v>
      </c>
      <c r="C845">
        <v>2019</v>
      </c>
      <c r="D845" s="9" t="s">
        <v>287</v>
      </c>
      <c r="E845">
        <v>0</v>
      </c>
      <c r="F845" s="6">
        <f>Table26[[#This Row],[Other Carbs wt%]]+Table26[[#This Row],[Starch wt%]]+Table26[[#This Row],[Cellulose wt%]]+Table26[[#This Row],[Hemicellulose wt%]]+Table26[[#This Row],[Sa wt%]]</f>
        <v>61.961961961961954</v>
      </c>
      <c r="G845" s="6">
        <f>Table26[[#This Row],[Protein wt%]]+Table26[[#This Row],[AA wt%]]</f>
        <v>14.714714714714713</v>
      </c>
      <c r="H845" s="6">
        <f>Table26[[#This Row],[Lipids wt%]]+Table26[[#This Row],[FA wt%]]</f>
        <v>19.919919919919916</v>
      </c>
      <c r="I845" s="6">
        <f>Table26[[#This Row],[Lignin wt%]]+Table26[[#This Row],[Ph wt%]]</f>
        <v>0</v>
      </c>
      <c r="J84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45" s="8">
        <v>61.961961961961954</v>
      </c>
      <c r="L845" s="6">
        <v>0</v>
      </c>
      <c r="M845" s="6">
        <v>0</v>
      </c>
      <c r="N845" s="6">
        <v>0</v>
      </c>
      <c r="O845" s="8">
        <v>14.714714714714713</v>
      </c>
      <c r="P845" s="8">
        <v>19.919919919919916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3.4</v>
      </c>
      <c r="AD845" s="8">
        <v>1.2999999999999999E-3</v>
      </c>
      <c r="AG845" s="6">
        <v>2.912621359223301</v>
      </c>
      <c r="AQ845" s="6">
        <v>100</v>
      </c>
      <c r="AR845">
        <v>150</v>
      </c>
      <c r="AT845" t="s">
        <v>389</v>
      </c>
      <c r="AU845" s="8">
        <v>44.9</v>
      </c>
      <c r="AV845" s="8">
        <v>20.8</v>
      </c>
      <c r="AW845" s="8">
        <f>100-Table26[[#This Row],[Solids wt%]]-Table26[[#This Row],[Biocrude wt%]]-Table26[[#This Row],[Gas wt%]]</f>
        <v>33</v>
      </c>
      <c r="AX845" s="8">
        <v>1.3</v>
      </c>
      <c r="AZ845" s="6">
        <v>1.3</v>
      </c>
      <c r="BD845" s="8">
        <v>65.2</v>
      </c>
      <c r="BE845" s="8">
        <v>9.3000000000000007</v>
      </c>
      <c r="BF845" s="8">
        <v>24.9</v>
      </c>
      <c r="BG845" s="8">
        <v>0.6</v>
      </c>
      <c r="BH845" s="8">
        <v>0.06</v>
      </c>
      <c r="BI845" s="8">
        <v>31.1</v>
      </c>
      <c r="BJ845" s="8"/>
    </row>
    <row r="846" spans="1:62" x14ac:dyDescent="0.25">
      <c r="A846" t="s">
        <v>286</v>
      </c>
      <c r="B846" t="s">
        <v>153</v>
      </c>
      <c r="C846">
        <v>2019</v>
      </c>
      <c r="D846" s="9" t="s">
        <v>287</v>
      </c>
      <c r="E846">
        <v>0</v>
      </c>
      <c r="F846" s="6">
        <f>Table26[[#This Row],[Other Carbs wt%]]+Table26[[#This Row],[Starch wt%]]+Table26[[#This Row],[Cellulose wt%]]+Table26[[#This Row],[Hemicellulose wt%]]+Table26[[#This Row],[Sa wt%]]</f>
        <v>61.961961961961954</v>
      </c>
      <c r="G846" s="6">
        <f>Table26[[#This Row],[Protein wt%]]+Table26[[#This Row],[AA wt%]]</f>
        <v>14.714714714714713</v>
      </c>
      <c r="H846" s="6">
        <f>Table26[[#This Row],[Lipids wt%]]+Table26[[#This Row],[FA wt%]]</f>
        <v>19.919919919919916</v>
      </c>
      <c r="I846" s="6">
        <f>Table26[[#This Row],[Lignin wt%]]+Table26[[#This Row],[Ph wt%]]</f>
        <v>0</v>
      </c>
      <c r="J84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46" s="8">
        <v>61.961961961961954</v>
      </c>
      <c r="L846" s="6">
        <v>0</v>
      </c>
      <c r="M846" s="6">
        <v>0</v>
      </c>
      <c r="N846" s="6">
        <v>0</v>
      </c>
      <c r="O846" s="8">
        <v>14.714714714714713</v>
      </c>
      <c r="P846" s="8">
        <v>19.919919919919916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3.4</v>
      </c>
      <c r="AD846" s="8">
        <v>1.2999999999999999E-3</v>
      </c>
      <c r="AG846" s="6">
        <v>2.912621359223301</v>
      </c>
      <c r="AQ846" s="6">
        <v>3.2</v>
      </c>
      <c r="AR846">
        <v>200</v>
      </c>
      <c r="AT846" t="s">
        <v>389</v>
      </c>
      <c r="AU846" s="8">
        <v>36.700000000000003</v>
      </c>
      <c r="AV846" s="8">
        <v>20.5</v>
      </c>
      <c r="AW846" s="8">
        <f>100-Table26[[#This Row],[Solids wt%]]-Table26[[#This Row],[Biocrude wt%]]-Table26[[#This Row],[Gas wt%]]</f>
        <v>41.699999999999996</v>
      </c>
      <c r="AX846" s="8">
        <v>1.1000000000000001</v>
      </c>
      <c r="AZ846" s="6">
        <v>1.1000000000000001</v>
      </c>
      <c r="BD846" s="8">
        <v>63.6</v>
      </c>
      <c r="BE846" s="8">
        <v>8.9</v>
      </c>
      <c r="BF846" s="8">
        <v>26.7</v>
      </c>
      <c r="BG846" s="8">
        <v>0.8</v>
      </c>
      <c r="BH846" s="8">
        <v>0.11</v>
      </c>
      <c r="BI846" s="8">
        <v>29.9</v>
      </c>
      <c r="BJ846" s="8"/>
    </row>
    <row r="847" spans="1:62" x14ac:dyDescent="0.25">
      <c r="A847" t="s">
        <v>286</v>
      </c>
      <c r="B847" t="s">
        <v>153</v>
      </c>
      <c r="C847">
        <v>2019</v>
      </c>
      <c r="D847" s="9" t="s">
        <v>287</v>
      </c>
      <c r="E847">
        <v>0</v>
      </c>
      <c r="F847" s="6">
        <f>Table26[[#This Row],[Other Carbs wt%]]+Table26[[#This Row],[Starch wt%]]+Table26[[#This Row],[Cellulose wt%]]+Table26[[#This Row],[Hemicellulose wt%]]+Table26[[#This Row],[Sa wt%]]</f>
        <v>61.961961961961954</v>
      </c>
      <c r="G847" s="6">
        <f>Table26[[#This Row],[Protein wt%]]+Table26[[#This Row],[AA wt%]]</f>
        <v>14.714714714714713</v>
      </c>
      <c r="H847" s="6">
        <f>Table26[[#This Row],[Lipids wt%]]+Table26[[#This Row],[FA wt%]]</f>
        <v>19.919919919919916</v>
      </c>
      <c r="I847" s="6">
        <f>Table26[[#This Row],[Lignin wt%]]+Table26[[#This Row],[Ph wt%]]</f>
        <v>0</v>
      </c>
      <c r="J84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47" s="8">
        <v>61.961961961961954</v>
      </c>
      <c r="L847" s="6">
        <v>0</v>
      </c>
      <c r="M847" s="6">
        <v>0</v>
      </c>
      <c r="N847" s="6">
        <v>0</v>
      </c>
      <c r="O847" s="8">
        <v>14.714714714714713</v>
      </c>
      <c r="P847" s="8">
        <v>19.919919919919916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3.4</v>
      </c>
      <c r="AD847" s="8">
        <v>1.2999999999999999E-3</v>
      </c>
      <c r="AG847" s="6">
        <v>2.912621359223301</v>
      </c>
      <c r="AQ847" s="6">
        <v>31.6</v>
      </c>
      <c r="AR847">
        <v>200</v>
      </c>
      <c r="AT847" t="s">
        <v>389</v>
      </c>
      <c r="AU847" s="8">
        <v>11.6</v>
      </c>
      <c r="AV847" s="8">
        <v>22.2</v>
      </c>
      <c r="AW847" s="8">
        <f>100-Table26[[#This Row],[Solids wt%]]-Table26[[#This Row],[Biocrude wt%]]-Table26[[#This Row],[Gas wt%]]</f>
        <v>65.3</v>
      </c>
      <c r="AX847" s="8">
        <v>0.9</v>
      </c>
      <c r="AZ847" s="6">
        <v>0.9</v>
      </c>
      <c r="BD847" s="8">
        <v>67.5</v>
      </c>
      <c r="BE847" s="8">
        <v>9.4</v>
      </c>
      <c r="BF847" s="8">
        <v>21.9</v>
      </c>
      <c r="BG847" s="8">
        <v>1</v>
      </c>
      <c r="BH847" s="8">
        <v>0.16</v>
      </c>
      <c r="BI847" s="8">
        <v>32.4</v>
      </c>
      <c r="BJ847" s="8"/>
    </row>
    <row r="848" spans="1:62" x14ac:dyDescent="0.25">
      <c r="A848" t="s">
        <v>286</v>
      </c>
      <c r="B848" t="s">
        <v>153</v>
      </c>
      <c r="C848">
        <v>2019</v>
      </c>
      <c r="D848" s="9" t="s">
        <v>287</v>
      </c>
      <c r="E848">
        <v>0</v>
      </c>
      <c r="F848" s="6">
        <f>Table26[[#This Row],[Other Carbs wt%]]+Table26[[#This Row],[Starch wt%]]+Table26[[#This Row],[Cellulose wt%]]+Table26[[#This Row],[Hemicellulose wt%]]+Table26[[#This Row],[Sa wt%]]</f>
        <v>61.961961961961954</v>
      </c>
      <c r="G848" s="6">
        <f>Table26[[#This Row],[Protein wt%]]+Table26[[#This Row],[AA wt%]]</f>
        <v>14.714714714714713</v>
      </c>
      <c r="H848" s="6">
        <f>Table26[[#This Row],[Lipids wt%]]+Table26[[#This Row],[FA wt%]]</f>
        <v>19.919919919919916</v>
      </c>
      <c r="I848" s="6">
        <f>Table26[[#This Row],[Lignin wt%]]+Table26[[#This Row],[Ph wt%]]</f>
        <v>0</v>
      </c>
      <c r="J84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48" s="8">
        <v>61.961961961961954</v>
      </c>
      <c r="L848" s="6">
        <v>0</v>
      </c>
      <c r="M848" s="6">
        <v>0</v>
      </c>
      <c r="N848" s="6">
        <v>0</v>
      </c>
      <c r="O848" s="8">
        <v>14.714714714714713</v>
      </c>
      <c r="P848" s="8">
        <v>19.919919919919916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3.4</v>
      </c>
      <c r="AD848" s="8">
        <v>1.2999999999999999E-3</v>
      </c>
      <c r="AG848" s="6">
        <v>2.912621359223301</v>
      </c>
      <c r="AQ848" s="6">
        <v>1</v>
      </c>
      <c r="AR848">
        <v>250</v>
      </c>
      <c r="AT848" t="s">
        <v>389</v>
      </c>
      <c r="AU848" s="8">
        <v>20.2</v>
      </c>
      <c r="AV848" s="8">
        <v>19.600000000000001</v>
      </c>
      <c r="AW848" s="8">
        <f>100-Table26[[#This Row],[Solids wt%]]-Table26[[#This Row],[Biocrude wt%]]-Table26[[#This Row],[Gas wt%]]</f>
        <v>57.9</v>
      </c>
      <c r="AX848" s="8">
        <v>2.2999999999999998</v>
      </c>
      <c r="AZ848" s="6">
        <v>2.2999999999999998</v>
      </c>
      <c r="BD848" s="8">
        <v>65.7</v>
      </c>
      <c r="BE848" s="8">
        <v>9.1999999999999993</v>
      </c>
      <c r="BF848" s="8">
        <v>24.2</v>
      </c>
      <c r="BG848" s="8">
        <v>0.8</v>
      </c>
      <c r="BH848" s="8">
        <v>0.09</v>
      </c>
      <c r="BI848" s="8">
        <v>31.3</v>
      </c>
      <c r="BJ848" s="8"/>
    </row>
    <row r="849" spans="1:62" x14ac:dyDescent="0.25">
      <c r="A849" t="s">
        <v>286</v>
      </c>
      <c r="B849" t="s">
        <v>153</v>
      </c>
      <c r="C849">
        <v>2019</v>
      </c>
      <c r="D849" s="9" t="s">
        <v>287</v>
      </c>
      <c r="E849">
        <v>0</v>
      </c>
      <c r="F849" s="6">
        <f>Table26[[#This Row],[Other Carbs wt%]]+Table26[[#This Row],[Starch wt%]]+Table26[[#This Row],[Cellulose wt%]]+Table26[[#This Row],[Hemicellulose wt%]]+Table26[[#This Row],[Sa wt%]]</f>
        <v>61.961961961961954</v>
      </c>
      <c r="G849" s="6">
        <f>Table26[[#This Row],[Protein wt%]]+Table26[[#This Row],[AA wt%]]</f>
        <v>14.714714714714713</v>
      </c>
      <c r="H849" s="6">
        <f>Table26[[#This Row],[Lipids wt%]]+Table26[[#This Row],[FA wt%]]</f>
        <v>19.919919919919916</v>
      </c>
      <c r="I849" s="6">
        <f>Table26[[#This Row],[Lignin wt%]]+Table26[[#This Row],[Ph wt%]]</f>
        <v>0</v>
      </c>
      <c r="J84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49" s="8">
        <v>61.961961961961954</v>
      </c>
      <c r="L849" s="6">
        <v>0</v>
      </c>
      <c r="M849" s="6">
        <v>0</v>
      </c>
      <c r="N849" s="6">
        <v>0</v>
      </c>
      <c r="O849" s="8">
        <v>14.714714714714713</v>
      </c>
      <c r="P849" s="8">
        <v>19.919919919919916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3.4</v>
      </c>
      <c r="AD849" s="8">
        <v>1.2999999999999999E-3</v>
      </c>
      <c r="AG849" s="6">
        <v>2.912621359223301</v>
      </c>
      <c r="AQ849" s="6">
        <v>10</v>
      </c>
      <c r="AR849">
        <v>250</v>
      </c>
      <c r="AT849" t="s">
        <v>389</v>
      </c>
      <c r="AU849" s="8">
        <v>15.8</v>
      </c>
      <c r="AV849" s="8">
        <v>22.8</v>
      </c>
      <c r="AW849" s="8">
        <f>100-Table26[[#This Row],[Solids wt%]]-Table26[[#This Row],[Biocrude wt%]]-Table26[[#This Row],[Gas wt%]]</f>
        <v>55.300000000000004</v>
      </c>
      <c r="AX849" s="8">
        <v>6.1</v>
      </c>
      <c r="AZ849" s="6">
        <v>6.1</v>
      </c>
      <c r="BD849" s="8">
        <v>72.400000000000006</v>
      </c>
      <c r="BE849" s="8">
        <v>9.5</v>
      </c>
      <c r="BF849" s="8">
        <v>16.5</v>
      </c>
      <c r="BG849" s="8">
        <v>1.4</v>
      </c>
      <c r="BH849" s="8">
        <v>0.17</v>
      </c>
      <c r="BI849" s="8">
        <v>34.799999999999997</v>
      </c>
      <c r="BJ849" s="8"/>
    </row>
    <row r="850" spans="1:62" x14ac:dyDescent="0.25">
      <c r="A850" t="s">
        <v>286</v>
      </c>
      <c r="B850" t="s">
        <v>153</v>
      </c>
      <c r="C850">
        <v>2019</v>
      </c>
      <c r="D850" s="9" t="s">
        <v>287</v>
      </c>
      <c r="E850">
        <v>0</v>
      </c>
      <c r="F850" s="6">
        <f>Table26[[#This Row],[Other Carbs wt%]]+Table26[[#This Row],[Starch wt%]]+Table26[[#This Row],[Cellulose wt%]]+Table26[[#This Row],[Hemicellulose wt%]]+Table26[[#This Row],[Sa wt%]]</f>
        <v>61.961961961961954</v>
      </c>
      <c r="G850" s="6">
        <f>Table26[[#This Row],[Protein wt%]]+Table26[[#This Row],[AA wt%]]</f>
        <v>14.714714714714713</v>
      </c>
      <c r="H850" s="6">
        <f>Table26[[#This Row],[Lipids wt%]]+Table26[[#This Row],[FA wt%]]</f>
        <v>19.919919919919916</v>
      </c>
      <c r="I850" s="6">
        <f>Table26[[#This Row],[Lignin wt%]]+Table26[[#This Row],[Ph wt%]]</f>
        <v>0</v>
      </c>
      <c r="J85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50" s="8">
        <v>61.961961961961954</v>
      </c>
      <c r="L850" s="6">
        <v>0</v>
      </c>
      <c r="M850" s="6">
        <v>0</v>
      </c>
      <c r="N850" s="6">
        <v>0</v>
      </c>
      <c r="O850" s="8">
        <v>14.714714714714713</v>
      </c>
      <c r="P850" s="8">
        <v>19.919919919919916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3.4</v>
      </c>
      <c r="AD850" s="8">
        <v>1.2999999999999999E-3</v>
      </c>
      <c r="AG850" s="6">
        <v>2.912621359223301</v>
      </c>
      <c r="AQ850" s="6">
        <v>100</v>
      </c>
      <c r="AR850">
        <v>250</v>
      </c>
      <c r="AT850" t="s">
        <v>389</v>
      </c>
      <c r="AU850" s="8">
        <v>14.9</v>
      </c>
      <c r="AV850" s="8">
        <v>29.1</v>
      </c>
      <c r="AW850" s="8">
        <f>100-Table26[[#This Row],[Solids wt%]]-Table26[[#This Row],[Biocrude wt%]]-Table26[[#This Row],[Gas wt%]]</f>
        <v>44.999999999999993</v>
      </c>
      <c r="AX850" s="8">
        <v>11</v>
      </c>
      <c r="AZ850" s="6">
        <v>11</v>
      </c>
      <c r="BD850" s="8">
        <v>73.3</v>
      </c>
      <c r="BE850" s="8">
        <v>9.6</v>
      </c>
      <c r="BF850" s="8">
        <v>14.6</v>
      </c>
      <c r="BG850" s="8">
        <v>2.2999999999999998</v>
      </c>
      <c r="BH850" s="8">
        <v>0.21</v>
      </c>
      <c r="BI850" s="8">
        <v>35.299999999999997</v>
      </c>
      <c r="BJ850" s="8"/>
    </row>
    <row r="851" spans="1:62" x14ac:dyDescent="0.25">
      <c r="A851" t="s">
        <v>286</v>
      </c>
      <c r="B851" t="s">
        <v>153</v>
      </c>
      <c r="C851">
        <v>2019</v>
      </c>
      <c r="D851" s="9" t="s">
        <v>287</v>
      </c>
      <c r="E851">
        <v>0</v>
      </c>
      <c r="F851" s="6">
        <f>Table26[[#This Row],[Other Carbs wt%]]+Table26[[#This Row],[Starch wt%]]+Table26[[#This Row],[Cellulose wt%]]+Table26[[#This Row],[Hemicellulose wt%]]+Table26[[#This Row],[Sa wt%]]</f>
        <v>61.961961961961954</v>
      </c>
      <c r="G851" s="6">
        <f>Table26[[#This Row],[Protein wt%]]+Table26[[#This Row],[AA wt%]]</f>
        <v>14.714714714714713</v>
      </c>
      <c r="H851" s="6">
        <f>Table26[[#This Row],[Lipids wt%]]+Table26[[#This Row],[FA wt%]]</f>
        <v>19.919919919919916</v>
      </c>
      <c r="I851" s="6">
        <f>Table26[[#This Row],[Lignin wt%]]+Table26[[#This Row],[Ph wt%]]</f>
        <v>0</v>
      </c>
      <c r="J85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51" s="8">
        <v>61.961961961961954</v>
      </c>
      <c r="L851" s="6">
        <v>0</v>
      </c>
      <c r="M851" s="6">
        <v>0</v>
      </c>
      <c r="N851" s="6">
        <v>0</v>
      </c>
      <c r="O851" s="8">
        <v>14.714714714714713</v>
      </c>
      <c r="P851" s="8">
        <v>19.919919919919916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3.4</v>
      </c>
      <c r="AD851" s="8">
        <v>1.2999999999999999E-3</v>
      </c>
      <c r="AG851" s="6">
        <v>2.912621359223301</v>
      </c>
      <c r="AQ851" s="6">
        <v>3.2</v>
      </c>
      <c r="AR851">
        <v>300</v>
      </c>
      <c r="AT851" t="s">
        <v>389</v>
      </c>
      <c r="AU851" s="8">
        <v>7.5</v>
      </c>
      <c r="AV851" s="8">
        <v>35</v>
      </c>
      <c r="AW851" s="8">
        <f>100-Table26[[#This Row],[Solids wt%]]-Table26[[#This Row],[Biocrude wt%]]-Table26[[#This Row],[Gas wt%]]</f>
        <v>47.5</v>
      </c>
      <c r="AX851" s="8">
        <v>10</v>
      </c>
      <c r="AZ851" s="6">
        <v>10</v>
      </c>
      <c r="BD851" s="8">
        <v>73.2</v>
      </c>
      <c r="BE851" s="8">
        <v>9.1999999999999993</v>
      </c>
      <c r="BF851" s="8">
        <v>15.1</v>
      </c>
      <c r="BG851" s="8">
        <v>2.2000000000000002</v>
      </c>
      <c r="BH851" s="8">
        <v>0.28000000000000003</v>
      </c>
      <c r="BI851" s="8">
        <v>34.700000000000003</v>
      </c>
      <c r="BJ851" s="8"/>
    </row>
    <row r="852" spans="1:62" x14ac:dyDescent="0.25">
      <c r="A852" t="s">
        <v>286</v>
      </c>
      <c r="B852" t="s">
        <v>153</v>
      </c>
      <c r="C852">
        <v>2019</v>
      </c>
      <c r="D852" s="9" t="s">
        <v>287</v>
      </c>
      <c r="E852">
        <v>0</v>
      </c>
      <c r="F852" s="6">
        <f>Table26[[#This Row],[Other Carbs wt%]]+Table26[[#This Row],[Starch wt%]]+Table26[[#This Row],[Cellulose wt%]]+Table26[[#This Row],[Hemicellulose wt%]]+Table26[[#This Row],[Sa wt%]]</f>
        <v>61.961961961961954</v>
      </c>
      <c r="G852" s="6">
        <f>Table26[[#This Row],[Protein wt%]]+Table26[[#This Row],[AA wt%]]</f>
        <v>14.714714714714713</v>
      </c>
      <c r="H852" s="6">
        <f>Table26[[#This Row],[Lipids wt%]]+Table26[[#This Row],[FA wt%]]</f>
        <v>19.919919919919916</v>
      </c>
      <c r="I852" s="6">
        <f>Table26[[#This Row],[Lignin wt%]]+Table26[[#This Row],[Ph wt%]]</f>
        <v>0</v>
      </c>
      <c r="J85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52" s="8">
        <v>61.961961961961954</v>
      </c>
      <c r="L852" s="6">
        <v>0</v>
      </c>
      <c r="M852" s="6">
        <v>0</v>
      </c>
      <c r="N852" s="6">
        <v>0</v>
      </c>
      <c r="O852" s="8">
        <v>14.714714714714713</v>
      </c>
      <c r="P852" s="8">
        <v>19.919919919919916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3.4</v>
      </c>
      <c r="AD852" s="8">
        <v>1.2999999999999999E-3</v>
      </c>
      <c r="AG852" s="6">
        <v>2.912621359223301</v>
      </c>
      <c r="AQ852" s="6">
        <v>31.6</v>
      </c>
      <c r="AR852">
        <v>300</v>
      </c>
      <c r="AT852" t="s">
        <v>389</v>
      </c>
      <c r="AU852" s="8">
        <v>4.7</v>
      </c>
      <c r="AV852" s="8">
        <v>34.6</v>
      </c>
      <c r="AW852" s="8">
        <f>100-Table26[[#This Row],[Solids wt%]]-Table26[[#This Row],[Biocrude wt%]]-Table26[[#This Row],[Gas wt%]]</f>
        <v>47.699999999999996</v>
      </c>
      <c r="AX852" s="8">
        <v>13</v>
      </c>
      <c r="AZ852" s="6">
        <v>13</v>
      </c>
      <c r="BD852" s="8">
        <v>74.599999999999994</v>
      </c>
      <c r="BE852" s="8">
        <v>9.3000000000000007</v>
      </c>
      <c r="BF852" s="8">
        <v>13.1</v>
      </c>
      <c r="BG852" s="8">
        <v>2.8</v>
      </c>
      <c r="BH852" s="8">
        <v>0.23</v>
      </c>
      <c r="BI852" s="8">
        <v>35.6</v>
      </c>
      <c r="BJ852" s="8"/>
    </row>
    <row r="853" spans="1:62" x14ac:dyDescent="0.25">
      <c r="A853" t="s">
        <v>286</v>
      </c>
      <c r="B853" t="s">
        <v>153</v>
      </c>
      <c r="C853">
        <v>2019</v>
      </c>
      <c r="D853" s="9" t="s">
        <v>287</v>
      </c>
      <c r="E853">
        <v>0</v>
      </c>
      <c r="F853" s="6">
        <f>Table26[[#This Row],[Other Carbs wt%]]+Table26[[#This Row],[Starch wt%]]+Table26[[#This Row],[Cellulose wt%]]+Table26[[#This Row],[Hemicellulose wt%]]+Table26[[#This Row],[Sa wt%]]</f>
        <v>61.961961961961954</v>
      </c>
      <c r="G853" s="6">
        <f>Table26[[#This Row],[Protein wt%]]+Table26[[#This Row],[AA wt%]]</f>
        <v>14.714714714714713</v>
      </c>
      <c r="H853" s="6">
        <f>Table26[[#This Row],[Lipids wt%]]+Table26[[#This Row],[FA wt%]]</f>
        <v>19.919919919919916</v>
      </c>
      <c r="I853" s="6">
        <f>Table26[[#This Row],[Lignin wt%]]+Table26[[#This Row],[Ph wt%]]</f>
        <v>0</v>
      </c>
      <c r="J85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53" s="8">
        <v>61.961961961961954</v>
      </c>
      <c r="L853" s="6">
        <v>0</v>
      </c>
      <c r="M853" s="6">
        <v>0</v>
      </c>
      <c r="N853" s="6">
        <v>0</v>
      </c>
      <c r="O853" s="8">
        <v>14.714714714714713</v>
      </c>
      <c r="P853" s="8">
        <v>19.919919919919916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3.4</v>
      </c>
      <c r="AD853" s="8">
        <v>1.2999999999999999E-3</v>
      </c>
      <c r="AG853" s="6">
        <v>2.912621359223301</v>
      </c>
      <c r="AQ853" s="6">
        <v>1</v>
      </c>
      <c r="AR853">
        <v>350</v>
      </c>
      <c r="AT853" t="s">
        <v>389</v>
      </c>
      <c r="AU853" s="8">
        <v>6.9</v>
      </c>
      <c r="AV853" s="8">
        <v>32.6</v>
      </c>
      <c r="AW853" s="8">
        <f>100-Table26[[#This Row],[Solids wt%]]-Table26[[#This Row],[Biocrude wt%]]-Table26[[#This Row],[Gas wt%]]</f>
        <v>47.499999999999993</v>
      </c>
      <c r="AX853" s="8">
        <v>13</v>
      </c>
      <c r="AZ853" s="6">
        <v>13</v>
      </c>
      <c r="BD853" s="8">
        <v>71.8</v>
      </c>
      <c r="BE853" s="8">
        <v>9.3000000000000007</v>
      </c>
      <c r="BF853" s="8">
        <v>16.3</v>
      </c>
      <c r="BG853" s="8">
        <v>2.4</v>
      </c>
      <c r="BH853" s="8">
        <v>0.21</v>
      </c>
      <c r="BI853" s="8">
        <v>34.299999999999997</v>
      </c>
      <c r="BJ853" s="8"/>
    </row>
    <row r="854" spans="1:62" x14ac:dyDescent="0.25">
      <c r="A854" t="s">
        <v>286</v>
      </c>
      <c r="B854" t="s">
        <v>153</v>
      </c>
      <c r="C854">
        <v>2019</v>
      </c>
      <c r="D854" s="9" t="s">
        <v>287</v>
      </c>
      <c r="E854">
        <v>0</v>
      </c>
      <c r="F854" s="6">
        <f>Table26[[#This Row],[Other Carbs wt%]]+Table26[[#This Row],[Starch wt%]]+Table26[[#This Row],[Cellulose wt%]]+Table26[[#This Row],[Hemicellulose wt%]]+Table26[[#This Row],[Sa wt%]]</f>
        <v>61.961961961961954</v>
      </c>
      <c r="G854" s="6">
        <f>Table26[[#This Row],[Protein wt%]]+Table26[[#This Row],[AA wt%]]</f>
        <v>14.714714714714713</v>
      </c>
      <c r="H854" s="6">
        <f>Table26[[#This Row],[Lipids wt%]]+Table26[[#This Row],[FA wt%]]</f>
        <v>19.919919919919916</v>
      </c>
      <c r="I854" s="6">
        <f>Table26[[#This Row],[Lignin wt%]]+Table26[[#This Row],[Ph wt%]]</f>
        <v>0</v>
      </c>
      <c r="J85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54" s="8">
        <v>61.961961961961954</v>
      </c>
      <c r="L854" s="6">
        <v>0</v>
      </c>
      <c r="M854" s="6">
        <v>0</v>
      </c>
      <c r="N854" s="6">
        <v>0</v>
      </c>
      <c r="O854" s="8">
        <v>14.714714714714713</v>
      </c>
      <c r="P854" s="8">
        <v>19.919919919919916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3.4</v>
      </c>
      <c r="AD854" s="8">
        <v>1.2999999999999999E-3</v>
      </c>
      <c r="AG854" s="6">
        <v>2.912621359223301</v>
      </c>
      <c r="AQ854" s="6">
        <v>10</v>
      </c>
      <c r="AR854">
        <v>350</v>
      </c>
      <c r="AT854" t="s">
        <v>389</v>
      </c>
      <c r="AU854" s="8">
        <v>3.6</v>
      </c>
      <c r="AV854" s="8">
        <v>33.9</v>
      </c>
      <c r="AW854" s="8">
        <f>100-Table26[[#This Row],[Solids wt%]]-Table26[[#This Row],[Biocrude wt%]]-Table26[[#This Row],[Gas wt%]]</f>
        <v>49.500000000000007</v>
      </c>
      <c r="AX854" s="8">
        <v>13</v>
      </c>
      <c r="AZ854" s="6">
        <v>13</v>
      </c>
      <c r="BD854" s="8">
        <v>74.5</v>
      </c>
      <c r="BE854" s="8">
        <v>9.1</v>
      </c>
      <c r="BF854" s="8">
        <v>13.1</v>
      </c>
      <c r="BG854" s="8">
        <v>3</v>
      </c>
      <c r="BH854" s="8">
        <v>0.26</v>
      </c>
      <c r="BI854" s="8">
        <v>35.299999999999997</v>
      </c>
      <c r="BJ854" s="8"/>
    </row>
    <row r="855" spans="1:62" x14ac:dyDescent="0.25">
      <c r="A855" t="s">
        <v>286</v>
      </c>
      <c r="B855" t="s">
        <v>153</v>
      </c>
      <c r="C855">
        <v>2019</v>
      </c>
      <c r="D855" s="9" t="s">
        <v>287</v>
      </c>
      <c r="E855">
        <v>0</v>
      </c>
      <c r="F855" s="6">
        <f>Table26[[#This Row],[Other Carbs wt%]]+Table26[[#This Row],[Starch wt%]]+Table26[[#This Row],[Cellulose wt%]]+Table26[[#This Row],[Hemicellulose wt%]]+Table26[[#This Row],[Sa wt%]]</f>
        <v>61.961961961961954</v>
      </c>
      <c r="G855" s="6">
        <f>Table26[[#This Row],[Protein wt%]]+Table26[[#This Row],[AA wt%]]</f>
        <v>14.714714714714713</v>
      </c>
      <c r="H855" s="6">
        <f>Table26[[#This Row],[Lipids wt%]]+Table26[[#This Row],[FA wt%]]</f>
        <v>19.919919919919916</v>
      </c>
      <c r="I855" s="6">
        <f>Table26[[#This Row],[Lignin wt%]]+Table26[[#This Row],[Ph wt%]]</f>
        <v>0</v>
      </c>
      <c r="J85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55" s="8">
        <v>61.961961961961954</v>
      </c>
      <c r="L855" s="6">
        <v>0</v>
      </c>
      <c r="M855" s="6">
        <v>0</v>
      </c>
      <c r="N855" s="6">
        <v>0</v>
      </c>
      <c r="O855" s="8">
        <v>14.714714714714713</v>
      </c>
      <c r="P855" s="8">
        <v>19.919919919919916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3.4</v>
      </c>
      <c r="AD855" s="8">
        <v>1.2999999999999999E-3</v>
      </c>
      <c r="AG855" s="6">
        <v>2.912621359223301</v>
      </c>
      <c r="AQ855" s="6">
        <v>100</v>
      </c>
      <c r="AR855">
        <v>350</v>
      </c>
      <c r="AT855" t="s">
        <v>389</v>
      </c>
      <c r="AU855" s="8">
        <v>1.6</v>
      </c>
      <c r="AV855" s="8">
        <v>30.3</v>
      </c>
      <c r="AW855" s="8">
        <f>100-Table26[[#This Row],[Solids wt%]]-Table26[[#This Row],[Biocrude wt%]]-Table26[[#This Row],[Gas wt%]]</f>
        <v>52.100000000000009</v>
      </c>
      <c r="AX855" s="8">
        <v>16</v>
      </c>
      <c r="AZ855" s="6">
        <v>16</v>
      </c>
      <c r="BD855" s="8">
        <v>76.2</v>
      </c>
      <c r="BE855" s="8">
        <v>9.1</v>
      </c>
      <c r="BF855" s="8">
        <v>11.4</v>
      </c>
      <c r="BG855" s="8">
        <v>2.9</v>
      </c>
      <c r="BH855" s="8">
        <v>0.26</v>
      </c>
      <c r="BI855" s="8">
        <v>36.1</v>
      </c>
      <c r="BJ855" s="8"/>
    </row>
    <row r="856" spans="1:62" x14ac:dyDescent="0.25">
      <c r="A856" t="s">
        <v>286</v>
      </c>
      <c r="B856" t="s">
        <v>153</v>
      </c>
      <c r="C856">
        <v>2019</v>
      </c>
      <c r="D856" s="9" t="s">
        <v>287</v>
      </c>
      <c r="E856">
        <v>0</v>
      </c>
      <c r="F856" s="6">
        <f>Table26[[#This Row],[Other Carbs wt%]]+Table26[[#This Row],[Starch wt%]]+Table26[[#This Row],[Cellulose wt%]]+Table26[[#This Row],[Hemicellulose wt%]]+Table26[[#This Row],[Sa wt%]]</f>
        <v>61.961961961961954</v>
      </c>
      <c r="G856" s="6">
        <f>Table26[[#This Row],[Protein wt%]]+Table26[[#This Row],[AA wt%]]</f>
        <v>14.714714714714713</v>
      </c>
      <c r="H856" s="6">
        <f>Table26[[#This Row],[Lipids wt%]]+Table26[[#This Row],[FA wt%]]</f>
        <v>19.919919919919916</v>
      </c>
      <c r="I856" s="6">
        <f>Table26[[#This Row],[Lignin wt%]]+Table26[[#This Row],[Ph wt%]]</f>
        <v>0</v>
      </c>
      <c r="J85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56" s="8">
        <v>61.961961961961954</v>
      </c>
      <c r="L856" s="6">
        <v>0</v>
      </c>
      <c r="M856" s="6">
        <v>0</v>
      </c>
      <c r="N856" s="6">
        <v>0</v>
      </c>
      <c r="O856" s="8">
        <v>14.714714714714713</v>
      </c>
      <c r="P856" s="8">
        <v>19.919919919919916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3.4</v>
      </c>
      <c r="AD856" s="8">
        <v>1.2999999999999999E-3</v>
      </c>
      <c r="AG856" s="6">
        <v>10.714285714285714</v>
      </c>
      <c r="AQ856" s="6">
        <v>1</v>
      </c>
      <c r="AR856">
        <v>150</v>
      </c>
      <c r="AT856" t="s">
        <v>389</v>
      </c>
      <c r="AU856" s="8">
        <v>84.4</v>
      </c>
      <c r="AV856" s="8">
        <v>1.7</v>
      </c>
      <c r="AW856" s="8">
        <f>100-Table26[[#This Row],[Solids wt%]]-Table26[[#This Row],[Biocrude wt%]]-Table26[[#This Row],[Gas wt%]]</f>
        <v>13.299999999999995</v>
      </c>
      <c r="AX856" s="8">
        <v>0.6</v>
      </c>
      <c r="AZ856" s="6">
        <v>0.6</v>
      </c>
      <c r="BD856" s="8">
        <v>65.3</v>
      </c>
      <c r="BE856" s="8">
        <v>9.1</v>
      </c>
      <c r="BF856" s="8">
        <v>24.9</v>
      </c>
      <c r="BG856" s="8">
        <v>0.7</v>
      </c>
      <c r="BH856" s="8"/>
      <c r="BI856" s="8">
        <v>30.9</v>
      </c>
      <c r="BJ856" s="8"/>
    </row>
    <row r="857" spans="1:62" x14ac:dyDescent="0.25">
      <c r="A857" t="s">
        <v>286</v>
      </c>
      <c r="B857" t="s">
        <v>153</v>
      </c>
      <c r="C857">
        <v>2019</v>
      </c>
      <c r="D857" s="9" t="s">
        <v>287</v>
      </c>
      <c r="E857">
        <v>0</v>
      </c>
      <c r="F857" s="6">
        <f>Table26[[#This Row],[Other Carbs wt%]]+Table26[[#This Row],[Starch wt%]]+Table26[[#This Row],[Cellulose wt%]]+Table26[[#This Row],[Hemicellulose wt%]]+Table26[[#This Row],[Sa wt%]]</f>
        <v>61.961961961961954</v>
      </c>
      <c r="G857" s="6">
        <f>Table26[[#This Row],[Protein wt%]]+Table26[[#This Row],[AA wt%]]</f>
        <v>14.714714714714713</v>
      </c>
      <c r="H857" s="6">
        <f>Table26[[#This Row],[Lipids wt%]]+Table26[[#This Row],[FA wt%]]</f>
        <v>19.919919919919916</v>
      </c>
      <c r="I857" s="6">
        <f>Table26[[#This Row],[Lignin wt%]]+Table26[[#This Row],[Ph wt%]]</f>
        <v>0</v>
      </c>
      <c r="J85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57" s="8">
        <v>61.961961961961954</v>
      </c>
      <c r="L857" s="6">
        <v>0</v>
      </c>
      <c r="M857" s="6">
        <v>0</v>
      </c>
      <c r="N857" s="6">
        <v>0</v>
      </c>
      <c r="O857" s="8">
        <v>14.714714714714713</v>
      </c>
      <c r="P857" s="8">
        <v>19.919919919919916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3.4</v>
      </c>
      <c r="AD857" s="8">
        <v>1.2999999999999999E-3</v>
      </c>
      <c r="AG857" s="6">
        <v>10.714285714285714</v>
      </c>
      <c r="AQ857" s="6">
        <v>10</v>
      </c>
      <c r="AR857">
        <v>150</v>
      </c>
      <c r="AT857" t="s">
        <v>389</v>
      </c>
      <c r="AU857" s="8">
        <v>78.400000000000006</v>
      </c>
      <c r="AV857" s="8">
        <v>3.4</v>
      </c>
      <c r="AW857" s="8">
        <f>100-Table26[[#This Row],[Solids wt%]]-Table26[[#This Row],[Biocrude wt%]]-Table26[[#This Row],[Gas wt%]]</f>
        <v>17.899999999999995</v>
      </c>
      <c r="AX857" s="8">
        <v>0.3</v>
      </c>
      <c r="AZ857" s="6">
        <v>0.3</v>
      </c>
      <c r="BD857" s="8">
        <v>66.3</v>
      </c>
      <c r="BE857" s="8">
        <v>9.6</v>
      </c>
      <c r="BF857" s="8">
        <v>23.7</v>
      </c>
      <c r="BG857" s="8">
        <v>0.4</v>
      </c>
      <c r="BH857" s="8"/>
      <c r="BI857" s="8">
        <v>32</v>
      </c>
      <c r="BJ857" s="8"/>
    </row>
    <row r="858" spans="1:62" x14ac:dyDescent="0.25">
      <c r="A858" t="s">
        <v>286</v>
      </c>
      <c r="B858" t="s">
        <v>153</v>
      </c>
      <c r="C858">
        <v>2019</v>
      </c>
      <c r="D858" s="9" t="s">
        <v>287</v>
      </c>
      <c r="E858">
        <v>0</v>
      </c>
      <c r="F858" s="6">
        <f>Table26[[#This Row],[Other Carbs wt%]]+Table26[[#This Row],[Starch wt%]]+Table26[[#This Row],[Cellulose wt%]]+Table26[[#This Row],[Hemicellulose wt%]]+Table26[[#This Row],[Sa wt%]]</f>
        <v>61.961961961961954</v>
      </c>
      <c r="G858" s="6">
        <f>Table26[[#This Row],[Protein wt%]]+Table26[[#This Row],[AA wt%]]</f>
        <v>14.714714714714713</v>
      </c>
      <c r="H858" s="6">
        <f>Table26[[#This Row],[Lipids wt%]]+Table26[[#This Row],[FA wt%]]</f>
        <v>19.919919919919916</v>
      </c>
      <c r="I858" s="6">
        <f>Table26[[#This Row],[Lignin wt%]]+Table26[[#This Row],[Ph wt%]]</f>
        <v>0</v>
      </c>
      <c r="J85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58" s="8">
        <v>61.961961961961954</v>
      </c>
      <c r="L858" s="6">
        <v>0</v>
      </c>
      <c r="M858" s="6">
        <v>0</v>
      </c>
      <c r="N858" s="6">
        <v>0</v>
      </c>
      <c r="O858" s="8">
        <v>14.714714714714713</v>
      </c>
      <c r="P858" s="8">
        <v>19.919919919919916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3.4</v>
      </c>
      <c r="AD858" s="8">
        <v>1.2999999999999999E-3</v>
      </c>
      <c r="AG858" s="6">
        <v>10.714285714285714</v>
      </c>
      <c r="AQ858" s="6">
        <v>100</v>
      </c>
      <c r="AR858">
        <v>150</v>
      </c>
      <c r="AT858" t="s">
        <v>389</v>
      </c>
      <c r="AU858" s="8">
        <v>47.3</v>
      </c>
      <c r="AV858" s="8">
        <v>13.3</v>
      </c>
      <c r="AW858" s="8">
        <f>100-Table26[[#This Row],[Solids wt%]]-Table26[[#This Row],[Biocrude wt%]]-Table26[[#This Row],[Gas wt%]]</f>
        <v>39.200000000000003</v>
      </c>
      <c r="AX858" s="8">
        <v>0.2</v>
      </c>
      <c r="AZ858" s="6">
        <v>0.2</v>
      </c>
      <c r="BD858" s="8">
        <v>66</v>
      </c>
      <c r="BE858" s="8">
        <v>9.5</v>
      </c>
      <c r="BF858" s="8">
        <v>23.8</v>
      </c>
      <c r="BG858" s="8">
        <v>0.7</v>
      </c>
      <c r="BH858" s="8"/>
      <c r="BI858" s="8">
        <v>31.8</v>
      </c>
      <c r="BJ858" s="8"/>
    </row>
    <row r="859" spans="1:62" x14ac:dyDescent="0.25">
      <c r="A859" t="s">
        <v>286</v>
      </c>
      <c r="B859" t="s">
        <v>153</v>
      </c>
      <c r="C859">
        <v>2019</v>
      </c>
      <c r="D859" s="9" t="s">
        <v>287</v>
      </c>
      <c r="E859">
        <v>0</v>
      </c>
      <c r="F859" s="6">
        <f>Table26[[#This Row],[Other Carbs wt%]]+Table26[[#This Row],[Starch wt%]]+Table26[[#This Row],[Cellulose wt%]]+Table26[[#This Row],[Hemicellulose wt%]]+Table26[[#This Row],[Sa wt%]]</f>
        <v>61.961961961961954</v>
      </c>
      <c r="G859" s="6">
        <f>Table26[[#This Row],[Protein wt%]]+Table26[[#This Row],[AA wt%]]</f>
        <v>14.714714714714713</v>
      </c>
      <c r="H859" s="6">
        <f>Table26[[#This Row],[Lipids wt%]]+Table26[[#This Row],[FA wt%]]</f>
        <v>19.919919919919916</v>
      </c>
      <c r="I859" s="6">
        <f>Table26[[#This Row],[Lignin wt%]]+Table26[[#This Row],[Ph wt%]]</f>
        <v>0</v>
      </c>
      <c r="J85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59" s="8">
        <v>61.961961961961954</v>
      </c>
      <c r="L859" s="6">
        <v>0</v>
      </c>
      <c r="M859" s="6">
        <v>0</v>
      </c>
      <c r="N859" s="6">
        <v>0</v>
      </c>
      <c r="O859" s="8">
        <v>14.714714714714713</v>
      </c>
      <c r="P859" s="8">
        <v>19.919919919919916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3.4</v>
      </c>
      <c r="AD859" s="8">
        <v>1.2999999999999999E-3</v>
      </c>
      <c r="AG859" s="6">
        <v>10.714285714285714</v>
      </c>
      <c r="AQ859" s="6">
        <v>3.2</v>
      </c>
      <c r="AR859">
        <v>200</v>
      </c>
      <c r="AT859" t="s">
        <v>389</v>
      </c>
      <c r="AU859" s="8">
        <v>38.9</v>
      </c>
      <c r="AV859" s="8">
        <v>17.5</v>
      </c>
      <c r="AW859" s="8">
        <f>100-Table26[[#This Row],[Solids wt%]]-Table26[[#This Row],[Biocrude wt%]]-Table26[[#This Row],[Gas wt%]]</f>
        <v>43.2</v>
      </c>
      <c r="AX859" s="8">
        <v>0.4</v>
      </c>
      <c r="AZ859" s="6">
        <v>0.4</v>
      </c>
      <c r="BD859" s="8">
        <v>66.400000000000006</v>
      </c>
      <c r="BE859" s="8">
        <v>9.5</v>
      </c>
      <c r="BF859" s="8">
        <v>23.3</v>
      </c>
      <c r="BG859" s="8">
        <v>0.6</v>
      </c>
      <c r="BH859" s="8">
        <v>7.0000000000000007E-2</v>
      </c>
      <c r="BI859" s="8">
        <v>31.9</v>
      </c>
      <c r="BJ859" s="8"/>
    </row>
    <row r="860" spans="1:62" x14ac:dyDescent="0.25">
      <c r="A860" t="s">
        <v>286</v>
      </c>
      <c r="B860" t="s">
        <v>153</v>
      </c>
      <c r="C860">
        <v>2019</v>
      </c>
      <c r="D860" s="9" t="s">
        <v>287</v>
      </c>
      <c r="E860">
        <v>0</v>
      </c>
      <c r="F860" s="6">
        <f>Table26[[#This Row],[Other Carbs wt%]]+Table26[[#This Row],[Starch wt%]]+Table26[[#This Row],[Cellulose wt%]]+Table26[[#This Row],[Hemicellulose wt%]]+Table26[[#This Row],[Sa wt%]]</f>
        <v>61.961961961961954</v>
      </c>
      <c r="G860" s="6">
        <f>Table26[[#This Row],[Protein wt%]]+Table26[[#This Row],[AA wt%]]</f>
        <v>14.714714714714713</v>
      </c>
      <c r="H860" s="6">
        <f>Table26[[#This Row],[Lipids wt%]]+Table26[[#This Row],[FA wt%]]</f>
        <v>19.919919919919916</v>
      </c>
      <c r="I860" s="6">
        <f>Table26[[#This Row],[Lignin wt%]]+Table26[[#This Row],[Ph wt%]]</f>
        <v>0</v>
      </c>
      <c r="J86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60" s="8">
        <v>61.961961961961954</v>
      </c>
      <c r="L860" s="6">
        <v>0</v>
      </c>
      <c r="M860" s="6">
        <v>0</v>
      </c>
      <c r="N860" s="6">
        <v>0</v>
      </c>
      <c r="O860" s="8">
        <v>14.714714714714713</v>
      </c>
      <c r="P860" s="8">
        <v>19.919919919919916</v>
      </c>
      <c r="Q860" s="6">
        <v>0</v>
      </c>
      <c r="R860" s="6">
        <v>0</v>
      </c>
      <c r="S860" s="6">
        <v>0</v>
      </c>
      <c r="T860" s="6">
        <v>0</v>
      </c>
      <c r="U860" s="6">
        <v>0</v>
      </c>
      <c r="V860" s="6">
        <v>3.4</v>
      </c>
      <c r="AD860" s="8">
        <v>1.2999999999999999E-3</v>
      </c>
      <c r="AG860" s="6">
        <v>10.714285714285714</v>
      </c>
      <c r="AQ860" s="6">
        <v>31.6</v>
      </c>
      <c r="AR860">
        <v>200</v>
      </c>
      <c r="AT860" t="s">
        <v>389</v>
      </c>
      <c r="AU860" s="8">
        <v>29.5</v>
      </c>
      <c r="AV860" s="8">
        <v>14</v>
      </c>
      <c r="AW860" s="8">
        <f>100-Table26[[#This Row],[Solids wt%]]-Table26[[#This Row],[Biocrude wt%]]-Table26[[#This Row],[Gas wt%]]</f>
        <v>54.8</v>
      </c>
      <c r="AX860" s="8">
        <v>1.7</v>
      </c>
      <c r="AZ860" s="6">
        <v>1.7</v>
      </c>
      <c r="BD860" s="8">
        <v>69.400000000000006</v>
      </c>
      <c r="BE860" s="8">
        <v>9.8000000000000007</v>
      </c>
      <c r="BF860" s="8">
        <v>19.8</v>
      </c>
      <c r="BG860" s="8">
        <v>1</v>
      </c>
      <c r="BH860" s="8">
        <v>0.1</v>
      </c>
      <c r="BI860" s="8">
        <v>33.700000000000003</v>
      </c>
      <c r="BJ860" s="8"/>
    </row>
    <row r="861" spans="1:62" x14ac:dyDescent="0.25">
      <c r="A861" t="s">
        <v>286</v>
      </c>
      <c r="B861" t="s">
        <v>153</v>
      </c>
      <c r="C861">
        <v>2019</v>
      </c>
      <c r="D861" s="9" t="s">
        <v>287</v>
      </c>
      <c r="E861">
        <v>0</v>
      </c>
      <c r="F861" s="6">
        <f>Table26[[#This Row],[Other Carbs wt%]]+Table26[[#This Row],[Starch wt%]]+Table26[[#This Row],[Cellulose wt%]]+Table26[[#This Row],[Hemicellulose wt%]]+Table26[[#This Row],[Sa wt%]]</f>
        <v>61.961961961961954</v>
      </c>
      <c r="G861" s="6">
        <f>Table26[[#This Row],[Protein wt%]]+Table26[[#This Row],[AA wt%]]</f>
        <v>14.714714714714713</v>
      </c>
      <c r="H861" s="6">
        <f>Table26[[#This Row],[Lipids wt%]]+Table26[[#This Row],[FA wt%]]</f>
        <v>19.919919919919916</v>
      </c>
      <c r="I861" s="6">
        <f>Table26[[#This Row],[Lignin wt%]]+Table26[[#This Row],[Ph wt%]]</f>
        <v>0</v>
      </c>
      <c r="J86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61" s="8">
        <v>61.961961961961954</v>
      </c>
      <c r="L861" s="6">
        <v>0</v>
      </c>
      <c r="M861" s="6">
        <v>0</v>
      </c>
      <c r="N861" s="6">
        <v>0</v>
      </c>
      <c r="O861" s="8">
        <v>14.714714714714713</v>
      </c>
      <c r="P861" s="8">
        <v>19.919919919919916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3.4</v>
      </c>
      <c r="AD861" s="8">
        <v>1.2999999999999999E-3</v>
      </c>
      <c r="AG861" s="6">
        <v>10.714285714285714</v>
      </c>
      <c r="AQ861" s="6">
        <v>1</v>
      </c>
      <c r="AR861">
        <v>250</v>
      </c>
      <c r="AT861" t="s">
        <v>389</v>
      </c>
      <c r="AU861" s="8">
        <v>28.8</v>
      </c>
      <c r="AV861" s="8">
        <v>15.1</v>
      </c>
      <c r="AW861" s="8">
        <f>100-Table26[[#This Row],[Solids wt%]]-Table26[[#This Row],[Biocrude wt%]]-Table26[[#This Row],[Gas wt%]]</f>
        <v>55.1</v>
      </c>
      <c r="AX861" s="8">
        <v>1</v>
      </c>
      <c r="AZ861" s="6">
        <v>1</v>
      </c>
      <c r="BD861" s="8">
        <v>68.599999999999994</v>
      </c>
      <c r="BE861" s="8">
        <v>9.9</v>
      </c>
      <c r="BF861" s="8">
        <v>20.5</v>
      </c>
      <c r="BG861" s="8">
        <v>0.8</v>
      </c>
      <c r="BH861" s="8">
        <v>7.0000000000000007E-2</v>
      </c>
      <c r="BI861" s="8">
        <v>33.5</v>
      </c>
      <c r="BJ861" s="8"/>
    </row>
    <row r="862" spans="1:62" x14ac:dyDescent="0.25">
      <c r="A862" t="s">
        <v>286</v>
      </c>
      <c r="B862" t="s">
        <v>153</v>
      </c>
      <c r="C862">
        <v>2019</v>
      </c>
      <c r="D862" s="9" t="s">
        <v>287</v>
      </c>
      <c r="E862">
        <v>0</v>
      </c>
      <c r="F862" s="6">
        <f>Table26[[#This Row],[Other Carbs wt%]]+Table26[[#This Row],[Starch wt%]]+Table26[[#This Row],[Cellulose wt%]]+Table26[[#This Row],[Hemicellulose wt%]]+Table26[[#This Row],[Sa wt%]]</f>
        <v>61.961961961961954</v>
      </c>
      <c r="G862" s="6">
        <f>Table26[[#This Row],[Protein wt%]]+Table26[[#This Row],[AA wt%]]</f>
        <v>14.714714714714713</v>
      </c>
      <c r="H862" s="6">
        <f>Table26[[#This Row],[Lipids wt%]]+Table26[[#This Row],[FA wt%]]</f>
        <v>19.919919919919916</v>
      </c>
      <c r="I862" s="6">
        <f>Table26[[#This Row],[Lignin wt%]]+Table26[[#This Row],[Ph wt%]]</f>
        <v>0</v>
      </c>
      <c r="J86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62" s="8">
        <v>61.961961961961954</v>
      </c>
      <c r="L862" s="6">
        <v>0</v>
      </c>
      <c r="M862" s="6">
        <v>0</v>
      </c>
      <c r="N862" s="6">
        <v>0</v>
      </c>
      <c r="O862" s="8">
        <v>14.714714714714713</v>
      </c>
      <c r="P862" s="8">
        <v>19.919919919919916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3.4</v>
      </c>
      <c r="AD862" s="8">
        <v>1.2999999999999999E-3</v>
      </c>
      <c r="AG862" s="6">
        <v>10.714285714285714</v>
      </c>
      <c r="AQ862" s="6">
        <v>10</v>
      </c>
      <c r="AR862">
        <v>250</v>
      </c>
      <c r="AT862" t="s">
        <v>389</v>
      </c>
      <c r="AU862" s="8">
        <v>26.5</v>
      </c>
      <c r="AV862" s="8">
        <v>22.5</v>
      </c>
      <c r="AW862" s="8">
        <f>100-Table26[[#This Row],[Solids wt%]]-Table26[[#This Row],[Biocrude wt%]]-Table26[[#This Row],[Gas wt%]]</f>
        <v>51</v>
      </c>
      <c r="AX862" s="8"/>
      <c r="AZ862" s="6" t="s">
        <v>391</v>
      </c>
      <c r="BD862" s="8">
        <v>72.3</v>
      </c>
      <c r="BE862" s="8">
        <v>9.6</v>
      </c>
      <c r="BF862" s="8">
        <v>16.2</v>
      </c>
      <c r="BG862" s="8">
        <v>1.8</v>
      </c>
      <c r="BH862" s="8">
        <v>0.19</v>
      </c>
      <c r="BI862" s="8">
        <v>34.799999999999997</v>
      </c>
      <c r="BJ862" s="8"/>
    </row>
    <row r="863" spans="1:62" x14ac:dyDescent="0.25">
      <c r="A863" t="s">
        <v>286</v>
      </c>
      <c r="B863" t="s">
        <v>153</v>
      </c>
      <c r="C863">
        <v>2019</v>
      </c>
      <c r="D863" s="9" t="s">
        <v>287</v>
      </c>
      <c r="E863">
        <v>0</v>
      </c>
      <c r="F863" s="6">
        <f>Table26[[#This Row],[Other Carbs wt%]]+Table26[[#This Row],[Starch wt%]]+Table26[[#This Row],[Cellulose wt%]]+Table26[[#This Row],[Hemicellulose wt%]]+Table26[[#This Row],[Sa wt%]]</f>
        <v>61.961961961961954</v>
      </c>
      <c r="G863" s="6">
        <f>Table26[[#This Row],[Protein wt%]]+Table26[[#This Row],[AA wt%]]</f>
        <v>14.714714714714713</v>
      </c>
      <c r="H863" s="6">
        <f>Table26[[#This Row],[Lipids wt%]]+Table26[[#This Row],[FA wt%]]</f>
        <v>19.919919919919916</v>
      </c>
      <c r="I863" s="6">
        <f>Table26[[#This Row],[Lignin wt%]]+Table26[[#This Row],[Ph wt%]]</f>
        <v>0</v>
      </c>
      <c r="J86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63" s="8">
        <v>61.961961961961954</v>
      </c>
      <c r="L863" s="6">
        <v>0</v>
      </c>
      <c r="M863" s="6">
        <v>0</v>
      </c>
      <c r="N863" s="6">
        <v>0</v>
      </c>
      <c r="O863" s="8">
        <v>14.714714714714713</v>
      </c>
      <c r="P863" s="8">
        <v>19.919919919919916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3.4</v>
      </c>
      <c r="AD863" s="8">
        <v>1.2999999999999999E-3</v>
      </c>
      <c r="AG863" s="6">
        <v>10.714285714285714</v>
      </c>
      <c r="AQ863" s="6">
        <v>100</v>
      </c>
      <c r="AR863">
        <v>250</v>
      </c>
      <c r="AT863" t="s">
        <v>389</v>
      </c>
      <c r="AU863" s="8">
        <v>22.1</v>
      </c>
      <c r="AV863" s="8">
        <v>25.9</v>
      </c>
      <c r="AW863" s="8">
        <f>100-Table26[[#This Row],[Solids wt%]]-Table26[[#This Row],[Biocrude wt%]]-Table26[[#This Row],[Gas wt%]]</f>
        <v>52.000000000000007</v>
      </c>
      <c r="AX863" s="8"/>
      <c r="AZ863" s="6" t="s">
        <v>391</v>
      </c>
      <c r="BD863" s="8">
        <v>75.599999999999994</v>
      </c>
      <c r="BE863" s="8">
        <v>10</v>
      </c>
      <c r="BF863" s="8">
        <v>11.9</v>
      </c>
      <c r="BG863" s="8">
        <v>2.2999999999999998</v>
      </c>
      <c r="BH863" s="8">
        <v>0.19</v>
      </c>
      <c r="BI863" s="8">
        <v>36.9</v>
      </c>
      <c r="BJ863" s="8"/>
    </row>
    <row r="864" spans="1:62" x14ac:dyDescent="0.25">
      <c r="A864" t="s">
        <v>286</v>
      </c>
      <c r="B864" t="s">
        <v>153</v>
      </c>
      <c r="C864">
        <v>2019</v>
      </c>
      <c r="D864" s="9" t="s">
        <v>287</v>
      </c>
      <c r="E864">
        <v>0</v>
      </c>
      <c r="F864" s="6">
        <f>Table26[[#This Row],[Other Carbs wt%]]+Table26[[#This Row],[Starch wt%]]+Table26[[#This Row],[Cellulose wt%]]+Table26[[#This Row],[Hemicellulose wt%]]+Table26[[#This Row],[Sa wt%]]</f>
        <v>61.961961961961954</v>
      </c>
      <c r="G864" s="6">
        <f>Table26[[#This Row],[Protein wt%]]+Table26[[#This Row],[AA wt%]]</f>
        <v>14.714714714714713</v>
      </c>
      <c r="H864" s="6">
        <f>Table26[[#This Row],[Lipids wt%]]+Table26[[#This Row],[FA wt%]]</f>
        <v>19.919919919919916</v>
      </c>
      <c r="I864" s="6">
        <f>Table26[[#This Row],[Lignin wt%]]+Table26[[#This Row],[Ph wt%]]</f>
        <v>0</v>
      </c>
      <c r="J86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64" s="8">
        <v>61.961961961961954</v>
      </c>
      <c r="L864" s="6">
        <v>0</v>
      </c>
      <c r="M864" s="6">
        <v>0</v>
      </c>
      <c r="N864" s="6">
        <v>0</v>
      </c>
      <c r="O864" s="8">
        <v>14.714714714714713</v>
      </c>
      <c r="P864" s="8">
        <v>19.919919919919916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3.4</v>
      </c>
      <c r="AD864" s="8">
        <v>1.2999999999999999E-3</v>
      </c>
      <c r="AG864" s="6">
        <v>10.714285714285714</v>
      </c>
      <c r="AQ864" s="6">
        <v>3.2</v>
      </c>
      <c r="AR864">
        <v>300</v>
      </c>
      <c r="AT864" t="s">
        <v>389</v>
      </c>
      <c r="AU864" s="8">
        <v>14.9</v>
      </c>
      <c r="AV864" s="8">
        <v>33.5</v>
      </c>
      <c r="AW864" s="8">
        <f>100-Table26[[#This Row],[Solids wt%]]-Table26[[#This Row],[Biocrude wt%]]-Table26[[#This Row],[Gas wt%]]</f>
        <v>51.599999999999994</v>
      </c>
      <c r="AX864" s="8"/>
      <c r="AZ864" s="6" t="s">
        <v>391</v>
      </c>
      <c r="BD864" s="8">
        <v>72.7</v>
      </c>
      <c r="BE864" s="8">
        <v>9.3000000000000007</v>
      </c>
      <c r="BF864" s="8">
        <v>15.3</v>
      </c>
      <c r="BG864" s="8">
        <v>2.4</v>
      </c>
      <c r="BH864" s="8">
        <v>0.23</v>
      </c>
      <c r="BI864" s="8">
        <v>34.700000000000003</v>
      </c>
      <c r="BJ864" s="8"/>
    </row>
    <row r="865" spans="1:62" x14ac:dyDescent="0.25">
      <c r="A865" t="s">
        <v>286</v>
      </c>
      <c r="B865" t="s">
        <v>153</v>
      </c>
      <c r="C865">
        <v>2019</v>
      </c>
      <c r="D865" s="9" t="s">
        <v>287</v>
      </c>
      <c r="E865">
        <v>0</v>
      </c>
      <c r="F865" s="6">
        <f>Table26[[#This Row],[Other Carbs wt%]]+Table26[[#This Row],[Starch wt%]]+Table26[[#This Row],[Cellulose wt%]]+Table26[[#This Row],[Hemicellulose wt%]]+Table26[[#This Row],[Sa wt%]]</f>
        <v>61.961961961961954</v>
      </c>
      <c r="G865" s="6">
        <f>Table26[[#This Row],[Protein wt%]]+Table26[[#This Row],[AA wt%]]</f>
        <v>14.714714714714713</v>
      </c>
      <c r="H865" s="6">
        <f>Table26[[#This Row],[Lipids wt%]]+Table26[[#This Row],[FA wt%]]</f>
        <v>19.919919919919916</v>
      </c>
      <c r="I865" s="6">
        <f>Table26[[#This Row],[Lignin wt%]]+Table26[[#This Row],[Ph wt%]]</f>
        <v>0</v>
      </c>
      <c r="J86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65" s="8">
        <v>61.961961961961954</v>
      </c>
      <c r="L865" s="6">
        <v>0</v>
      </c>
      <c r="M865" s="6">
        <v>0</v>
      </c>
      <c r="N865" s="6">
        <v>0</v>
      </c>
      <c r="O865" s="8">
        <v>14.714714714714713</v>
      </c>
      <c r="P865" s="8">
        <v>19.919919919919916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3.4</v>
      </c>
      <c r="AD865" s="8">
        <v>1.2999999999999999E-3</v>
      </c>
      <c r="AG865" s="6">
        <v>10.714285714285714</v>
      </c>
      <c r="AQ865" s="6">
        <v>31.6</v>
      </c>
      <c r="AR865">
        <v>300</v>
      </c>
      <c r="AT865" t="s">
        <v>389</v>
      </c>
      <c r="AU865" s="8">
        <v>10.4</v>
      </c>
      <c r="AV865" s="8">
        <v>36.700000000000003</v>
      </c>
      <c r="AW865" s="8">
        <f>100-Table26[[#This Row],[Solids wt%]]-Table26[[#This Row],[Biocrude wt%]]-Table26[[#This Row],[Gas wt%]]</f>
        <v>52.899999999999991</v>
      </c>
      <c r="AX865" s="8"/>
      <c r="AZ865" s="6" t="s">
        <v>391</v>
      </c>
      <c r="BD865" s="8">
        <v>74.599999999999994</v>
      </c>
      <c r="BE865" s="8">
        <v>9.3000000000000007</v>
      </c>
      <c r="BF865" s="8">
        <v>12.7</v>
      </c>
      <c r="BG865" s="8">
        <v>3.2</v>
      </c>
      <c r="BH865" s="8">
        <v>0.21</v>
      </c>
      <c r="BI865" s="8">
        <v>35.6</v>
      </c>
      <c r="BJ865" s="8"/>
    </row>
    <row r="866" spans="1:62" x14ac:dyDescent="0.25">
      <c r="A866" t="s">
        <v>286</v>
      </c>
      <c r="B866" t="s">
        <v>153</v>
      </c>
      <c r="C866">
        <v>2019</v>
      </c>
      <c r="D866" s="9" t="s">
        <v>287</v>
      </c>
      <c r="E866">
        <v>0</v>
      </c>
      <c r="F866" s="6">
        <f>Table26[[#This Row],[Other Carbs wt%]]+Table26[[#This Row],[Starch wt%]]+Table26[[#This Row],[Cellulose wt%]]+Table26[[#This Row],[Hemicellulose wt%]]+Table26[[#This Row],[Sa wt%]]</f>
        <v>61.961961961961954</v>
      </c>
      <c r="G866" s="6">
        <f>Table26[[#This Row],[Protein wt%]]+Table26[[#This Row],[AA wt%]]</f>
        <v>14.714714714714713</v>
      </c>
      <c r="H866" s="6">
        <f>Table26[[#This Row],[Lipids wt%]]+Table26[[#This Row],[FA wt%]]</f>
        <v>19.919919919919916</v>
      </c>
      <c r="I866" s="6">
        <f>Table26[[#This Row],[Lignin wt%]]+Table26[[#This Row],[Ph wt%]]</f>
        <v>0</v>
      </c>
      <c r="J86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66" s="8">
        <v>61.961961961961954</v>
      </c>
      <c r="L866" s="6">
        <v>0</v>
      </c>
      <c r="M866" s="6">
        <v>0</v>
      </c>
      <c r="N866" s="6">
        <v>0</v>
      </c>
      <c r="O866" s="8">
        <v>14.714714714714713</v>
      </c>
      <c r="P866" s="8">
        <v>19.919919919919916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3.4</v>
      </c>
      <c r="AD866" s="8">
        <v>1.2999999999999999E-3</v>
      </c>
      <c r="AG866" s="6">
        <v>10.714285714285714</v>
      </c>
      <c r="AQ866" s="6">
        <v>0</v>
      </c>
      <c r="AR866">
        <v>350</v>
      </c>
      <c r="AT866" t="s">
        <v>389</v>
      </c>
      <c r="AU866" s="8">
        <v>92.9</v>
      </c>
      <c r="AV866" s="8">
        <v>0.6</v>
      </c>
      <c r="AW866" s="8">
        <f>100-Table26[[#This Row],[Solids wt%]]-Table26[[#This Row],[Biocrude wt%]]-Table26[[#This Row],[Gas wt%]]</f>
        <v>6.2999999999999945</v>
      </c>
      <c r="AX866" s="8">
        <v>0.2</v>
      </c>
      <c r="AZ866" s="6">
        <v>0.2</v>
      </c>
      <c r="BD866" s="8"/>
      <c r="BE866" s="8"/>
      <c r="BF866" s="8"/>
      <c r="BG866" s="8"/>
      <c r="BH866" s="8"/>
      <c r="BI866" s="8"/>
      <c r="BJ866" s="8"/>
    </row>
    <row r="867" spans="1:62" x14ac:dyDescent="0.25">
      <c r="A867" t="s">
        <v>286</v>
      </c>
      <c r="B867" t="s">
        <v>153</v>
      </c>
      <c r="C867">
        <v>2019</v>
      </c>
      <c r="D867" s="9" t="s">
        <v>287</v>
      </c>
      <c r="E867">
        <v>0</v>
      </c>
      <c r="F867" s="6">
        <f>Table26[[#This Row],[Other Carbs wt%]]+Table26[[#This Row],[Starch wt%]]+Table26[[#This Row],[Cellulose wt%]]+Table26[[#This Row],[Hemicellulose wt%]]+Table26[[#This Row],[Sa wt%]]</f>
        <v>61.961961961961954</v>
      </c>
      <c r="G867" s="6">
        <f>Table26[[#This Row],[Protein wt%]]+Table26[[#This Row],[AA wt%]]</f>
        <v>14.714714714714713</v>
      </c>
      <c r="H867" s="6">
        <f>Table26[[#This Row],[Lipids wt%]]+Table26[[#This Row],[FA wt%]]</f>
        <v>19.919919919919916</v>
      </c>
      <c r="I867" s="6">
        <f>Table26[[#This Row],[Lignin wt%]]+Table26[[#This Row],[Ph wt%]]</f>
        <v>0</v>
      </c>
      <c r="J86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67" s="8">
        <v>61.961961961961954</v>
      </c>
      <c r="L867" s="6">
        <v>0</v>
      </c>
      <c r="M867" s="6">
        <v>0</v>
      </c>
      <c r="N867" s="6">
        <v>0</v>
      </c>
      <c r="O867" s="8">
        <v>14.714714714714713</v>
      </c>
      <c r="P867" s="8">
        <v>19.919919919919916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3.4</v>
      </c>
      <c r="AD867" s="8">
        <v>1.2999999999999999E-3</v>
      </c>
      <c r="AG867" s="6">
        <v>10.714285714285714</v>
      </c>
      <c r="AQ867" s="6">
        <v>1</v>
      </c>
      <c r="AR867">
        <v>350</v>
      </c>
      <c r="AT867" t="s">
        <v>389</v>
      </c>
      <c r="AU867" s="8">
        <v>10.3</v>
      </c>
      <c r="AV867" s="8">
        <v>34</v>
      </c>
      <c r="AW867" s="8">
        <f>100-Table26[[#This Row],[Solids wt%]]-Table26[[#This Row],[Biocrude wt%]]-Table26[[#This Row],[Gas wt%]]</f>
        <v>55.7</v>
      </c>
      <c r="AX867" s="8"/>
      <c r="AZ867" s="6" t="s">
        <v>391</v>
      </c>
      <c r="BD867" s="8">
        <v>73.099999999999994</v>
      </c>
      <c r="BE867" s="8">
        <v>9.1</v>
      </c>
      <c r="BF867" s="8">
        <v>14.8</v>
      </c>
      <c r="BG867" s="8">
        <v>2.7</v>
      </c>
      <c r="BH867" s="8">
        <v>0.25</v>
      </c>
      <c r="BI867" s="8">
        <v>34.700000000000003</v>
      </c>
      <c r="BJ867" s="8"/>
    </row>
    <row r="868" spans="1:62" x14ac:dyDescent="0.25">
      <c r="A868" t="s">
        <v>286</v>
      </c>
      <c r="B868" t="s">
        <v>153</v>
      </c>
      <c r="C868">
        <v>2019</v>
      </c>
      <c r="D868" s="9" t="s">
        <v>287</v>
      </c>
      <c r="E868">
        <v>0</v>
      </c>
      <c r="F868" s="6">
        <f>Table26[[#This Row],[Other Carbs wt%]]+Table26[[#This Row],[Starch wt%]]+Table26[[#This Row],[Cellulose wt%]]+Table26[[#This Row],[Hemicellulose wt%]]+Table26[[#This Row],[Sa wt%]]</f>
        <v>61.961961961961954</v>
      </c>
      <c r="G868" s="6">
        <f>Table26[[#This Row],[Protein wt%]]+Table26[[#This Row],[AA wt%]]</f>
        <v>14.714714714714713</v>
      </c>
      <c r="H868" s="6">
        <f>Table26[[#This Row],[Lipids wt%]]+Table26[[#This Row],[FA wt%]]</f>
        <v>19.919919919919916</v>
      </c>
      <c r="I868" s="6">
        <f>Table26[[#This Row],[Lignin wt%]]+Table26[[#This Row],[Ph wt%]]</f>
        <v>0</v>
      </c>
      <c r="J86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68" s="8">
        <v>61.961961961961954</v>
      </c>
      <c r="L868" s="6">
        <v>0</v>
      </c>
      <c r="M868" s="6">
        <v>0</v>
      </c>
      <c r="N868" s="6">
        <v>0</v>
      </c>
      <c r="O868" s="8">
        <v>14.714714714714713</v>
      </c>
      <c r="P868" s="8">
        <v>19.919919919919916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3.4</v>
      </c>
      <c r="AD868" s="8">
        <v>1.2999999999999999E-3</v>
      </c>
      <c r="AG868" s="6">
        <v>10.714285714285714</v>
      </c>
      <c r="AQ868" s="6">
        <v>10</v>
      </c>
      <c r="AR868">
        <v>350</v>
      </c>
      <c r="AT868" t="s">
        <v>389</v>
      </c>
      <c r="AU868" s="8">
        <v>7</v>
      </c>
      <c r="AV868" s="8">
        <v>39.4</v>
      </c>
      <c r="AW868" s="8">
        <f>100-Table26[[#This Row],[Solids wt%]]-Table26[[#This Row],[Biocrude wt%]]-Table26[[#This Row],[Gas wt%]]</f>
        <v>53.6</v>
      </c>
      <c r="AX868" s="8"/>
      <c r="AZ868" s="6" t="s">
        <v>391</v>
      </c>
      <c r="BD868" s="8">
        <v>75.900000000000006</v>
      </c>
      <c r="BE868" s="8">
        <v>8.8000000000000007</v>
      </c>
      <c r="BF868" s="8">
        <v>11.5</v>
      </c>
      <c r="BG868" s="8">
        <v>3.4</v>
      </c>
      <c r="BH868" s="8">
        <v>0.27</v>
      </c>
      <c r="BI868" s="8">
        <v>35.700000000000003</v>
      </c>
      <c r="BJ868" s="8"/>
    </row>
    <row r="869" spans="1:62" x14ac:dyDescent="0.25">
      <c r="A869" t="s">
        <v>286</v>
      </c>
      <c r="B869" t="s">
        <v>153</v>
      </c>
      <c r="C869">
        <v>2019</v>
      </c>
      <c r="D869" s="9" t="s">
        <v>287</v>
      </c>
      <c r="E869">
        <v>0</v>
      </c>
      <c r="F869" s="6">
        <f>Table26[[#This Row],[Other Carbs wt%]]+Table26[[#This Row],[Starch wt%]]+Table26[[#This Row],[Cellulose wt%]]+Table26[[#This Row],[Hemicellulose wt%]]+Table26[[#This Row],[Sa wt%]]</f>
        <v>61.961961961961954</v>
      </c>
      <c r="G869" s="6">
        <f>Table26[[#This Row],[Protein wt%]]+Table26[[#This Row],[AA wt%]]</f>
        <v>14.714714714714713</v>
      </c>
      <c r="H869" s="6">
        <f>Table26[[#This Row],[Lipids wt%]]+Table26[[#This Row],[FA wt%]]</f>
        <v>19.919919919919916</v>
      </c>
      <c r="I869" s="6">
        <f>Table26[[#This Row],[Lignin wt%]]+Table26[[#This Row],[Ph wt%]]</f>
        <v>0</v>
      </c>
      <c r="J86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61.961961961961954</v>
      </c>
      <c r="K869" s="8">
        <v>61.961961961961954</v>
      </c>
      <c r="L869" s="6">
        <v>0</v>
      </c>
      <c r="M869" s="6">
        <v>0</v>
      </c>
      <c r="N869" s="6">
        <v>0</v>
      </c>
      <c r="O869" s="8">
        <v>14.714714714714713</v>
      </c>
      <c r="P869" s="8">
        <v>19.919919919919916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3.4</v>
      </c>
      <c r="AD869" s="8">
        <v>1.2999999999999999E-3</v>
      </c>
      <c r="AG869" s="6">
        <v>10.714285714285714</v>
      </c>
      <c r="AQ869" s="6">
        <v>100</v>
      </c>
      <c r="AR869">
        <v>350</v>
      </c>
      <c r="AT869" t="s">
        <v>389</v>
      </c>
      <c r="AU869" s="8">
        <v>6.4</v>
      </c>
      <c r="AV869" s="8">
        <v>36.4</v>
      </c>
      <c r="AW869" s="8">
        <f>100-Table26[[#This Row],[Solids wt%]]-Table26[[#This Row],[Biocrude wt%]]-Table26[[#This Row],[Gas wt%]]</f>
        <v>57.199999999999996</v>
      </c>
      <c r="AX869" s="8"/>
      <c r="AZ869" s="6" t="s">
        <v>391</v>
      </c>
      <c r="BD869" s="8">
        <v>76.8</v>
      </c>
      <c r="BE869" s="8">
        <v>9.1</v>
      </c>
      <c r="BF869" s="8">
        <v>10.1</v>
      </c>
      <c r="BG869" s="8">
        <v>3.6</v>
      </c>
      <c r="BH869" s="8">
        <v>0.21</v>
      </c>
      <c r="BI869" s="8">
        <v>36.4</v>
      </c>
      <c r="BJ869" s="8"/>
    </row>
    <row r="870" spans="1:62" x14ac:dyDescent="0.25">
      <c r="A870" t="s">
        <v>286</v>
      </c>
      <c r="B870" t="s">
        <v>153</v>
      </c>
      <c r="C870">
        <v>2019</v>
      </c>
      <c r="D870" s="9" t="s">
        <v>288</v>
      </c>
      <c r="E870">
        <v>0</v>
      </c>
      <c r="F870" s="6">
        <f>Table26[[#This Row],[Other Carbs wt%]]+Table26[[#This Row],[Starch wt%]]+Table26[[#This Row],[Cellulose wt%]]+Table26[[#This Row],[Hemicellulose wt%]]+Table26[[#This Row],[Sa wt%]]</f>
        <v>31.4</v>
      </c>
      <c r="G870" s="6">
        <f>Table26[[#This Row],[Protein wt%]]+Table26[[#This Row],[AA wt%]]</f>
        <v>50.9</v>
      </c>
      <c r="H870" s="6">
        <f>Table26[[#This Row],[Lipids wt%]]+Table26[[#This Row],[FA wt%]]</f>
        <v>5.2</v>
      </c>
      <c r="I870" s="6">
        <f>Table26[[#This Row],[Lignin wt%]]+Table26[[#This Row],[Ph wt%]]</f>
        <v>0</v>
      </c>
      <c r="J87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70" s="8">
        <v>31.4</v>
      </c>
      <c r="L870" s="6">
        <v>0</v>
      </c>
      <c r="M870" s="6">
        <v>0</v>
      </c>
      <c r="N870" s="6">
        <v>0</v>
      </c>
      <c r="O870" s="8">
        <v>50.9</v>
      </c>
      <c r="P870" s="8">
        <v>5.2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12.5</v>
      </c>
      <c r="AD870" s="8">
        <v>1.2999999999999999E-3</v>
      </c>
      <c r="AG870" s="6">
        <v>2.912621359223301</v>
      </c>
      <c r="AQ870" s="6">
        <v>1</v>
      </c>
      <c r="AR870">
        <v>150</v>
      </c>
      <c r="AT870" t="s">
        <v>389</v>
      </c>
      <c r="AU870" s="8">
        <v>42.4</v>
      </c>
      <c r="AV870" s="8">
        <v>0.9</v>
      </c>
      <c r="AW870" s="8">
        <f>100-Table26[[#This Row],[Solids wt%]]-Table26[[#This Row],[Biocrude wt%]]-Table26[[#This Row],[Gas wt%]]</f>
        <v>55.1</v>
      </c>
      <c r="AX870" s="8">
        <v>1.6</v>
      </c>
      <c r="AZ870" s="6">
        <v>1.6</v>
      </c>
      <c r="BD870" s="8"/>
      <c r="BE870" s="8"/>
      <c r="BF870" s="8"/>
      <c r="BG870" s="8"/>
      <c r="BH870" s="8"/>
      <c r="BI870" s="8"/>
      <c r="BJ870" s="8"/>
    </row>
    <row r="871" spans="1:62" x14ac:dyDescent="0.25">
      <c r="A871" t="s">
        <v>286</v>
      </c>
      <c r="B871" t="s">
        <v>153</v>
      </c>
      <c r="C871">
        <v>2019</v>
      </c>
      <c r="D871" s="9" t="s">
        <v>288</v>
      </c>
      <c r="E871">
        <v>0</v>
      </c>
      <c r="F871" s="6">
        <f>Table26[[#This Row],[Other Carbs wt%]]+Table26[[#This Row],[Starch wt%]]+Table26[[#This Row],[Cellulose wt%]]+Table26[[#This Row],[Hemicellulose wt%]]+Table26[[#This Row],[Sa wt%]]</f>
        <v>31.4</v>
      </c>
      <c r="G871" s="6">
        <f>Table26[[#This Row],[Protein wt%]]+Table26[[#This Row],[AA wt%]]</f>
        <v>50.9</v>
      </c>
      <c r="H871" s="6">
        <f>Table26[[#This Row],[Lipids wt%]]+Table26[[#This Row],[FA wt%]]</f>
        <v>5.2</v>
      </c>
      <c r="I871" s="6">
        <f>Table26[[#This Row],[Lignin wt%]]+Table26[[#This Row],[Ph wt%]]</f>
        <v>0</v>
      </c>
      <c r="J87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71" s="8">
        <v>31.4</v>
      </c>
      <c r="L871" s="6">
        <v>0</v>
      </c>
      <c r="M871" s="6">
        <v>0</v>
      </c>
      <c r="N871" s="6">
        <v>0</v>
      </c>
      <c r="O871" s="8">
        <v>50.9</v>
      </c>
      <c r="P871" s="8">
        <v>5.2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12.5</v>
      </c>
      <c r="AD871" s="8">
        <v>1.2999999999999999E-3</v>
      </c>
      <c r="AG871" s="6">
        <v>2.912621359223301</v>
      </c>
      <c r="AQ871" s="6">
        <v>3.2</v>
      </c>
      <c r="AR871">
        <v>200</v>
      </c>
      <c r="AT871" t="s">
        <v>389</v>
      </c>
      <c r="AU871" s="8">
        <v>30.2</v>
      </c>
      <c r="AV871" s="8">
        <v>1.1000000000000001</v>
      </c>
      <c r="AW871" s="8">
        <f>100-Table26[[#This Row],[Solids wt%]]-Table26[[#This Row],[Biocrude wt%]]-Table26[[#This Row],[Gas wt%]]</f>
        <v>67.100000000000009</v>
      </c>
      <c r="AX871" s="8">
        <v>1.6</v>
      </c>
      <c r="AZ871" s="6">
        <v>1.6</v>
      </c>
      <c r="BD871" s="8"/>
      <c r="BE871" s="8"/>
      <c r="BF871" s="8"/>
      <c r="BG871" s="8"/>
      <c r="BH871" s="8"/>
      <c r="BI871" s="8"/>
      <c r="BJ871" s="8"/>
    </row>
    <row r="872" spans="1:62" x14ac:dyDescent="0.25">
      <c r="A872" t="s">
        <v>286</v>
      </c>
      <c r="B872" t="s">
        <v>153</v>
      </c>
      <c r="C872">
        <v>2019</v>
      </c>
      <c r="D872" s="9" t="s">
        <v>288</v>
      </c>
      <c r="E872">
        <v>0</v>
      </c>
      <c r="F872" s="6">
        <f>Table26[[#This Row],[Other Carbs wt%]]+Table26[[#This Row],[Starch wt%]]+Table26[[#This Row],[Cellulose wt%]]+Table26[[#This Row],[Hemicellulose wt%]]+Table26[[#This Row],[Sa wt%]]</f>
        <v>31.4</v>
      </c>
      <c r="G872" s="6">
        <f>Table26[[#This Row],[Protein wt%]]+Table26[[#This Row],[AA wt%]]</f>
        <v>50.9</v>
      </c>
      <c r="H872" s="6">
        <f>Table26[[#This Row],[Lipids wt%]]+Table26[[#This Row],[FA wt%]]</f>
        <v>5.2</v>
      </c>
      <c r="I872" s="6">
        <f>Table26[[#This Row],[Lignin wt%]]+Table26[[#This Row],[Ph wt%]]</f>
        <v>0</v>
      </c>
      <c r="J87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72" s="8">
        <v>31.4</v>
      </c>
      <c r="L872" s="6">
        <v>0</v>
      </c>
      <c r="M872" s="6">
        <v>0</v>
      </c>
      <c r="N872" s="6">
        <v>0</v>
      </c>
      <c r="O872" s="8">
        <v>50.9</v>
      </c>
      <c r="P872" s="8">
        <v>5.2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12.5</v>
      </c>
      <c r="AD872" s="8">
        <v>1.2999999999999999E-3</v>
      </c>
      <c r="AG872" s="6">
        <v>2.912621359223301</v>
      </c>
      <c r="AQ872" s="6">
        <v>31.6</v>
      </c>
      <c r="AR872">
        <v>200</v>
      </c>
      <c r="AT872" t="s">
        <v>389</v>
      </c>
      <c r="AU872" s="8">
        <v>16.8</v>
      </c>
      <c r="AV872" s="8">
        <v>8.4</v>
      </c>
      <c r="AW872" s="8">
        <f>100-Table26[[#This Row],[Solids wt%]]-Table26[[#This Row],[Biocrude wt%]]-Table26[[#This Row],[Gas wt%]]</f>
        <v>73.399999999999991</v>
      </c>
      <c r="AX872" s="8">
        <v>1.4</v>
      </c>
      <c r="AZ872" s="6">
        <v>1.4</v>
      </c>
      <c r="BD872" s="8">
        <v>65.3</v>
      </c>
      <c r="BE872" s="8">
        <v>9.1</v>
      </c>
      <c r="BF872" s="8">
        <v>21.9</v>
      </c>
      <c r="BG872" s="8">
        <v>3.2</v>
      </c>
      <c r="BH872" s="8">
        <v>0.54</v>
      </c>
      <c r="BI872" s="8">
        <v>31.2</v>
      </c>
      <c r="BJ872" s="8"/>
    </row>
    <row r="873" spans="1:62" x14ac:dyDescent="0.25">
      <c r="A873" t="s">
        <v>286</v>
      </c>
      <c r="B873" t="s">
        <v>153</v>
      </c>
      <c r="C873">
        <v>2019</v>
      </c>
      <c r="D873" s="9" t="s">
        <v>288</v>
      </c>
      <c r="E873">
        <v>0</v>
      </c>
      <c r="F873" s="6">
        <f>Table26[[#This Row],[Other Carbs wt%]]+Table26[[#This Row],[Starch wt%]]+Table26[[#This Row],[Cellulose wt%]]+Table26[[#This Row],[Hemicellulose wt%]]+Table26[[#This Row],[Sa wt%]]</f>
        <v>31.4</v>
      </c>
      <c r="G873" s="6">
        <f>Table26[[#This Row],[Protein wt%]]+Table26[[#This Row],[AA wt%]]</f>
        <v>50.9</v>
      </c>
      <c r="H873" s="6">
        <f>Table26[[#This Row],[Lipids wt%]]+Table26[[#This Row],[FA wt%]]</f>
        <v>5.2</v>
      </c>
      <c r="I873" s="6">
        <f>Table26[[#This Row],[Lignin wt%]]+Table26[[#This Row],[Ph wt%]]</f>
        <v>0</v>
      </c>
      <c r="J87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73" s="8">
        <v>31.4</v>
      </c>
      <c r="L873" s="6">
        <v>0</v>
      </c>
      <c r="M873" s="6">
        <v>0</v>
      </c>
      <c r="N873" s="6">
        <v>0</v>
      </c>
      <c r="O873" s="8">
        <v>50.9</v>
      </c>
      <c r="P873" s="8">
        <v>5.2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12.5</v>
      </c>
      <c r="AD873" s="8">
        <v>1.2999999999999999E-3</v>
      </c>
      <c r="AG873" s="6">
        <v>2.912621359223301</v>
      </c>
      <c r="AQ873" s="6">
        <v>3.2</v>
      </c>
      <c r="AR873">
        <v>300</v>
      </c>
      <c r="AT873" t="s">
        <v>389</v>
      </c>
      <c r="AU873" s="8">
        <v>5.0999999999999996</v>
      </c>
      <c r="AV873" s="8">
        <v>18.3</v>
      </c>
      <c r="AW873" s="8">
        <f>100-Table26[[#This Row],[Solids wt%]]-Table26[[#This Row],[Biocrude wt%]]-Table26[[#This Row],[Gas wt%]]</f>
        <v>71.900000000000006</v>
      </c>
      <c r="AX873" s="8">
        <v>4.7</v>
      </c>
      <c r="AZ873" s="6">
        <v>4.7</v>
      </c>
      <c r="BD873" s="8">
        <v>65.900000000000006</v>
      </c>
      <c r="BE873" s="8">
        <v>8.3000000000000007</v>
      </c>
      <c r="BF873" s="8">
        <v>17.3</v>
      </c>
      <c r="BG873" s="8">
        <v>7.4</v>
      </c>
      <c r="BH873" s="8">
        <v>1.2</v>
      </c>
      <c r="BI873" s="8">
        <v>30.9</v>
      </c>
      <c r="BJ873" s="8"/>
    </row>
    <row r="874" spans="1:62" x14ac:dyDescent="0.25">
      <c r="A874" t="s">
        <v>286</v>
      </c>
      <c r="B874" t="s">
        <v>153</v>
      </c>
      <c r="C874">
        <v>2019</v>
      </c>
      <c r="D874" s="9" t="s">
        <v>288</v>
      </c>
      <c r="E874">
        <v>0</v>
      </c>
      <c r="F874" s="6">
        <f>Table26[[#This Row],[Other Carbs wt%]]+Table26[[#This Row],[Starch wt%]]+Table26[[#This Row],[Cellulose wt%]]+Table26[[#This Row],[Hemicellulose wt%]]+Table26[[#This Row],[Sa wt%]]</f>
        <v>31.4</v>
      </c>
      <c r="G874" s="6">
        <f>Table26[[#This Row],[Protein wt%]]+Table26[[#This Row],[AA wt%]]</f>
        <v>50.9</v>
      </c>
      <c r="H874" s="6">
        <f>Table26[[#This Row],[Lipids wt%]]+Table26[[#This Row],[FA wt%]]</f>
        <v>5.2</v>
      </c>
      <c r="I874" s="6">
        <f>Table26[[#This Row],[Lignin wt%]]+Table26[[#This Row],[Ph wt%]]</f>
        <v>0</v>
      </c>
      <c r="J87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74" s="8">
        <v>31.4</v>
      </c>
      <c r="L874" s="6">
        <v>0</v>
      </c>
      <c r="M874" s="6">
        <v>0</v>
      </c>
      <c r="N874" s="6">
        <v>0</v>
      </c>
      <c r="O874" s="8">
        <v>50.9</v>
      </c>
      <c r="P874" s="8">
        <v>5.2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12.5</v>
      </c>
      <c r="AD874" s="8">
        <v>1.2999999999999999E-3</v>
      </c>
      <c r="AG874" s="6">
        <v>2.912621359223301</v>
      </c>
      <c r="AQ874" s="6">
        <v>31.6</v>
      </c>
      <c r="AR874">
        <v>300</v>
      </c>
      <c r="AT874" t="s">
        <v>389</v>
      </c>
      <c r="AU874" s="8">
        <v>2</v>
      </c>
      <c r="AV874" s="8">
        <v>20.100000000000001</v>
      </c>
      <c r="AW874" s="8">
        <f>100-Table26[[#This Row],[Solids wt%]]-Table26[[#This Row],[Biocrude wt%]]-Table26[[#This Row],[Gas wt%]]</f>
        <v>72.7</v>
      </c>
      <c r="AX874" s="8">
        <v>5.2</v>
      </c>
      <c r="AZ874" s="6">
        <v>5.2</v>
      </c>
      <c r="BD874" s="8">
        <v>69.900000000000006</v>
      </c>
      <c r="BE874" s="8">
        <v>8.6</v>
      </c>
      <c r="BF874" s="8">
        <v>13.7</v>
      </c>
      <c r="BG874" s="8">
        <v>6.7</v>
      </c>
      <c r="BH874" s="8">
        <v>1.1000000000000001</v>
      </c>
      <c r="BI874" s="8">
        <v>33</v>
      </c>
      <c r="BJ874" s="8"/>
    </row>
    <row r="875" spans="1:62" x14ac:dyDescent="0.25">
      <c r="A875" t="s">
        <v>286</v>
      </c>
      <c r="B875" t="s">
        <v>153</v>
      </c>
      <c r="C875">
        <v>2019</v>
      </c>
      <c r="D875" s="9" t="s">
        <v>288</v>
      </c>
      <c r="E875">
        <v>0</v>
      </c>
      <c r="F875" s="6">
        <f>Table26[[#This Row],[Other Carbs wt%]]+Table26[[#This Row],[Starch wt%]]+Table26[[#This Row],[Cellulose wt%]]+Table26[[#This Row],[Hemicellulose wt%]]+Table26[[#This Row],[Sa wt%]]</f>
        <v>31.4</v>
      </c>
      <c r="G875" s="6">
        <f>Table26[[#This Row],[Protein wt%]]+Table26[[#This Row],[AA wt%]]</f>
        <v>50.9</v>
      </c>
      <c r="H875" s="6">
        <f>Table26[[#This Row],[Lipids wt%]]+Table26[[#This Row],[FA wt%]]</f>
        <v>5.2</v>
      </c>
      <c r="I875" s="6">
        <f>Table26[[#This Row],[Lignin wt%]]+Table26[[#This Row],[Ph wt%]]</f>
        <v>0</v>
      </c>
      <c r="J87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75" s="8">
        <v>31.4</v>
      </c>
      <c r="L875" s="6">
        <v>0</v>
      </c>
      <c r="M875" s="6">
        <v>0</v>
      </c>
      <c r="N875" s="6">
        <v>0</v>
      </c>
      <c r="O875" s="8">
        <v>50.9</v>
      </c>
      <c r="P875" s="8">
        <v>5.2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12.5</v>
      </c>
      <c r="AD875" s="8">
        <v>1.2999999999999999E-3</v>
      </c>
      <c r="AG875" s="6">
        <v>2.912621359223301</v>
      </c>
      <c r="AQ875" s="6">
        <v>100</v>
      </c>
      <c r="AR875">
        <v>350</v>
      </c>
      <c r="AT875" t="s">
        <v>389</v>
      </c>
      <c r="AU875" s="8">
        <v>3.9</v>
      </c>
      <c r="AV875" s="8">
        <v>18.5</v>
      </c>
      <c r="AW875" s="8">
        <f>100-Table26[[#This Row],[Solids wt%]]-Table26[[#This Row],[Biocrude wt%]]-Table26[[#This Row],[Gas wt%]]</f>
        <v>66.599999999999994</v>
      </c>
      <c r="AX875" s="8">
        <v>11</v>
      </c>
      <c r="AZ875" s="6">
        <v>11</v>
      </c>
      <c r="BD875" s="8">
        <v>73.2</v>
      </c>
      <c r="BE875" s="8">
        <v>8.6999999999999993</v>
      </c>
      <c r="BF875" s="8">
        <v>11.7</v>
      </c>
      <c r="BG875" s="8">
        <v>5.4</v>
      </c>
      <c r="BH875" s="8">
        <v>0.95</v>
      </c>
      <c r="BI875" s="8">
        <v>34.5</v>
      </c>
      <c r="BJ875" s="8"/>
    </row>
    <row r="876" spans="1:62" x14ac:dyDescent="0.25">
      <c r="A876" t="s">
        <v>286</v>
      </c>
      <c r="B876" t="s">
        <v>153</v>
      </c>
      <c r="C876">
        <v>2019</v>
      </c>
      <c r="D876" s="9" t="s">
        <v>288</v>
      </c>
      <c r="E876">
        <v>0</v>
      </c>
      <c r="F876" s="6">
        <f>Table26[[#This Row],[Other Carbs wt%]]+Table26[[#This Row],[Starch wt%]]+Table26[[#This Row],[Cellulose wt%]]+Table26[[#This Row],[Hemicellulose wt%]]+Table26[[#This Row],[Sa wt%]]</f>
        <v>31.4</v>
      </c>
      <c r="G876" s="6">
        <f>Table26[[#This Row],[Protein wt%]]+Table26[[#This Row],[AA wt%]]</f>
        <v>50.9</v>
      </c>
      <c r="H876" s="6">
        <f>Table26[[#This Row],[Lipids wt%]]+Table26[[#This Row],[FA wt%]]</f>
        <v>5.2</v>
      </c>
      <c r="I876" s="6">
        <f>Table26[[#This Row],[Lignin wt%]]+Table26[[#This Row],[Ph wt%]]</f>
        <v>0</v>
      </c>
      <c r="J87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76" s="8">
        <v>31.4</v>
      </c>
      <c r="L876" s="6">
        <v>0</v>
      </c>
      <c r="M876" s="6">
        <v>0</v>
      </c>
      <c r="N876" s="6">
        <v>0</v>
      </c>
      <c r="O876" s="8">
        <v>50.9</v>
      </c>
      <c r="P876" s="8">
        <v>5.2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12.5</v>
      </c>
      <c r="AD876" s="8">
        <v>1.2999999999999999E-3</v>
      </c>
      <c r="AG876" s="6">
        <v>10.714285714285714</v>
      </c>
      <c r="AQ876" s="6">
        <v>1</v>
      </c>
      <c r="AR876">
        <v>150</v>
      </c>
      <c r="AT876" t="s">
        <v>389</v>
      </c>
      <c r="AU876" s="8">
        <v>53.3</v>
      </c>
      <c r="AV876" s="8">
        <v>1.3</v>
      </c>
      <c r="AW876" s="8">
        <f>100-Table26[[#This Row],[Solids wt%]]-Table26[[#This Row],[Biocrude wt%]]-Table26[[#This Row],[Gas wt%]]</f>
        <v>45.000000000000007</v>
      </c>
      <c r="AX876" s="8">
        <v>0.4</v>
      </c>
      <c r="AZ876" s="6">
        <v>0.4</v>
      </c>
      <c r="BD876" s="8">
        <v>70.5</v>
      </c>
      <c r="BE876" s="8">
        <v>10</v>
      </c>
      <c r="BF876" s="8">
        <v>18.3</v>
      </c>
      <c r="BG876" s="8">
        <v>1.3</v>
      </c>
      <c r="BH876" s="8"/>
      <c r="BI876" s="8">
        <v>34.4</v>
      </c>
      <c r="BJ876" s="8"/>
    </row>
    <row r="877" spans="1:62" x14ac:dyDescent="0.25">
      <c r="A877" t="s">
        <v>286</v>
      </c>
      <c r="B877" t="s">
        <v>153</v>
      </c>
      <c r="C877">
        <v>2019</v>
      </c>
      <c r="D877" s="9" t="s">
        <v>288</v>
      </c>
      <c r="E877">
        <v>0</v>
      </c>
      <c r="F877" s="6">
        <f>Table26[[#This Row],[Other Carbs wt%]]+Table26[[#This Row],[Starch wt%]]+Table26[[#This Row],[Cellulose wt%]]+Table26[[#This Row],[Hemicellulose wt%]]+Table26[[#This Row],[Sa wt%]]</f>
        <v>31.4</v>
      </c>
      <c r="G877" s="6">
        <f>Table26[[#This Row],[Protein wt%]]+Table26[[#This Row],[AA wt%]]</f>
        <v>50.9</v>
      </c>
      <c r="H877" s="6">
        <f>Table26[[#This Row],[Lipids wt%]]+Table26[[#This Row],[FA wt%]]</f>
        <v>5.2</v>
      </c>
      <c r="I877" s="6">
        <f>Table26[[#This Row],[Lignin wt%]]+Table26[[#This Row],[Ph wt%]]</f>
        <v>0</v>
      </c>
      <c r="J87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77" s="8">
        <v>31.4</v>
      </c>
      <c r="L877" s="6">
        <v>0</v>
      </c>
      <c r="M877" s="6">
        <v>0</v>
      </c>
      <c r="N877" s="6">
        <v>0</v>
      </c>
      <c r="O877" s="8">
        <v>50.9</v>
      </c>
      <c r="P877" s="8">
        <v>5.2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12.5</v>
      </c>
      <c r="AD877" s="8">
        <v>1.2999999999999999E-3</v>
      </c>
      <c r="AG877" s="6">
        <v>10.714285714285714</v>
      </c>
      <c r="AQ877" s="6">
        <v>3.2</v>
      </c>
      <c r="AR877">
        <v>200</v>
      </c>
      <c r="AT877" t="s">
        <v>389</v>
      </c>
      <c r="AU877" s="8">
        <v>36.5</v>
      </c>
      <c r="AV877" s="8">
        <v>3.4</v>
      </c>
      <c r="AW877" s="8">
        <f>100-Table26[[#This Row],[Solids wt%]]-Table26[[#This Row],[Biocrude wt%]]-Table26[[#This Row],[Gas wt%]]</f>
        <v>59.7</v>
      </c>
      <c r="AX877" s="8">
        <v>0.4</v>
      </c>
      <c r="AZ877" s="6">
        <v>0.4</v>
      </c>
      <c r="BD877" s="8">
        <v>66.2</v>
      </c>
      <c r="BE877" s="8">
        <v>9.1</v>
      </c>
      <c r="BF877" s="8">
        <v>22.3</v>
      </c>
      <c r="BG877" s="8">
        <v>2</v>
      </c>
      <c r="BH877" s="8">
        <v>0.39</v>
      </c>
      <c r="BI877" s="8">
        <v>31.5</v>
      </c>
      <c r="BJ877" s="8"/>
    </row>
    <row r="878" spans="1:62" x14ac:dyDescent="0.25">
      <c r="A878" t="s">
        <v>286</v>
      </c>
      <c r="B878" t="s">
        <v>153</v>
      </c>
      <c r="C878">
        <v>2019</v>
      </c>
      <c r="D878" s="9" t="s">
        <v>288</v>
      </c>
      <c r="E878">
        <v>0</v>
      </c>
      <c r="F878" s="6">
        <f>Table26[[#This Row],[Other Carbs wt%]]+Table26[[#This Row],[Starch wt%]]+Table26[[#This Row],[Cellulose wt%]]+Table26[[#This Row],[Hemicellulose wt%]]+Table26[[#This Row],[Sa wt%]]</f>
        <v>31.4</v>
      </c>
      <c r="G878" s="6">
        <f>Table26[[#This Row],[Protein wt%]]+Table26[[#This Row],[AA wt%]]</f>
        <v>50.9</v>
      </c>
      <c r="H878" s="6">
        <f>Table26[[#This Row],[Lipids wt%]]+Table26[[#This Row],[FA wt%]]</f>
        <v>5.2</v>
      </c>
      <c r="I878" s="6">
        <f>Table26[[#This Row],[Lignin wt%]]+Table26[[#This Row],[Ph wt%]]</f>
        <v>0</v>
      </c>
      <c r="J87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78" s="8">
        <v>31.4</v>
      </c>
      <c r="L878" s="6">
        <v>0</v>
      </c>
      <c r="M878" s="6">
        <v>0</v>
      </c>
      <c r="N878" s="6">
        <v>0</v>
      </c>
      <c r="O878" s="8">
        <v>50.9</v>
      </c>
      <c r="P878" s="8">
        <v>5.2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12.5</v>
      </c>
      <c r="AD878" s="8">
        <v>1.2999999999999999E-3</v>
      </c>
      <c r="AG878" s="6">
        <v>10.714285714285714</v>
      </c>
      <c r="AQ878" s="6">
        <v>31.6</v>
      </c>
      <c r="AR878">
        <v>200</v>
      </c>
      <c r="AT878" t="s">
        <v>389</v>
      </c>
      <c r="AU878" s="8">
        <v>23.4</v>
      </c>
      <c r="AV878" s="8">
        <v>6</v>
      </c>
      <c r="AW878" s="8">
        <f>100-Table26[[#This Row],[Solids wt%]]-Table26[[#This Row],[Biocrude wt%]]-Table26[[#This Row],[Gas wt%]]</f>
        <v>69.199999999999989</v>
      </c>
      <c r="AX878" s="8">
        <v>1.4</v>
      </c>
      <c r="AZ878" s="6">
        <v>1.4</v>
      </c>
      <c r="BD878" s="8">
        <v>63.3</v>
      </c>
      <c r="BE878" s="8">
        <v>8.6999999999999993</v>
      </c>
      <c r="BF878" s="8">
        <v>23.7</v>
      </c>
      <c r="BG878" s="8">
        <v>3.6</v>
      </c>
      <c r="BH878" s="8">
        <v>0.61</v>
      </c>
      <c r="BI878" s="8">
        <v>29.8</v>
      </c>
      <c r="BJ878" s="8"/>
    </row>
    <row r="879" spans="1:62" x14ac:dyDescent="0.25">
      <c r="A879" t="s">
        <v>286</v>
      </c>
      <c r="B879" t="s">
        <v>153</v>
      </c>
      <c r="C879">
        <v>2019</v>
      </c>
      <c r="D879" s="9" t="s">
        <v>288</v>
      </c>
      <c r="E879">
        <v>0</v>
      </c>
      <c r="F879" s="6">
        <f>Table26[[#This Row],[Other Carbs wt%]]+Table26[[#This Row],[Starch wt%]]+Table26[[#This Row],[Cellulose wt%]]+Table26[[#This Row],[Hemicellulose wt%]]+Table26[[#This Row],[Sa wt%]]</f>
        <v>31.4</v>
      </c>
      <c r="G879" s="6">
        <f>Table26[[#This Row],[Protein wt%]]+Table26[[#This Row],[AA wt%]]</f>
        <v>50.9</v>
      </c>
      <c r="H879" s="6">
        <f>Table26[[#This Row],[Lipids wt%]]+Table26[[#This Row],[FA wt%]]</f>
        <v>5.2</v>
      </c>
      <c r="I879" s="6">
        <f>Table26[[#This Row],[Lignin wt%]]+Table26[[#This Row],[Ph wt%]]</f>
        <v>0</v>
      </c>
      <c r="J87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79" s="8">
        <v>31.4</v>
      </c>
      <c r="L879" s="6">
        <v>0</v>
      </c>
      <c r="M879" s="6">
        <v>0</v>
      </c>
      <c r="N879" s="6">
        <v>0</v>
      </c>
      <c r="O879" s="8">
        <v>50.9</v>
      </c>
      <c r="P879" s="8">
        <v>5.2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12.5</v>
      </c>
      <c r="AD879" s="8">
        <v>1.2999999999999999E-3</v>
      </c>
      <c r="AG879" s="6">
        <v>10.714285714285714</v>
      </c>
      <c r="AQ879" s="6">
        <v>0</v>
      </c>
      <c r="AR879">
        <v>300</v>
      </c>
      <c r="AT879" t="s">
        <v>389</v>
      </c>
      <c r="AU879" s="8">
        <v>39.9</v>
      </c>
      <c r="AV879" s="8">
        <v>1</v>
      </c>
      <c r="AW879" s="8">
        <f>100-Table26[[#This Row],[Solids wt%]]-Table26[[#This Row],[Biocrude wt%]]-Table26[[#This Row],[Gas wt%]]</f>
        <v>59.1</v>
      </c>
      <c r="AX879" s="8"/>
      <c r="AZ879" s="6" t="s">
        <v>391</v>
      </c>
      <c r="BD879" s="8">
        <v>71.900000000000006</v>
      </c>
      <c r="BE879" s="8">
        <v>10.1</v>
      </c>
      <c r="BF879" s="8">
        <v>17</v>
      </c>
      <c r="BG879" s="8">
        <v>0.9</v>
      </c>
      <c r="BH879" s="8"/>
      <c r="BI879" s="8">
        <v>35.299999999999997</v>
      </c>
      <c r="BJ879" s="8"/>
    </row>
    <row r="880" spans="1:62" x14ac:dyDescent="0.25">
      <c r="A880" t="s">
        <v>286</v>
      </c>
      <c r="B880" t="s">
        <v>153</v>
      </c>
      <c r="C880">
        <v>2019</v>
      </c>
      <c r="D880" s="9" t="s">
        <v>288</v>
      </c>
      <c r="E880">
        <v>0</v>
      </c>
      <c r="F880" s="6">
        <f>Table26[[#This Row],[Other Carbs wt%]]+Table26[[#This Row],[Starch wt%]]+Table26[[#This Row],[Cellulose wt%]]+Table26[[#This Row],[Hemicellulose wt%]]+Table26[[#This Row],[Sa wt%]]</f>
        <v>31.4</v>
      </c>
      <c r="G880" s="6">
        <f>Table26[[#This Row],[Protein wt%]]+Table26[[#This Row],[AA wt%]]</f>
        <v>50.9</v>
      </c>
      <c r="H880" s="6">
        <f>Table26[[#This Row],[Lipids wt%]]+Table26[[#This Row],[FA wt%]]</f>
        <v>5.2</v>
      </c>
      <c r="I880" s="6">
        <f>Table26[[#This Row],[Lignin wt%]]+Table26[[#This Row],[Ph wt%]]</f>
        <v>0</v>
      </c>
      <c r="J88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80" s="8">
        <v>31.4</v>
      </c>
      <c r="L880" s="6">
        <v>0</v>
      </c>
      <c r="M880" s="6">
        <v>0</v>
      </c>
      <c r="N880" s="6">
        <v>0</v>
      </c>
      <c r="O880" s="8">
        <v>50.9</v>
      </c>
      <c r="P880" s="8">
        <v>5.2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12.5</v>
      </c>
      <c r="AD880" s="8">
        <v>1.2999999999999999E-3</v>
      </c>
      <c r="AG880" s="6">
        <v>10.714285714285714</v>
      </c>
      <c r="AQ880" s="6">
        <v>3.2</v>
      </c>
      <c r="AR880">
        <v>300</v>
      </c>
      <c r="AT880" t="s">
        <v>389</v>
      </c>
      <c r="AU880" s="8">
        <v>11.3</v>
      </c>
      <c r="AV880" s="8">
        <v>21.1</v>
      </c>
      <c r="AW880" s="8">
        <f>100-Table26[[#This Row],[Solids wt%]]-Table26[[#This Row],[Biocrude wt%]]-Table26[[#This Row],[Gas wt%]]</f>
        <v>61.899999999999991</v>
      </c>
      <c r="AX880" s="8">
        <v>5.7</v>
      </c>
      <c r="AZ880" s="6">
        <v>5.7</v>
      </c>
      <c r="BD880" s="8">
        <v>65.599999999999994</v>
      </c>
      <c r="BE880" s="8">
        <v>8.3000000000000007</v>
      </c>
      <c r="BF880" s="8">
        <v>16.5</v>
      </c>
      <c r="BG880" s="8">
        <v>8.4</v>
      </c>
      <c r="BH880" s="8">
        <v>1.1000000000000001</v>
      </c>
      <c r="BI880" s="8">
        <v>30.9</v>
      </c>
      <c r="BJ880" s="8"/>
    </row>
    <row r="881" spans="1:62" x14ac:dyDescent="0.25">
      <c r="A881" t="s">
        <v>286</v>
      </c>
      <c r="B881" t="s">
        <v>153</v>
      </c>
      <c r="C881">
        <v>2019</v>
      </c>
      <c r="D881" s="9" t="s">
        <v>288</v>
      </c>
      <c r="E881">
        <v>0</v>
      </c>
      <c r="F881" s="6">
        <f>Table26[[#This Row],[Other Carbs wt%]]+Table26[[#This Row],[Starch wt%]]+Table26[[#This Row],[Cellulose wt%]]+Table26[[#This Row],[Hemicellulose wt%]]+Table26[[#This Row],[Sa wt%]]</f>
        <v>31.4</v>
      </c>
      <c r="G881" s="6">
        <f>Table26[[#This Row],[Protein wt%]]+Table26[[#This Row],[AA wt%]]</f>
        <v>50.9</v>
      </c>
      <c r="H881" s="6">
        <f>Table26[[#This Row],[Lipids wt%]]+Table26[[#This Row],[FA wt%]]</f>
        <v>5.2</v>
      </c>
      <c r="I881" s="6">
        <f>Table26[[#This Row],[Lignin wt%]]+Table26[[#This Row],[Ph wt%]]</f>
        <v>0</v>
      </c>
      <c r="J88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31.4</v>
      </c>
      <c r="K881" s="8">
        <v>31.4</v>
      </c>
      <c r="L881" s="6">
        <v>0</v>
      </c>
      <c r="M881" s="6">
        <v>0</v>
      </c>
      <c r="N881" s="6">
        <v>0</v>
      </c>
      <c r="O881" s="8">
        <v>50.9</v>
      </c>
      <c r="P881" s="8">
        <v>5.2</v>
      </c>
      <c r="Q881" s="6">
        <v>0</v>
      </c>
      <c r="R881" s="6">
        <v>0</v>
      </c>
      <c r="S881" s="6">
        <v>0</v>
      </c>
      <c r="T881" s="6">
        <v>0</v>
      </c>
      <c r="U881" s="6">
        <v>0</v>
      </c>
      <c r="V881" s="6">
        <v>12.5</v>
      </c>
      <c r="AD881" s="8">
        <v>1.2999999999999999E-3</v>
      </c>
      <c r="AG881" s="6">
        <v>10.714285714285714</v>
      </c>
      <c r="AQ881" s="6">
        <v>31.6</v>
      </c>
      <c r="AR881">
        <v>300</v>
      </c>
      <c r="AT881" t="s">
        <v>389</v>
      </c>
      <c r="AU881" s="8">
        <v>8.5</v>
      </c>
      <c r="AV881" s="8">
        <v>22.6</v>
      </c>
      <c r="AW881" s="8">
        <f>100-Table26[[#This Row],[Solids wt%]]-Table26[[#This Row],[Biocrude wt%]]-Table26[[#This Row],[Gas wt%]]</f>
        <v>63.900000000000006</v>
      </c>
      <c r="AX881" s="8">
        <v>5</v>
      </c>
      <c r="AZ881" s="6">
        <v>5</v>
      </c>
      <c r="BD881" s="8">
        <v>72.3</v>
      </c>
      <c r="BE881" s="8">
        <v>8.6999999999999993</v>
      </c>
      <c r="BF881" s="8">
        <v>10.9</v>
      </c>
      <c r="BG881" s="8">
        <v>7.1</v>
      </c>
      <c r="BH881" s="8">
        <v>0.92</v>
      </c>
      <c r="BI881" s="8">
        <v>34.299999999999997</v>
      </c>
      <c r="BJ881" s="8"/>
    </row>
    <row r="882" spans="1:62" x14ac:dyDescent="0.25">
      <c r="A882" t="s">
        <v>286</v>
      </c>
      <c r="B882" t="s">
        <v>153</v>
      </c>
      <c r="C882">
        <v>2019</v>
      </c>
      <c r="D882" s="9" t="s">
        <v>289</v>
      </c>
      <c r="E882">
        <v>0</v>
      </c>
      <c r="F882" s="6">
        <f>Table26[[#This Row],[Other Carbs wt%]]+Table26[[#This Row],[Starch wt%]]+Table26[[#This Row],[Cellulose wt%]]+Table26[[#This Row],[Hemicellulose wt%]]+Table26[[#This Row],[Sa wt%]]</f>
        <v>40.64064064064064</v>
      </c>
      <c r="G882" s="6">
        <f>Table26[[#This Row],[Protein wt%]]+Table26[[#This Row],[AA wt%]]</f>
        <v>40.04004004004004</v>
      </c>
      <c r="H882" s="6">
        <f>Table26[[#This Row],[Lipids wt%]]+Table26[[#This Row],[FA wt%]]</f>
        <v>9.6096096096096097</v>
      </c>
      <c r="I882" s="6">
        <f>Table26[[#This Row],[Lignin wt%]]+Table26[[#This Row],[Ph wt%]]</f>
        <v>0</v>
      </c>
      <c r="J88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40.64064064064064</v>
      </c>
      <c r="K882" s="8">
        <v>40.64064064064064</v>
      </c>
      <c r="L882" s="6">
        <v>0</v>
      </c>
      <c r="M882" s="6">
        <v>0</v>
      </c>
      <c r="N882" s="6">
        <v>0</v>
      </c>
      <c r="O882" s="8">
        <v>40.04004004004004</v>
      </c>
      <c r="P882" s="8">
        <v>9.6096096096096097</v>
      </c>
      <c r="Q882" s="6">
        <v>0</v>
      </c>
      <c r="R882" s="6">
        <v>0</v>
      </c>
      <c r="S882" s="6">
        <v>0</v>
      </c>
      <c r="T882" s="6">
        <v>0</v>
      </c>
      <c r="U882" s="6">
        <v>0</v>
      </c>
      <c r="V882" s="6">
        <v>9.6999999999999993</v>
      </c>
      <c r="AD882" s="8">
        <v>1.2999999999999999E-3</v>
      </c>
      <c r="AG882" s="6">
        <v>2.912621359223301</v>
      </c>
      <c r="AQ882" s="6">
        <v>0</v>
      </c>
      <c r="AR882">
        <v>200</v>
      </c>
      <c r="AT882" t="s">
        <v>389</v>
      </c>
      <c r="AU882" s="8">
        <v>46.4</v>
      </c>
      <c r="AV882" s="8">
        <v>1</v>
      </c>
      <c r="AW882" s="8">
        <f>100-Table26[[#This Row],[Solids wt%]]-Table26[[#This Row],[Biocrude wt%]]-Table26[[#This Row],[Gas wt%]]</f>
        <v>51.9</v>
      </c>
      <c r="AX882" s="8">
        <v>0.7</v>
      </c>
      <c r="AZ882" s="6">
        <v>0.7</v>
      </c>
      <c r="BD882" s="8"/>
      <c r="BE882" s="8"/>
      <c r="BF882" s="8"/>
      <c r="BG882" s="8"/>
      <c r="BH882" s="8"/>
      <c r="BI882" s="8"/>
      <c r="BJ882" s="8"/>
    </row>
    <row r="883" spans="1:62" x14ac:dyDescent="0.25">
      <c r="A883" t="s">
        <v>286</v>
      </c>
      <c r="B883" t="s">
        <v>153</v>
      </c>
      <c r="C883">
        <v>2019</v>
      </c>
      <c r="D883" s="9" t="s">
        <v>289</v>
      </c>
      <c r="E883">
        <v>0</v>
      </c>
      <c r="F883" s="6">
        <f>Table26[[#This Row],[Other Carbs wt%]]+Table26[[#This Row],[Starch wt%]]+Table26[[#This Row],[Cellulose wt%]]+Table26[[#This Row],[Hemicellulose wt%]]+Table26[[#This Row],[Sa wt%]]</f>
        <v>40.64064064064064</v>
      </c>
      <c r="G883" s="6">
        <f>Table26[[#This Row],[Protein wt%]]+Table26[[#This Row],[AA wt%]]</f>
        <v>40.04004004004004</v>
      </c>
      <c r="H883" s="6">
        <f>Table26[[#This Row],[Lipids wt%]]+Table26[[#This Row],[FA wt%]]</f>
        <v>9.6096096096096097</v>
      </c>
      <c r="I883" s="6">
        <f>Table26[[#This Row],[Lignin wt%]]+Table26[[#This Row],[Ph wt%]]</f>
        <v>0</v>
      </c>
      <c r="J88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40.64064064064064</v>
      </c>
      <c r="K883" s="8">
        <v>40.64064064064064</v>
      </c>
      <c r="L883" s="6">
        <v>0</v>
      </c>
      <c r="M883" s="6">
        <v>0</v>
      </c>
      <c r="N883" s="6">
        <v>0</v>
      </c>
      <c r="O883" s="8">
        <v>40.04004004004004</v>
      </c>
      <c r="P883" s="8">
        <v>9.6096096096096097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9.6999999999999993</v>
      </c>
      <c r="AD883" s="8">
        <v>1.2999999999999999E-3</v>
      </c>
      <c r="AG883" s="6">
        <v>2.912621359223301</v>
      </c>
      <c r="AQ883" s="6">
        <v>3.2</v>
      </c>
      <c r="AR883">
        <v>200</v>
      </c>
      <c r="AT883" t="s">
        <v>389</v>
      </c>
      <c r="AU883" s="8">
        <v>38.200000000000003</v>
      </c>
      <c r="AV883" s="8">
        <v>3.8</v>
      </c>
      <c r="AW883" s="8">
        <f>100-Table26[[#This Row],[Solids wt%]]-Table26[[#This Row],[Biocrude wt%]]-Table26[[#This Row],[Gas wt%]]</f>
        <v>55.7</v>
      </c>
      <c r="AX883" s="8">
        <v>2.2999999999999998</v>
      </c>
      <c r="AZ883" s="6">
        <v>2.2999999999999998</v>
      </c>
      <c r="BD883" s="8">
        <v>65.2</v>
      </c>
      <c r="BE883" s="8">
        <v>9.1</v>
      </c>
      <c r="BF883" s="8">
        <v>24.4</v>
      </c>
      <c r="BG883" s="8">
        <v>1.3</v>
      </c>
      <c r="BH883" s="8"/>
      <c r="BI883" s="8">
        <v>31</v>
      </c>
      <c r="BJ883" s="8"/>
    </row>
    <row r="884" spans="1:62" x14ac:dyDescent="0.25">
      <c r="A884" t="s">
        <v>286</v>
      </c>
      <c r="B884" t="s">
        <v>153</v>
      </c>
      <c r="C884">
        <v>2019</v>
      </c>
      <c r="D884" s="9" t="s">
        <v>289</v>
      </c>
      <c r="E884">
        <v>0</v>
      </c>
      <c r="F884" s="6">
        <f>Table26[[#This Row],[Other Carbs wt%]]+Table26[[#This Row],[Starch wt%]]+Table26[[#This Row],[Cellulose wt%]]+Table26[[#This Row],[Hemicellulose wt%]]+Table26[[#This Row],[Sa wt%]]</f>
        <v>40.64064064064064</v>
      </c>
      <c r="G884" s="6">
        <f>Table26[[#This Row],[Protein wt%]]+Table26[[#This Row],[AA wt%]]</f>
        <v>40.04004004004004</v>
      </c>
      <c r="H884" s="6">
        <f>Table26[[#This Row],[Lipids wt%]]+Table26[[#This Row],[FA wt%]]</f>
        <v>9.6096096096096097</v>
      </c>
      <c r="I884" s="6">
        <f>Table26[[#This Row],[Lignin wt%]]+Table26[[#This Row],[Ph wt%]]</f>
        <v>0</v>
      </c>
      <c r="J88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40.64064064064064</v>
      </c>
      <c r="K884" s="8">
        <v>40.64064064064064</v>
      </c>
      <c r="L884" s="6">
        <v>0</v>
      </c>
      <c r="M884" s="6">
        <v>0</v>
      </c>
      <c r="N884" s="6">
        <v>0</v>
      </c>
      <c r="O884" s="8">
        <v>40.04004004004004</v>
      </c>
      <c r="P884" s="8">
        <v>9.6096096096096097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9.6999999999999993</v>
      </c>
      <c r="AD884" s="8">
        <v>1.2999999999999999E-3</v>
      </c>
      <c r="AG884" s="6">
        <v>2.912621359223301</v>
      </c>
      <c r="AQ884" s="6">
        <v>31.6</v>
      </c>
      <c r="AR884">
        <v>200</v>
      </c>
      <c r="AT884" t="s">
        <v>389</v>
      </c>
      <c r="AU884" s="8">
        <v>14.5</v>
      </c>
      <c r="AV884" s="8">
        <v>11.7</v>
      </c>
      <c r="AW884" s="8">
        <f>100-Table26[[#This Row],[Solids wt%]]-Table26[[#This Row],[Biocrude wt%]]-Table26[[#This Row],[Gas wt%]]</f>
        <v>72.599999999999994</v>
      </c>
      <c r="AX884" s="8">
        <v>1.2</v>
      </c>
      <c r="AZ884" s="6">
        <v>1.2</v>
      </c>
      <c r="BD884" s="8">
        <v>65.8</v>
      </c>
      <c r="BE884" s="8">
        <v>9.3000000000000007</v>
      </c>
      <c r="BF884" s="8">
        <v>22.6</v>
      </c>
      <c r="BG884" s="8">
        <v>2</v>
      </c>
      <c r="BH884" s="8">
        <v>0.31</v>
      </c>
      <c r="BI884" s="8">
        <v>31.6</v>
      </c>
      <c r="BJ884" s="8"/>
    </row>
    <row r="885" spans="1:62" x14ac:dyDescent="0.25">
      <c r="A885" t="s">
        <v>286</v>
      </c>
      <c r="B885" t="s">
        <v>153</v>
      </c>
      <c r="C885">
        <v>2019</v>
      </c>
      <c r="D885" s="9" t="s">
        <v>289</v>
      </c>
      <c r="E885">
        <v>0</v>
      </c>
      <c r="F885" s="6">
        <f>Table26[[#This Row],[Other Carbs wt%]]+Table26[[#This Row],[Starch wt%]]+Table26[[#This Row],[Cellulose wt%]]+Table26[[#This Row],[Hemicellulose wt%]]+Table26[[#This Row],[Sa wt%]]</f>
        <v>40.64064064064064</v>
      </c>
      <c r="G885" s="6">
        <f>Table26[[#This Row],[Protein wt%]]+Table26[[#This Row],[AA wt%]]</f>
        <v>40.04004004004004</v>
      </c>
      <c r="H885" s="6">
        <f>Table26[[#This Row],[Lipids wt%]]+Table26[[#This Row],[FA wt%]]</f>
        <v>9.6096096096096097</v>
      </c>
      <c r="I885" s="6">
        <f>Table26[[#This Row],[Lignin wt%]]+Table26[[#This Row],[Ph wt%]]</f>
        <v>0</v>
      </c>
      <c r="J88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40.64064064064064</v>
      </c>
      <c r="K885" s="8">
        <v>40.64064064064064</v>
      </c>
      <c r="L885" s="6">
        <v>0</v>
      </c>
      <c r="M885" s="6">
        <v>0</v>
      </c>
      <c r="N885" s="6">
        <v>0</v>
      </c>
      <c r="O885" s="8">
        <v>40.04004004004004</v>
      </c>
      <c r="P885" s="8">
        <v>9.6096096096096097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9.6999999999999993</v>
      </c>
      <c r="AD885" s="8">
        <v>1.2999999999999999E-3</v>
      </c>
      <c r="AG885" s="6">
        <v>2.912621359223301</v>
      </c>
      <c r="AQ885" s="6">
        <v>3.2</v>
      </c>
      <c r="AR885">
        <v>300</v>
      </c>
      <c r="AT885" t="s">
        <v>389</v>
      </c>
      <c r="AU885" s="8">
        <v>2.5</v>
      </c>
      <c r="AV885" s="8">
        <v>21.3</v>
      </c>
      <c r="AW885" s="8">
        <f>100-Table26[[#This Row],[Solids wt%]]-Table26[[#This Row],[Biocrude wt%]]-Table26[[#This Row],[Gas wt%]]</f>
        <v>69</v>
      </c>
      <c r="AX885" s="8">
        <v>7.2</v>
      </c>
      <c r="AZ885" s="6">
        <v>7.2</v>
      </c>
      <c r="BD885" s="8">
        <v>69.3</v>
      </c>
      <c r="BE885" s="8">
        <v>8.6999999999999993</v>
      </c>
      <c r="BF885" s="8">
        <v>15.1</v>
      </c>
      <c r="BG885" s="8">
        <v>6.1</v>
      </c>
      <c r="BH885" s="8">
        <v>0.8</v>
      </c>
      <c r="BI885" s="8">
        <v>32.799999999999997</v>
      </c>
      <c r="BJ885" s="8"/>
    </row>
    <row r="886" spans="1:62" x14ac:dyDescent="0.25">
      <c r="A886" t="s">
        <v>286</v>
      </c>
      <c r="B886" t="s">
        <v>153</v>
      </c>
      <c r="C886">
        <v>2019</v>
      </c>
      <c r="D886" s="9" t="s">
        <v>289</v>
      </c>
      <c r="E886">
        <v>0</v>
      </c>
      <c r="F886" s="6">
        <f>Table26[[#This Row],[Other Carbs wt%]]+Table26[[#This Row],[Starch wt%]]+Table26[[#This Row],[Cellulose wt%]]+Table26[[#This Row],[Hemicellulose wt%]]+Table26[[#This Row],[Sa wt%]]</f>
        <v>40.64064064064064</v>
      </c>
      <c r="G886" s="6">
        <f>Table26[[#This Row],[Protein wt%]]+Table26[[#This Row],[AA wt%]]</f>
        <v>40.04004004004004</v>
      </c>
      <c r="H886" s="6">
        <f>Table26[[#This Row],[Lipids wt%]]+Table26[[#This Row],[FA wt%]]</f>
        <v>9.6096096096096097</v>
      </c>
      <c r="I886" s="6">
        <f>Table26[[#This Row],[Lignin wt%]]+Table26[[#This Row],[Ph wt%]]</f>
        <v>0</v>
      </c>
      <c r="J88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40.64064064064064</v>
      </c>
      <c r="K886" s="8">
        <v>40.64064064064064</v>
      </c>
      <c r="L886" s="6">
        <v>0</v>
      </c>
      <c r="M886" s="6">
        <v>0</v>
      </c>
      <c r="N886" s="6">
        <v>0</v>
      </c>
      <c r="O886" s="8">
        <v>40.04004004004004</v>
      </c>
      <c r="P886" s="8">
        <v>9.6096096096096097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9.6999999999999993</v>
      </c>
      <c r="AD886" s="8">
        <v>1.2999999999999999E-3</v>
      </c>
      <c r="AG886" s="6">
        <v>2.912621359223301</v>
      </c>
      <c r="AQ886" s="6">
        <v>31.6</v>
      </c>
      <c r="AR886">
        <v>300</v>
      </c>
      <c r="AT886" t="s">
        <v>389</v>
      </c>
      <c r="AU886" s="8">
        <v>2.9</v>
      </c>
      <c r="AV886" s="8">
        <v>26.3</v>
      </c>
      <c r="AW886" s="8">
        <f>100-Table26[[#This Row],[Solids wt%]]-Table26[[#This Row],[Biocrude wt%]]-Table26[[#This Row],[Gas wt%]]</f>
        <v>63.199999999999996</v>
      </c>
      <c r="AX886" s="8">
        <v>7.6</v>
      </c>
      <c r="AZ886" s="6">
        <v>7.6</v>
      </c>
      <c r="BD886" s="8">
        <v>72.099999999999994</v>
      </c>
      <c r="BE886" s="8">
        <v>8.8000000000000007</v>
      </c>
      <c r="BF886" s="8">
        <v>12.6</v>
      </c>
      <c r="BG886" s="8">
        <v>5.9</v>
      </c>
      <c r="BH886" s="8">
        <v>0.7</v>
      </c>
      <c r="BI886" s="8">
        <v>34.1</v>
      </c>
      <c r="BJ886" s="8"/>
    </row>
    <row r="887" spans="1:62" x14ac:dyDescent="0.25">
      <c r="A887" t="s">
        <v>286</v>
      </c>
      <c r="B887" t="s">
        <v>153</v>
      </c>
      <c r="C887">
        <v>2019</v>
      </c>
      <c r="D887" s="9" t="s">
        <v>289</v>
      </c>
      <c r="E887">
        <v>0</v>
      </c>
      <c r="F887" s="6">
        <f>Table26[[#This Row],[Other Carbs wt%]]+Table26[[#This Row],[Starch wt%]]+Table26[[#This Row],[Cellulose wt%]]+Table26[[#This Row],[Hemicellulose wt%]]+Table26[[#This Row],[Sa wt%]]</f>
        <v>40.64064064064064</v>
      </c>
      <c r="G887" s="6">
        <f>Table26[[#This Row],[Protein wt%]]+Table26[[#This Row],[AA wt%]]</f>
        <v>40.04004004004004</v>
      </c>
      <c r="H887" s="6">
        <f>Table26[[#This Row],[Lipids wt%]]+Table26[[#This Row],[FA wt%]]</f>
        <v>9.6096096096096097</v>
      </c>
      <c r="I887" s="6">
        <f>Table26[[#This Row],[Lignin wt%]]+Table26[[#This Row],[Ph wt%]]</f>
        <v>0</v>
      </c>
      <c r="J88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40.64064064064064</v>
      </c>
      <c r="K887" s="8">
        <v>40.64064064064064</v>
      </c>
      <c r="L887" s="6">
        <v>0</v>
      </c>
      <c r="M887" s="6">
        <v>0</v>
      </c>
      <c r="N887" s="6">
        <v>0</v>
      </c>
      <c r="O887" s="8">
        <v>40.04004004004004</v>
      </c>
      <c r="P887" s="8">
        <v>9.6096096096096097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9.6999999999999993</v>
      </c>
      <c r="AD887" s="8">
        <v>1.2999999999999999E-3</v>
      </c>
      <c r="AG887" s="6">
        <v>10.714285714285714</v>
      </c>
      <c r="AQ887" s="6">
        <v>3.2</v>
      </c>
      <c r="AR887">
        <v>200</v>
      </c>
      <c r="AT887" t="s">
        <v>389</v>
      </c>
      <c r="AU887" s="8">
        <v>44.2</v>
      </c>
      <c r="AV887" s="8">
        <v>4</v>
      </c>
      <c r="AW887" s="8">
        <f>100-Table26[[#This Row],[Solids wt%]]-Table26[[#This Row],[Biocrude wt%]]-Table26[[#This Row],[Gas wt%]]</f>
        <v>51.099999999999994</v>
      </c>
      <c r="AX887" s="8">
        <v>0.7</v>
      </c>
      <c r="AZ887" s="6">
        <v>0.7</v>
      </c>
      <c r="BD887" s="8">
        <v>71.7</v>
      </c>
      <c r="BE887" s="8">
        <v>10.3</v>
      </c>
      <c r="BF887" s="8">
        <v>15.7</v>
      </c>
      <c r="BG887" s="8">
        <v>2</v>
      </c>
      <c r="BH887" s="8">
        <v>0.3</v>
      </c>
      <c r="BI887" s="8">
        <v>35.5</v>
      </c>
      <c r="BJ887" s="8"/>
    </row>
    <row r="888" spans="1:62" x14ac:dyDescent="0.25">
      <c r="A888" t="s">
        <v>286</v>
      </c>
      <c r="B888" t="s">
        <v>153</v>
      </c>
      <c r="C888">
        <v>2019</v>
      </c>
      <c r="D888" s="9" t="s">
        <v>289</v>
      </c>
      <c r="E888">
        <v>0</v>
      </c>
      <c r="F888" s="6">
        <f>Table26[[#This Row],[Other Carbs wt%]]+Table26[[#This Row],[Starch wt%]]+Table26[[#This Row],[Cellulose wt%]]+Table26[[#This Row],[Hemicellulose wt%]]+Table26[[#This Row],[Sa wt%]]</f>
        <v>40.64064064064064</v>
      </c>
      <c r="G888" s="6">
        <f>Table26[[#This Row],[Protein wt%]]+Table26[[#This Row],[AA wt%]]</f>
        <v>40.04004004004004</v>
      </c>
      <c r="H888" s="6">
        <f>Table26[[#This Row],[Lipids wt%]]+Table26[[#This Row],[FA wt%]]</f>
        <v>9.6096096096096097</v>
      </c>
      <c r="I888" s="6">
        <f>Table26[[#This Row],[Lignin wt%]]+Table26[[#This Row],[Ph wt%]]</f>
        <v>0</v>
      </c>
      <c r="J88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40.64064064064064</v>
      </c>
      <c r="K888" s="8">
        <v>40.64064064064064</v>
      </c>
      <c r="L888" s="6">
        <v>0</v>
      </c>
      <c r="M888" s="6">
        <v>0</v>
      </c>
      <c r="N888" s="6">
        <v>0</v>
      </c>
      <c r="O888" s="8">
        <v>40.04004004004004</v>
      </c>
      <c r="P888" s="8">
        <v>9.6096096096096097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9.6999999999999993</v>
      </c>
      <c r="AD888" s="8">
        <v>1.2999999999999999E-3</v>
      </c>
      <c r="AG888" s="6">
        <v>10.714285714285714</v>
      </c>
      <c r="AQ888" s="6">
        <v>31.6</v>
      </c>
      <c r="AR888">
        <v>200</v>
      </c>
      <c r="AT888" t="s">
        <v>389</v>
      </c>
      <c r="AU888" s="8">
        <v>18.899999999999999</v>
      </c>
      <c r="AV888" s="8">
        <v>12.3</v>
      </c>
      <c r="AW888" s="8">
        <f>100-Table26[[#This Row],[Solids wt%]]-Table26[[#This Row],[Biocrude wt%]]-Table26[[#This Row],[Gas wt%]]</f>
        <v>68</v>
      </c>
      <c r="AX888" s="8">
        <v>0.8</v>
      </c>
      <c r="AZ888" s="6">
        <v>0.8</v>
      </c>
      <c r="BD888" s="8">
        <v>64.3</v>
      </c>
      <c r="BE888" s="8">
        <v>9</v>
      </c>
      <c r="BF888" s="8">
        <v>23.6</v>
      </c>
      <c r="BG888" s="8">
        <v>2.7</v>
      </c>
      <c r="BH888" s="8">
        <v>0.35</v>
      </c>
      <c r="BI888" s="8">
        <v>30.6</v>
      </c>
      <c r="BJ888" s="8"/>
    </row>
    <row r="889" spans="1:62" x14ac:dyDescent="0.25">
      <c r="A889" t="s">
        <v>286</v>
      </c>
      <c r="B889" t="s">
        <v>153</v>
      </c>
      <c r="C889">
        <v>2019</v>
      </c>
      <c r="D889" s="9" t="s">
        <v>289</v>
      </c>
      <c r="E889">
        <v>0</v>
      </c>
      <c r="F889" s="6">
        <f>Table26[[#This Row],[Other Carbs wt%]]+Table26[[#This Row],[Starch wt%]]+Table26[[#This Row],[Cellulose wt%]]+Table26[[#This Row],[Hemicellulose wt%]]+Table26[[#This Row],[Sa wt%]]</f>
        <v>40.64064064064064</v>
      </c>
      <c r="G889" s="6">
        <f>Table26[[#This Row],[Protein wt%]]+Table26[[#This Row],[AA wt%]]</f>
        <v>40.04004004004004</v>
      </c>
      <c r="H889" s="6">
        <f>Table26[[#This Row],[Lipids wt%]]+Table26[[#This Row],[FA wt%]]</f>
        <v>9.6096096096096097</v>
      </c>
      <c r="I889" s="6">
        <f>Table26[[#This Row],[Lignin wt%]]+Table26[[#This Row],[Ph wt%]]</f>
        <v>0</v>
      </c>
      <c r="J88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40.64064064064064</v>
      </c>
      <c r="K889" s="8">
        <v>40.64064064064064</v>
      </c>
      <c r="L889" s="6">
        <v>0</v>
      </c>
      <c r="M889" s="6">
        <v>0</v>
      </c>
      <c r="N889" s="6">
        <v>0</v>
      </c>
      <c r="O889" s="8">
        <v>40.04004004004004</v>
      </c>
      <c r="P889" s="8">
        <v>9.6096096096096097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9.6999999999999993</v>
      </c>
      <c r="AD889" s="8">
        <v>1.2999999999999999E-3</v>
      </c>
      <c r="AG889" s="6">
        <v>10.714285714285714</v>
      </c>
      <c r="AQ889" s="6">
        <v>0</v>
      </c>
      <c r="AR889">
        <v>300</v>
      </c>
      <c r="AT889" t="s">
        <v>389</v>
      </c>
      <c r="AU889" s="8">
        <v>52</v>
      </c>
      <c r="AV889" s="8">
        <v>1.5</v>
      </c>
      <c r="AW889" s="8">
        <f>100-Table26[[#This Row],[Solids wt%]]-Table26[[#This Row],[Biocrude wt%]]-Table26[[#This Row],[Gas wt%]]</f>
        <v>46.4</v>
      </c>
      <c r="AX889" s="8">
        <v>0.1</v>
      </c>
      <c r="AZ889" s="6">
        <v>0.1</v>
      </c>
      <c r="BD889" s="8">
        <v>69.599999999999994</v>
      </c>
      <c r="BE889" s="8">
        <v>9.8000000000000007</v>
      </c>
      <c r="BF889" s="8">
        <v>19.8</v>
      </c>
      <c r="BG889" s="8">
        <v>0.8</v>
      </c>
      <c r="BH889" s="8"/>
      <c r="BI889" s="8">
        <v>33.799999999999997</v>
      </c>
      <c r="BJ889" s="8"/>
    </row>
    <row r="890" spans="1:62" x14ac:dyDescent="0.25">
      <c r="A890" t="s">
        <v>286</v>
      </c>
      <c r="B890" t="s">
        <v>153</v>
      </c>
      <c r="C890">
        <v>2019</v>
      </c>
      <c r="D890" s="9" t="s">
        <v>289</v>
      </c>
      <c r="E890">
        <v>0</v>
      </c>
      <c r="F890" s="6">
        <f>Table26[[#This Row],[Other Carbs wt%]]+Table26[[#This Row],[Starch wt%]]+Table26[[#This Row],[Cellulose wt%]]+Table26[[#This Row],[Hemicellulose wt%]]+Table26[[#This Row],[Sa wt%]]</f>
        <v>40.64064064064064</v>
      </c>
      <c r="G890" s="6">
        <f>Table26[[#This Row],[Protein wt%]]+Table26[[#This Row],[AA wt%]]</f>
        <v>40.04004004004004</v>
      </c>
      <c r="H890" s="6">
        <f>Table26[[#This Row],[Lipids wt%]]+Table26[[#This Row],[FA wt%]]</f>
        <v>9.6096096096096097</v>
      </c>
      <c r="I890" s="6">
        <f>Table26[[#This Row],[Lignin wt%]]+Table26[[#This Row],[Ph wt%]]</f>
        <v>0</v>
      </c>
      <c r="J89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40.64064064064064</v>
      </c>
      <c r="K890" s="8">
        <v>40.64064064064064</v>
      </c>
      <c r="L890" s="6">
        <v>0</v>
      </c>
      <c r="M890" s="6">
        <v>0</v>
      </c>
      <c r="N890" s="6">
        <v>0</v>
      </c>
      <c r="O890" s="8">
        <v>40.04004004004004</v>
      </c>
      <c r="P890" s="8">
        <v>9.6096096096096097</v>
      </c>
      <c r="Q890" s="6">
        <v>0</v>
      </c>
      <c r="R890" s="6">
        <v>0</v>
      </c>
      <c r="S890" s="6">
        <v>0</v>
      </c>
      <c r="T890" s="6">
        <v>0</v>
      </c>
      <c r="U890" s="6">
        <v>0</v>
      </c>
      <c r="V890" s="6">
        <v>9.6999999999999993</v>
      </c>
      <c r="AD890" s="8">
        <v>1.2999999999999999E-3</v>
      </c>
      <c r="AG890" s="6">
        <v>10.714285714285714</v>
      </c>
      <c r="AQ890" s="6">
        <v>3.2</v>
      </c>
      <c r="AR890">
        <v>300</v>
      </c>
      <c r="AT890" t="s">
        <v>389</v>
      </c>
      <c r="AU890" s="8">
        <v>6.6</v>
      </c>
      <c r="AV890" s="8">
        <v>27.5</v>
      </c>
      <c r="AW890" s="8">
        <f>100-Table26[[#This Row],[Solids wt%]]-Table26[[#This Row],[Biocrude wt%]]-Table26[[#This Row],[Gas wt%]]</f>
        <v>58.100000000000009</v>
      </c>
      <c r="AX890" s="8">
        <v>7.8</v>
      </c>
      <c r="AZ890" s="6">
        <v>7.8</v>
      </c>
      <c r="BD890" s="8">
        <v>73.5</v>
      </c>
      <c r="BE890" s="8">
        <v>9.1999999999999993</v>
      </c>
      <c r="BF890" s="8">
        <v>9.6</v>
      </c>
      <c r="BG890" s="8">
        <v>7</v>
      </c>
      <c r="BH890" s="8">
        <v>0.75</v>
      </c>
      <c r="BI890" s="8">
        <v>35.4</v>
      </c>
      <c r="BJ890" s="8"/>
    </row>
    <row r="891" spans="1:62" x14ac:dyDescent="0.25">
      <c r="A891" t="s">
        <v>286</v>
      </c>
      <c r="B891" t="s">
        <v>153</v>
      </c>
      <c r="C891">
        <v>2019</v>
      </c>
      <c r="D891" s="9" t="s">
        <v>289</v>
      </c>
      <c r="E891">
        <v>0</v>
      </c>
      <c r="F891" s="6">
        <f>Table26[[#This Row],[Other Carbs wt%]]+Table26[[#This Row],[Starch wt%]]+Table26[[#This Row],[Cellulose wt%]]+Table26[[#This Row],[Hemicellulose wt%]]+Table26[[#This Row],[Sa wt%]]</f>
        <v>40.64064064064064</v>
      </c>
      <c r="G891" s="6">
        <f>Table26[[#This Row],[Protein wt%]]+Table26[[#This Row],[AA wt%]]</f>
        <v>40.04004004004004</v>
      </c>
      <c r="H891" s="6">
        <f>Table26[[#This Row],[Lipids wt%]]+Table26[[#This Row],[FA wt%]]</f>
        <v>9.6096096096096097</v>
      </c>
      <c r="I891" s="6">
        <f>Table26[[#This Row],[Lignin wt%]]+Table26[[#This Row],[Ph wt%]]</f>
        <v>0</v>
      </c>
      <c r="J89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40.64064064064064</v>
      </c>
      <c r="K891" s="8">
        <v>40.64064064064064</v>
      </c>
      <c r="L891" s="6">
        <v>0</v>
      </c>
      <c r="M891" s="6">
        <v>0</v>
      </c>
      <c r="N891" s="6">
        <v>0</v>
      </c>
      <c r="O891" s="8">
        <v>40.04004004004004</v>
      </c>
      <c r="P891" s="8">
        <v>9.6096096096096097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9.6999999999999993</v>
      </c>
      <c r="AD891" s="8">
        <v>1.2999999999999999E-3</v>
      </c>
      <c r="AG891" s="6">
        <v>10.714285714285714</v>
      </c>
      <c r="AQ891" s="6">
        <v>31.6</v>
      </c>
      <c r="AR891">
        <v>300</v>
      </c>
      <c r="AT891" t="s">
        <v>389</v>
      </c>
      <c r="AU891" s="8">
        <v>5.0999999999999996</v>
      </c>
      <c r="AV891" s="8">
        <v>31.7</v>
      </c>
      <c r="AW891" s="8">
        <f>100-Table26[[#This Row],[Solids wt%]]-Table26[[#This Row],[Biocrude wt%]]-Table26[[#This Row],[Gas wt%]]</f>
        <v>55.7</v>
      </c>
      <c r="AX891" s="8">
        <v>7.5</v>
      </c>
      <c r="AZ891" s="6">
        <v>7.5</v>
      </c>
      <c r="BD891" s="8">
        <v>75.2</v>
      </c>
      <c r="BE891" s="8">
        <v>9.3000000000000007</v>
      </c>
      <c r="BF891" s="8">
        <v>8.1</v>
      </c>
      <c r="BG891" s="8">
        <v>6.8</v>
      </c>
      <c r="BH891" s="8">
        <v>0.68</v>
      </c>
      <c r="BI891" s="8">
        <v>36.200000000000003</v>
      </c>
      <c r="BJ891" s="8"/>
    </row>
    <row r="892" spans="1:62" x14ac:dyDescent="0.25">
      <c r="A892" t="s">
        <v>290</v>
      </c>
      <c r="B892" t="s">
        <v>253</v>
      </c>
      <c r="C892">
        <v>2020</v>
      </c>
      <c r="D892" s="9" t="s">
        <v>137</v>
      </c>
      <c r="E892">
        <v>0</v>
      </c>
      <c r="F892" s="6">
        <f>Table26[[#This Row],[Other Carbs wt%]]+Table26[[#This Row],[Starch wt%]]+Table26[[#This Row],[Cellulose wt%]]+Table26[[#This Row],[Hemicellulose wt%]]+Table26[[#This Row],[Sa wt%]]</f>
        <v>22.027649769585253</v>
      </c>
      <c r="G892" s="6">
        <f>Table26[[#This Row],[Protein wt%]]+Table26[[#This Row],[AA wt%]]</f>
        <v>64.792626728110605</v>
      </c>
      <c r="H892" s="6">
        <f>Table26[[#This Row],[Lipids wt%]]+Table26[[#This Row],[FA wt%]]</f>
        <v>5.3456221198156681</v>
      </c>
      <c r="I892" s="6">
        <f>Table26[[#This Row],[Lignin wt%]]+Table26[[#This Row],[Ph wt%]]</f>
        <v>0</v>
      </c>
      <c r="J89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892" s="8">
        <v>22.027649769585253</v>
      </c>
      <c r="L892" s="6">
        <v>0</v>
      </c>
      <c r="M892" s="6">
        <v>0</v>
      </c>
      <c r="N892" s="6">
        <v>0</v>
      </c>
      <c r="O892" s="8">
        <v>64.792626728110605</v>
      </c>
      <c r="P892" s="8">
        <v>5.3456221198156681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8.5</v>
      </c>
      <c r="AD892" s="8">
        <v>0.05</v>
      </c>
      <c r="AG892" s="6">
        <v>10</v>
      </c>
      <c r="AQ892" s="6">
        <v>60</v>
      </c>
      <c r="AR892">
        <v>300</v>
      </c>
      <c r="AT892" t="s">
        <v>389</v>
      </c>
      <c r="AU892" s="8"/>
      <c r="AV892" s="8">
        <v>28.5</v>
      </c>
      <c r="AW892" s="8"/>
      <c r="AX892" s="8"/>
      <c r="AZ892" s="6" t="s">
        <v>391</v>
      </c>
      <c r="BD892" s="8"/>
      <c r="BE892" s="8"/>
      <c r="BF892" s="8"/>
      <c r="BG892" s="8"/>
      <c r="BH892" s="8"/>
      <c r="BI892" s="8"/>
      <c r="BJ892" s="8"/>
    </row>
    <row r="893" spans="1:62" x14ac:dyDescent="0.25">
      <c r="A893" t="s">
        <v>290</v>
      </c>
      <c r="B893" t="s">
        <v>253</v>
      </c>
      <c r="C893">
        <v>2020</v>
      </c>
      <c r="D893" s="9" t="s">
        <v>137</v>
      </c>
      <c r="E893">
        <v>0</v>
      </c>
      <c r="F893" s="6">
        <f>Table26[[#This Row],[Other Carbs wt%]]+Table26[[#This Row],[Starch wt%]]+Table26[[#This Row],[Cellulose wt%]]+Table26[[#This Row],[Hemicellulose wt%]]+Table26[[#This Row],[Sa wt%]]</f>
        <v>22.027649769585253</v>
      </c>
      <c r="G893" s="6">
        <f>Table26[[#This Row],[Protein wt%]]+Table26[[#This Row],[AA wt%]]</f>
        <v>64.792626728110605</v>
      </c>
      <c r="H893" s="6">
        <f>Table26[[#This Row],[Lipids wt%]]+Table26[[#This Row],[FA wt%]]</f>
        <v>5.3456221198156681</v>
      </c>
      <c r="I893" s="6">
        <f>Table26[[#This Row],[Lignin wt%]]+Table26[[#This Row],[Ph wt%]]</f>
        <v>0</v>
      </c>
      <c r="J89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893" s="8">
        <v>22.027649769585253</v>
      </c>
      <c r="L893" s="6">
        <v>0</v>
      </c>
      <c r="M893" s="6">
        <v>0</v>
      </c>
      <c r="N893" s="6">
        <v>0</v>
      </c>
      <c r="O893" s="8">
        <v>64.792626728110605</v>
      </c>
      <c r="P893" s="8">
        <v>5.3456221198156681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8.5</v>
      </c>
      <c r="AD893" s="8">
        <v>0.05</v>
      </c>
      <c r="AG893" s="6">
        <v>10</v>
      </c>
      <c r="AQ893" s="6">
        <v>75</v>
      </c>
      <c r="AR893">
        <v>250</v>
      </c>
      <c r="AT893" t="s">
        <v>389</v>
      </c>
      <c r="AU893" s="8"/>
      <c r="AV893" s="8">
        <v>15.9</v>
      </c>
      <c r="AW893" s="8"/>
      <c r="AX893" s="8"/>
      <c r="AZ893" s="6" t="s">
        <v>391</v>
      </c>
      <c r="BD893" s="8"/>
      <c r="BE893" s="8"/>
      <c r="BF893" s="8"/>
      <c r="BG893" s="8"/>
      <c r="BH893" s="8"/>
      <c r="BI893" s="8"/>
      <c r="BJ893" s="8"/>
    </row>
    <row r="894" spans="1:62" x14ac:dyDescent="0.25">
      <c r="A894" s="1" t="s">
        <v>290</v>
      </c>
      <c r="B894" t="s">
        <v>253</v>
      </c>
      <c r="C894">
        <v>2020</v>
      </c>
      <c r="D894" s="9" t="s">
        <v>137</v>
      </c>
      <c r="E894">
        <v>0</v>
      </c>
      <c r="F894" s="6">
        <f>Table26[[#This Row],[Other Carbs wt%]]+Table26[[#This Row],[Starch wt%]]+Table26[[#This Row],[Cellulose wt%]]+Table26[[#This Row],[Hemicellulose wt%]]+Table26[[#This Row],[Sa wt%]]</f>
        <v>22.027649769585253</v>
      </c>
      <c r="G894" s="6">
        <f>Table26[[#This Row],[Protein wt%]]+Table26[[#This Row],[AA wt%]]</f>
        <v>64.792626728110605</v>
      </c>
      <c r="H894" s="6">
        <f>Table26[[#This Row],[Lipids wt%]]+Table26[[#This Row],[FA wt%]]</f>
        <v>5.3456221198156681</v>
      </c>
      <c r="I894" s="6">
        <f>Table26[[#This Row],[Lignin wt%]]+Table26[[#This Row],[Ph wt%]]</f>
        <v>0</v>
      </c>
      <c r="J89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894" s="8">
        <v>22.027649769585253</v>
      </c>
      <c r="L894" s="6">
        <v>0</v>
      </c>
      <c r="M894" s="6">
        <v>0</v>
      </c>
      <c r="N894" s="6">
        <v>0</v>
      </c>
      <c r="O894" s="8">
        <v>64.792626728110605</v>
      </c>
      <c r="P894" s="8">
        <v>5.3456221198156681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8.5</v>
      </c>
      <c r="AD894" s="8">
        <v>0.05</v>
      </c>
      <c r="AG894" s="6">
        <v>10</v>
      </c>
      <c r="AQ894" s="6">
        <v>60</v>
      </c>
      <c r="AR894">
        <v>300</v>
      </c>
      <c r="AT894" t="s">
        <v>389</v>
      </c>
      <c r="AU894" s="8"/>
      <c r="AV894" s="8">
        <v>26</v>
      </c>
      <c r="AW894" s="8"/>
      <c r="AX894" s="8"/>
      <c r="AZ894" s="6" t="s">
        <v>391</v>
      </c>
      <c r="BD894" s="8"/>
      <c r="BE894" s="8"/>
      <c r="BF894" s="8"/>
      <c r="BG894" s="8"/>
      <c r="BH894" s="8"/>
      <c r="BI894" s="8"/>
      <c r="BJ894" s="8"/>
    </row>
    <row r="895" spans="1:62" x14ac:dyDescent="0.25">
      <c r="A895" t="s">
        <v>290</v>
      </c>
      <c r="B895" t="s">
        <v>253</v>
      </c>
      <c r="C895">
        <v>2020</v>
      </c>
      <c r="D895" s="9" t="s">
        <v>137</v>
      </c>
      <c r="E895">
        <v>0</v>
      </c>
      <c r="F895" s="6">
        <f>Table26[[#This Row],[Other Carbs wt%]]+Table26[[#This Row],[Starch wt%]]+Table26[[#This Row],[Cellulose wt%]]+Table26[[#This Row],[Hemicellulose wt%]]+Table26[[#This Row],[Sa wt%]]</f>
        <v>22.027649769585253</v>
      </c>
      <c r="G895" s="6">
        <f>Table26[[#This Row],[Protein wt%]]+Table26[[#This Row],[AA wt%]]</f>
        <v>64.792626728110605</v>
      </c>
      <c r="H895" s="6">
        <f>Table26[[#This Row],[Lipids wt%]]+Table26[[#This Row],[FA wt%]]</f>
        <v>5.3456221198156681</v>
      </c>
      <c r="I895" s="6">
        <f>Table26[[#This Row],[Lignin wt%]]+Table26[[#This Row],[Ph wt%]]</f>
        <v>0</v>
      </c>
      <c r="J89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895" s="8">
        <v>22.027649769585253</v>
      </c>
      <c r="L895" s="6">
        <v>0</v>
      </c>
      <c r="M895" s="6">
        <v>0</v>
      </c>
      <c r="N895" s="6">
        <v>0</v>
      </c>
      <c r="O895" s="8">
        <v>64.792626728110605</v>
      </c>
      <c r="P895" s="8">
        <v>5.3456221198156681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6">
        <v>8.5</v>
      </c>
      <c r="AD895" s="8">
        <v>0.05</v>
      </c>
      <c r="AG895" s="6">
        <v>10</v>
      </c>
      <c r="AQ895" s="6">
        <v>67</v>
      </c>
      <c r="AR895">
        <v>370</v>
      </c>
      <c r="AT895" t="s">
        <v>389</v>
      </c>
      <c r="AU895" s="8"/>
      <c r="AV895" s="8">
        <v>28</v>
      </c>
      <c r="AW895" s="8"/>
      <c r="AX895" s="8"/>
      <c r="AZ895" s="6" t="s">
        <v>391</v>
      </c>
      <c r="BD895" s="8"/>
      <c r="BE895" s="8"/>
      <c r="BF895" s="8"/>
      <c r="BG895" s="8"/>
      <c r="BH895" s="8"/>
      <c r="BI895" s="8"/>
      <c r="BJ895" s="8"/>
    </row>
    <row r="896" spans="1:62" x14ac:dyDescent="0.25">
      <c r="A896" t="s">
        <v>290</v>
      </c>
      <c r="B896" t="s">
        <v>253</v>
      </c>
      <c r="C896">
        <v>2020</v>
      </c>
      <c r="D896" s="9" t="s">
        <v>137</v>
      </c>
      <c r="E896">
        <v>0</v>
      </c>
      <c r="F896" s="6">
        <f>Table26[[#This Row],[Other Carbs wt%]]+Table26[[#This Row],[Starch wt%]]+Table26[[#This Row],[Cellulose wt%]]+Table26[[#This Row],[Hemicellulose wt%]]+Table26[[#This Row],[Sa wt%]]</f>
        <v>22.027649769585253</v>
      </c>
      <c r="G896" s="6">
        <f>Table26[[#This Row],[Protein wt%]]+Table26[[#This Row],[AA wt%]]</f>
        <v>64.792626728110605</v>
      </c>
      <c r="H896" s="6">
        <f>Table26[[#This Row],[Lipids wt%]]+Table26[[#This Row],[FA wt%]]</f>
        <v>5.3456221198156681</v>
      </c>
      <c r="I896" s="6">
        <f>Table26[[#This Row],[Lignin wt%]]+Table26[[#This Row],[Ph wt%]]</f>
        <v>0</v>
      </c>
      <c r="J89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896" s="8">
        <v>22.027649769585253</v>
      </c>
      <c r="L896" s="6">
        <v>0</v>
      </c>
      <c r="M896" s="6">
        <v>0</v>
      </c>
      <c r="N896" s="6">
        <v>0</v>
      </c>
      <c r="O896" s="8">
        <v>64.792626728110605</v>
      </c>
      <c r="P896" s="8">
        <v>5.3456221198156681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8.5</v>
      </c>
      <c r="AD896" s="8">
        <v>0.05</v>
      </c>
      <c r="AG896" s="6">
        <v>10</v>
      </c>
      <c r="AQ896" s="6">
        <v>60</v>
      </c>
      <c r="AR896">
        <v>300</v>
      </c>
      <c r="AT896" t="s">
        <v>389</v>
      </c>
      <c r="AU896" s="8"/>
      <c r="AV896" s="8">
        <v>28.5</v>
      </c>
      <c r="AW896" s="8"/>
      <c r="AX896" s="8"/>
      <c r="AZ896" s="6" t="s">
        <v>391</v>
      </c>
      <c r="BD896" s="8"/>
      <c r="BE896" s="8"/>
      <c r="BF896" s="8"/>
      <c r="BG896" s="8"/>
      <c r="BH896" s="8"/>
      <c r="BI896" s="8"/>
      <c r="BJ896" s="8"/>
    </row>
    <row r="897" spans="1:62" x14ac:dyDescent="0.25">
      <c r="A897" t="s">
        <v>290</v>
      </c>
      <c r="B897" t="s">
        <v>253</v>
      </c>
      <c r="C897">
        <v>2020</v>
      </c>
      <c r="D897" s="9" t="s">
        <v>137</v>
      </c>
      <c r="E897">
        <v>0</v>
      </c>
      <c r="F897" s="6">
        <f>Table26[[#This Row],[Other Carbs wt%]]+Table26[[#This Row],[Starch wt%]]+Table26[[#This Row],[Cellulose wt%]]+Table26[[#This Row],[Hemicellulose wt%]]+Table26[[#This Row],[Sa wt%]]</f>
        <v>22.027649769585253</v>
      </c>
      <c r="G897" s="6">
        <f>Table26[[#This Row],[Protein wt%]]+Table26[[#This Row],[AA wt%]]</f>
        <v>64.792626728110605</v>
      </c>
      <c r="H897" s="6">
        <f>Table26[[#This Row],[Lipids wt%]]+Table26[[#This Row],[FA wt%]]</f>
        <v>5.3456221198156681</v>
      </c>
      <c r="I897" s="6">
        <f>Table26[[#This Row],[Lignin wt%]]+Table26[[#This Row],[Ph wt%]]</f>
        <v>0</v>
      </c>
      <c r="J89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897" s="8">
        <v>22.027649769585253</v>
      </c>
      <c r="L897" s="6">
        <v>0</v>
      </c>
      <c r="M897" s="6">
        <v>0</v>
      </c>
      <c r="N897" s="6">
        <v>0</v>
      </c>
      <c r="O897" s="8">
        <v>64.792626728110605</v>
      </c>
      <c r="P897" s="8">
        <v>5.3456221198156681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8.5</v>
      </c>
      <c r="AD897" s="8">
        <v>0.05</v>
      </c>
      <c r="AG897" s="6">
        <v>10</v>
      </c>
      <c r="AQ897" s="6">
        <v>90</v>
      </c>
      <c r="AR897">
        <v>300</v>
      </c>
      <c r="AT897" t="s">
        <v>389</v>
      </c>
      <c r="AU897" s="8"/>
      <c r="AV897" s="8">
        <v>36.700000000000003</v>
      </c>
      <c r="AW897" s="8"/>
      <c r="AX897" s="8"/>
      <c r="AZ897" s="6" t="s">
        <v>391</v>
      </c>
      <c r="BD897" s="8"/>
      <c r="BE897" s="8"/>
      <c r="BF897" s="8"/>
      <c r="BG897" s="8"/>
      <c r="BH897" s="8"/>
      <c r="BI897" s="8"/>
      <c r="BJ897" s="8"/>
    </row>
    <row r="898" spans="1:62" x14ac:dyDescent="0.25">
      <c r="A898" t="s">
        <v>290</v>
      </c>
      <c r="B898" t="s">
        <v>253</v>
      </c>
      <c r="C898">
        <v>2020</v>
      </c>
      <c r="D898" s="9" t="s">
        <v>137</v>
      </c>
      <c r="E898">
        <v>0</v>
      </c>
      <c r="F898" s="6">
        <f>Table26[[#This Row],[Other Carbs wt%]]+Table26[[#This Row],[Starch wt%]]+Table26[[#This Row],[Cellulose wt%]]+Table26[[#This Row],[Hemicellulose wt%]]+Table26[[#This Row],[Sa wt%]]</f>
        <v>22.027649769585253</v>
      </c>
      <c r="G898" s="6">
        <f>Table26[[#This Row],[Protein wt%]]+Table26[[#This Row],[AA wt%]]</f>
        <v>64.792626728110605</v>
      </c>
      <c r="H898" s="6">
        <f>Table26[[#This Row],[Lipids wt%]]+Table26[[#This Row],[FA wt%]]</f>
        <v>5.3456221198156681</v>
      </c>
      <c r="I898" s="6">
        <f>Table26[[#This Row],[Lignin wt%]]+Table26[[#This Row],[Ph wt%]]</f>
        <v>0</v>
      </c>
      <c r="J89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898" s="8">
        <v>22.027649769585253</v>
      </c>
      <c r="L898" s="6">
        <v>0</v>
      </c>
      <c r="M898" s="6">
        <v>0</v>
      </c>
      <c r="N898" s="6">
        <v>0</v>
      </c>
      <c r="O898" s="8">
        <v>64.792626728110605</v>
      </c>
      <c r="P898" s="8">
        <v>5.3456221198156681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8.5</v>
      </c>
      <c r="AD898" s="8">
        <v>0.05</v>
      </c>
      <c r="AG898" s="6">
        <v>10</v>
      </c>
      <c r="AQ898" s="6">
        <v>60</v>
      </c>
      <c r="AR898">
        <v>300</v>
      </c>
      <c r="AT898" t="s">
        <v>389</v>
      </c>
      <c r="AU898" s="8"/>
      <c r="AV898" s="8">
        <v>29</v>
      </c>
      <c r="AW898" s="8"/>
      <c r="AX898" s="8"/>
      <c r="AZ898" s="6" t="s">
        <v>391</v>
      </c>
      <c r="BD898" s="8"/>
      <c r="BE898" s="8"/>
      <c r="BF898" s="8"/>
      <c r="BG898" s="8"/>
      <c r="BH898" s="8"/>
      <c r="BI898" s="8"/>
      <c r="BJ898" s="8"/>
    </row>
    <row r="899" spans="1:62" x14ac:dyDescent="0.25">
      <c r="A899" t="s">
        <v>290</v>
      </c>
      <c r="B899" t="s">
        <v>253</v>
      </c>
      <c r="C899">
        <v>2020</v>
      </c>
      <c r="D899" s="9" t="s">
        <v>137</v>
      </c>
      <c r="E899">
        <v>0</v>
      </c>
      <c r="F899" s="6">
        <f>Table26[[#This Row],[Other Carbs wt%]]+Table26[[#This Row],[Starch wt%]]+Table26[[#This Row],[Cellulose wt%]]+Table26[[#This Row],[Hemicellulose wt%]]+Table26[[#This Row],[Sa wt%]]</f>
        <v>22.027649769585253</v>
      </c>
      <c r="G899" s="6">
        <f>Table26[[#This Row],[Protein wt%]]+Table26[[#This Row],[AA wt%]]</f>
        <v>64.792626728110605</v>
      </c>
      <c r="H899" s="6">
        <f>Table26[[#This Row],[Lipids wt%]]+Table26[[#This Row],[FA wt%]]</f>
        <v>5.3456221198156681</v>
      </c>
      <c r="I899" s="6">
        <f>Table26[[#This Row],[Lignin wt%]]+Table26[[#This Row],[Ph wt%]]</f>
        <v>0</v>
      </c>
      <c r="J89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899" s="8">
        <v>22.027649769585253</v>
      </c>
      <c r="L899" s="6">
        <v>0</v>
      </c>
      <c r="M899" s="6">
        <v>0</v>
      </c>
      <c r="N899" s="6">
        <v>0</v>
      </c>
      <c r="O899" s="8">
        <v>64.792626728110605</v>
      </c>
      <c r="P899" s="8">
        <v>5.3456221198156681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8.5</v>
      </c>
      <c r="AD899" s="8">
        <v>0.05</v>
      </c>
      <c r="AG899" s="6">
        <v>10</v>
      </c>
      <c r="AQ899" s="6">
        <v>30</v>
      </c>
      <c r="AR899">
        <v>300</v>
      </c>
      <c r="AT899" t="s">
        <v>389</v>
      </c>
      <c r="AU899" s="8"/>
      <c r="AV899" s="8">
        <v>6.6</v>
      </c>
      <c r="AW899" s="8"/>
      <c r="AX899" s="8"/>
      <c r="AZ899" s="6" t="s">
        <v>391</v>
      </c>
      <c r="BD899" s="8"/>
      <c r="BE899" s="8"/>
      <c r="BF899" s="8"/>
      <c r="BG899" s="8"/>
      <c r="BH899" s="8"/>
      <c r="BI899" s="8"/>
      <c r="BJ899" s="8"/>
    </row>
    <row r="900" spans="1:62" x14ac:dyDescent="0.25">
      <c r="A900" t="s">
        <v>290</v>
      </c>
      <c r="B900" t="s">
        <v>253</v>
      </c>
      <c r="C900">
        <v>2020</v>
      </c>
      <c r="D900" s="9" t="s">
        <v>137</v>
      </c>
      <c r="E900">
        <v>0</v>
      </c>
      <c r="F900" s="6">
        <f>Table26[[#This Row],[Other Carbs wt%]]+Table26[[#This Row],[Starch wt%]]+Table26[[#This Row],[Cellulose wt%]]+Table26[[#This Row],[Hemicellulose wt%]]+Table26[[#This Row],[Sa wt%]]</f>
        <v>22.027649769585253</v>
      </c>
      <c r="G900" s="6">
        <f>Table26[[#This Row],[Protein wt%]]+Table26[[#This Row],[AA wt%]]</f>
        <v>64.792626728110605</v>
      </c>
      <c r="H900" s="6">
        <f>Table26[[#This Row],[Lipids wt%]]+Table26[[#This Row],[FA wt%]]</f>
        <v>5.3456221198156681</v>
      </c>
      <c r="I900" s="6">
        <f>Table26[[#This Row],[Lignin wt%]]+Table26[[#This Row],[Ph wt%]]</f>
        <v>0</v>
      </c>
      <c r="J90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900" s="8">
        <v>22.027649769585253</v>
      </c>
      <c r="L900" s="6">
        <v>0</v>
      </c>
      <c r="M900" s="6">
        <v>0</v>
      </c>
      <c r="N900" s="6">
        <v>0</v>
      </c>
      <c r="O900" s="8">
        <v>64.792626728110605</v>
      </c>
      <c r="P900" s="8">
        <v>5.3456221198156681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8.5</v>
      </c>
      <c r="AD900" s="8">
        <v>0.05</v>
      </c>
      <c r="AG900" s="6">
        <v>10</v>
      </c>
      <c r="AQ900" s="6">
        <v>85</v>
      </c>
      <c r="AR900">
        <v>350</v>
      </c>
      <c r="AT900" t="s">
        <v>389</v>
      </c>
      <c r="AU900" s="8"/>
      <c r="AV900" s="8">
        <v>30.1</v>
      </c>
      <c r="AW900" s="8"/>
      <c r="AX900" s="8"/>
      <c r="AZ900" s="6" t="s">
        <v>391</v>
      </c>
      <c r="BD900" s="8"/>
      <c r="BE900" s="8"/>
      <c r="BF900" s="8"/>
      <c r="BG900" s="8"/>
      <c r="BH900" s="8"/>
      <c r="BI900" s="8"/>
      <c r="BJ900" s="8"/>
    </row>
    <row r="901" spans="1:62" x14ac:dyDescent="0.25">
      <c r="A901" t="s">
        <v>290</v>
      </c>
      <c r="B901" t="s">
        <v>253</v>
      </c>
      <c r="C901">
        <v>2020</v>
      </c>
      <c r="D901" s="9" t="s">
        <v>137</v>
      </c>
      <c r="E901">
        <v>0</v>
      </c>
      <c r="F901" s="6">
        <f>Table26[[#This Row],[Other Carbs wt%]]+Table26[[#This Row],[Starch wt%]]+Table26[[#This Row],[Cellulose wt%]]+Table26[[#This Row],[Hemicellulose wt%]]+Table26[[#This Row],[Sa wt%]]</f>
        <v>22.027649769585253</v>
      </c>
      <c r="G901" s="6">
        <f>Table26[[#This Row],[Protein wt%]]+Table26[[#This Row],[AA wt%]]</f>
        <v>64.792626728110605</v>
      </c>
      <c r="H901" s="6">
        <f>Table26[[#This Row],[Lipids wt%]]+Table26[[#This Row],[FA wt%]]</f>
        <v>5.3456221198156681</v>
      </c>
      <c r="I901" s="6">
        <f>Table26[[#This Row],[Lignin wt%]]+Table26[[#This Row],[Ph wt%]]</f>
        <v>0</v>
      </c>
      <c r="J90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901" s="8">
        <v>22.027649769585253</v>
      </c>
      <c r="L901" s="6">
        <v>0</v>
      </c>
      <c r="M901" s="6">
        <v>0</v>
      </c>
      <c r="N901" s="6">
        <v>0</v>
      </c>
      <c r="O901" s="8">
        <v>64.792626728110605</v>
      </c>
      <c r="P901" s="8">
        <v>5.3456221198156681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8.5</v>
      </c>
      <c r="AD901" s="8">
        <v>0.05</v>
      </c>
      <c r="AG901" s="6">
        <v>10</v>
      </c>
      <c r="AQ901" s="6">
        <v>60</v>
      </c>
      <c r="AR901">
        <v>300</v>
      </c>
      <c r="AT901" t="s">
        <v>389</v>
      </c>
      <c r="AU901" s="8"/>
      <c r="AV901" s="8">
        <v>28.3</v>
      </c>
      <c r="AW901" s="8"/>
      <c r="AX901" s="8"/>
      <c r="AZ901" s="6" t="s">
        <v>391</v>
      </c>
      <c r="BD901" s="8"/>
      <c r="BE901" s="8"/>
      <c r="BF901" s="8"/>
      <c r="BG901" s="8"/>
      <c r="BH901" s="8"/>
      <c r="BI901" s="8"/>
      <c r="BJ901" s="8"/>
    </row>
    <row r="902" spans="1:62" x14ac:dyDescent="0.25">
      <c r="A902" t="s">
        <v>290</v>
      </c>
      <c r="B902" t="s">
        <v>253</v>
      </c>
      <c r="C902">
        <v>2020</v>
      </c>
      <c r="D902" s="9" t="s">
        <v>137</v>
      </c>
      <c r="E902">
        <v>0</v>
      </c>
      <c r="F902" s="6">
        <f>Table26[[#This Row],[Other Carbs wt%]]+Table26[[#This Row],[Starch wt%]]+Table26[[#This Row],[Cellulose wt%]]+Table26[[#This Row],[Hemicellulose wt%]]+Table26[[#This Row],[Sa wt%]]</f>
        <v>22.027649769585253</v>
      </c>
      <c r="G902" s="6">
        <f>Table26[[#This Row],[Protein wt%]]+Table26[[#This Row],[AA wt%]]</f>
        <v>64.792626728110605</v>
      </c>
      <c r="H902" s="6">
        <f>Table26[[#This Row],[Lipids wt%]]+Table26[[#This Row],[FA wt%]]</f>
        <v>5.3456221198156681</v>
      </c>
      <c r="I902" s="6">
        <f>Table26[[#This Row],[Lignin wt%]]+Table26[[#This Row],[Ph wt%]]</f>
        <v>0</v>
      </c>
      <c r="J90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902" s="8">
        <v>22.027649769585253</v>
      </c>
      <c r="L902" s="6">
        <v>0</v>
      </c>
      <c r="M902" s="6">
        <v>0</v>
      </c>
      <c r="N902" s="6">
        <v>0</v>
      </c>
      <c r="O902" s="8">
        <v>64.792626728110605</v>
      </c>
      <c r="P902" s="8">
        <v>5.3456221198156681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8.5</v>
      </c>
      <c r="AD902" s="8">
        <v>0.05</v>
      </c>
      <c r="AG902" s="6">
        <v>10</v>
      </c>
      <c r="AQ902" s="6">
        <v>35</v>
      </c>
      <c r="AR902">
        <v>250</v>
      </c>
      <c r="AT902" t="s">
        <v>389</v>
      </c>
      <c r="AU902" s="8"/>
      <c r="AV902" s="8">
        <v>8.8000000000000007</v>
      </c>
      <c r="AW902" s="8"/>
      <c r="AX902" s="8"/>
      <c r="AZ902" s="6" t="s">
        <v>391</v>
      </c>
      <c r="BD902" s="8"/>
      <c r="BE902" s="8"/>
      <c r="BF902" s="8"/>
      <c r="BG902" s="8"/>
      <c r="BH902" s="8"/>
      <c r="BI902" s="8"/>
      <c r="BJ902" s="8"/>
    </row>
    <row r="903" spans="1:62" x14ac:dyDescent="0.25">
      <c r="A903" t="s">
        <v>290</v>
      </c>
      <c r="B903" t="s">
        <v>253</v>
      </c>
      <c r="C903">
        <v>2020</v>
      </c>
      <c r="D903" s="9" t="s">
        <v>137</v>
      </c>
      <c r="E903">
        <v>0</v>
      </c>
      <c r="F903" s="6">
        <f>Table26[[#This Row],[Other Carbs wt%]]+Table26[[#This Row],[Starch wt%]]+Table26[[#This Row],[Cellulose wt%]]+Table26[[#This Row],[Hemicellulose wt%]]+Table26[[#This Row],[Sa wt%]]</f>
        <v>22.027649769585253</v>
      </c>
      <c r="G903" s="6">
        <f>Table26[[#This Row],[Protein wt%]]+Table26[[#This Row],[AA wt%]]</f>
        <v>64.792626728110605</v>
      </c>
      <c r="H903" s="6">
        <f>Table26[[#This Row],[Lipids wt%]]+Table26[[#This Row],[FA wt%]]</f>
        <v>5.3456221198156681</v>
      </c>
      <c r="I903" s="6">
        <f>Table26[[#This Row],[Lignin wt%]]+Table26[[#This Row],[Ph wt%]]</f>
        <v>0</v>
      </c>
      <c r="J90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903" s="8">
        <v>22.027649769585253</v>
      </c>
      <c r="L903" s="6">
        <v>0</v>
      </c>
      <c r="M903" s="6">
        <v>0</v>
      </c>
      <c r="N903" s="6">
        <v>0</v>
      </c>
      <c r="O903" s="8">
        <v>64.792626728110605</v>
      </c>
      <c r="P903" s="8">
        <v>5.3456221198156681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8.5</v>
      </c>
      <c r="AD903" s="8">
        <v>0.05</v>
      </c>
      <c r="AG903" s="6">
        <v>10</v>
      </c>
      <c r="AQ903" s="6">
        <v>64</v>
      </c>
      <c r="AR903">
        <v>340</v>
      </c>
      <c r="AT903" t="s">
        <v>389</v>
      </c>
      <c r="AU903" s="8"/>
      <c r="AV903" s="8">
        <v>36.700000000000003</v>
      </c>
      <c r="AW903" s="8"/>
      <c r="AX903" s="8"/>
      <c r="AZ903" s="6" t="s">
        <v>391</v>
      </c>
      <c r="BD903" s="8"/>
      <c r="BE903" s="8"/>
      <c r="BF903" s="8"/>
      <c r="BG903" s="8"/>
      <c r="BH903" s="8"/>
      <c r="BI903" s="8"/>
      <c r="BJ903" s="8"/>
    </row>
    <row r="904" spans="1:62" x14ac:dyDescent="0.25">
      <c r="A904" t="s">
        <v>290</v>
      </c>
      <c r="B904" t="s">
        <v>253</v>
      </c>
      <c r="C904">
        <v>2020</v>
      </c>
      <c r="D904" s="9" t="s">
        <v>137</v>
      </c>
      <c r="E904">
        <v>0</v>
      </c>
      <c r="F904" s="6">
        <f>Table26[[#This Row],[Other Carbs wt%]]+Table26[[#This Row],[Starch wt%]]+Table26[[#This Row],[Cellulose wt%]]+Table26[[#This Row],[Hemicellulose wt%]]+Table26[[#This Row],[Sa wt%]]</f>
        <v>22.027649769585253</v>
      </c>
      <c r="G904" s="6">
        <f>Table26[[#This Row],[Protein wt%]]+Table26[[#This Row],[AA wt%]]</f>
        <v>64.792626728110605</v>
      </c>
      <c r="H904" s="6">
        <f>Table26[[#This Row],[Lipids wt%]]+Table26[[#This Row],[FA wt%]]</f>
        <v>5.3456221198156681</v>
      </c>
      <c r="I904" s="6">
        <f>Table26[[#This Row],[Lignin wt%]]+Table26[[#This Row],[Ph wt%]]</f>
        <v>0</v>
      </c>
      <c r="J90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904" s="8">
        <v>22.027649769585253</v>
      </c>
      <c r="L904" s="6">
        <v>0</v>
      </c>
      <c r="M904" s="6">
        <v>0</v>
      </c>
      <c r="N904" s="6">
        <v>0</v>
      </c>
      <c r="O904" s="8">
        <v>64.792626728110605</v>
      </c>
      <c r="P904" s="8">
        <v>5.3456221198156681</v>
      </c>
      <c r="Q904" s="6">
        <v>0</v>
      </c>
      <c r="R904" s="6">
        <v>0</v>
      </c>
      <c r="S904" s="6">
        <v>0</v>
      </c>
      <c r="T904" s="6">
        <v>0</v>
      </c>
      <c r="U904" s="6">
        <v>0</v>
      </c>
      <c r="V904" s="6">
        <v>8.5</v>
      </c>
      <c r="AD904" s="8">
        <v>0.05</v>
      </c>
      <c r="AG904" s="6">
        <v>10</v>
      </c>
      <c r="AQ904" s="6">
        <v>80</v>
      </c>
      <c r="AR904">
        <v>300</v>
      </c>
      <c r="AT904" t="s">
        <v>389</v>
      </c>
      <c r="AU904" s="8"/>
      <c r="AV904" s="8">
        <v>35.5</v>
      </c>
      <c r="AW904" s="8"/>
      <c r="AX904" s="8"/>
      <c r="AZ904" s="6" t="s">
        <v>391</v>
      </c>
      <c r="BD904" s="8"/>
      <c r="BE904" s="8"/>
      <c r="BF904" s="8"/>
      <c r="BG904" s="8"/>
      <c r="BH904" s="8"/>
      <c r="BI904" s="8"/>
      <c r="BJ904" s="8"/>
    </row>
    <row r="905" spans="1:62" x14ac:dyDescent="0.25">
      <c r="A905" t="s">
        <v>290</v>
      </c>
      <c r="B905" t="s">
        <v>253</v>
      </c>
      <c r="C905">
        <v>2020</v>
      </c>
      <c r="D905" s="9" t="s">
        <v>137</v>
      </c>
      <c r="E905">
        <v>0</v>
      </c>
      <c r="F905" s="6">
        <f>Table26[[#This Row],[Other Carbs wt%]]+Table26[[#This Row],[Starch wt%]]+Table26[[#This Row],[Cellulose wt%]]+Table26[[#This Row],[Hemicellulose wt%]]+Table26[[#This Row],[Sa wt%]]</f>
        <v>22.027649769585253</v>
      </c>
      <c r="G905" s="6">
        <f>Table26[[#This Row],[Protein wt%]]+Table26[[#This Row],[AA wt%]]</f>
        <v>64.792626728110605</v>
      </c>
      <c r="H905" s="6">
        <f>Table26[[#This Row],[Lipids wt%]]+Table26[[#This Row],[FA wt%]]</f>
        <v>5.3456221198156681</v>
      </c>
      <c r="I905" s="6">
        <f>Table26[[#This Row],[Lignin wt%]]+Table26[[#This Row],[Ph wt%]]</f>
        <v>0</v>
      </c>
      <c r="J90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905" s="8">
        <v>22.027649769585253</v>
      </c>
      <c r="L905" s="6">
        <v>0</v>
      </c>
      <c r="M905" s="6">
        <v>0</v>
      </c>
      <c r="N905" s="6">
        <v>0</v>
      </c>
      <c r="O905" s="8">
        <v>64.792626728110605</v>
      </c>
      <c r="P905" s="8">
        <v>5.3456221198156681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8.5</v>
      </c>
      <c r="AD905" s="8">
        <v>0.05</v>
      </c>
      <c r="AG905" s="6">
        <v>10</v>
      </c>
      <c r="AQ905" s="6">
        <v>70</v>
      </c>
      <c r="AR905">
        <v>300</v>
      </c>
      <c r="AT905" t="s">
        <v>389</v>
      </c>
      <c r="AU905" s="8"/>
      <c r="AV905" s="8">
        <v>33.299999999999997</v>
      </c>
      <c r="AW905" s="8"/>
      <c r="AX905" s="8"/>
      <c r="AZ905" s="6" t="s">
        <v>391</v>
      </c>
      <c r="BD905" s="8"/>
      <c r="BE905" s="8"/>
      <c r="BF905" s="8"/>
      <c r="BG905" s="8"/>
      <c r="BH905" s="8"/>
      <c r="BI905" s="8"/>
      <c r="BJ905" s="8"/>
    </row>
    <row r="906" spans="1:62" x14ac:dyDescent="0.25">
      <c r="A906" t="s">
        <v>290</v>
      </c>
      <c r="B906" t="s">
        <v>253</v>
      </c>
      <c r="C906">
        <v>2020</v>
      </c>
      <c r="D906" s="9" t="s">
        <v>137</v>
      </c>
      <c r="E906">
        <v>0</v>
      </c>
      <c r="F906" s="6">
        <f>Table26[[#This Row],[Other Carbs wt%]]+Table26[[#This Row],[Starch wt%]]+Table26[[#This Row],[Cellulose wt%]]+Table26[[#This Row],[Hemicellulose wt%]]+Table26[[#This Row],[Sa wt%]]</f>
        <v>22.027649769585253</v>
      </c>
      <c r="G906" s="6">
        <f>Table26[[#This Row],[Protein wt%]]+Table26[[#This Row],[AA wt%]]</f>
        <v>64.792626728110605</v>
      </c>
      <c r="H906" s="6">
        <f>Table26[[#This Row],[Lipids wt%]]+Table26[[#This Row],[FA wt%]]</f>
        <v>5.3456221198156681</v>
      </c>
      <c r="I906" s="6">
        <f>Table26[[#This Row],[Lignin wt%]]+Table26[[#This Row],[Ph wt%]]</f>
        <v>0</v>
      </c>
      <c r="J90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906" s="8">
        <v>22.027649769585253</v>
      </c>
      <c r="L906" s="6">
        <v>0</v>
      </c>
      <c r="M906" s="6">
        <v>0</v>
      </c>
      <c r="N906" s="6">
        <v>0</v>
      </c>
      <c r="O906" s="8">
        <v>64.792626728110605</v>
      </c>
      <c r="P906" s="8">
        <v>5.3456221198156681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8.5</v>
      </c>
      <c r="AD906" s="8">
        <v>0.05</v>
      </c>
      <c r="AG906" s="6">
        <v>10</v>
      </c>
      <c r="AQ906" s="6">
        <v>62</v>
      </c>
      <c r="AR906">
        <v>320</v>
      </c>
      <c r="AT906" t="s">
        <v>389</v>
      </c>
      <c r="AU906" s="8"/>
      <c r="AV906" s="8">
        <v>32.4</v>
      </c>
      <c r="AW906" s="8"/>
      <c r="AX906" s="8"/>
      <c r="AZ906" s="6" t="s">
        <v>391</v>
      </c>
      <c r="BD906" s="8"/>
      <c r="BE906" s="8"/>
      <c r="BF906" s="8"/>
      <c r="BG906" s="8"/>
      <c r="BH906" s="8"/>
      <c r="BI906" s="8"/>
      <c r="BJ906" s="8"/>
    </row>
    <row r="907" spans="1:62" x14ac:dyDescent="0.25">
      <c r="A907" t="s">
        <v>290</v>
      </c>
      <c r="B907" t="s">
        <v>253</v>
      </c>
      <c r="C907">
        <v>2020</v>
      </c>
      <c r="D907" s="9" t="s">
        <v>137</v>
      </c>
      <c r="E907">
        <v>0</v>
      </c>
      <c r="F907" s="6">
        <f>Table26[[#This Row],[Other Carbs wt%]]+Table26[[#This Row],[Starch wt%]]+Table26[[#This Row],[Cellulose wt%]]+Table26[[#This Row],[Hemicellulose wt%]]+Table26[[#This Row],[Sa wt%]]</f>
        <v>22.027649769585253</v>
      </c>
      <c r="G907" s="6">
        <f>Table26[[#This Row],[Protein wt%]]+Table26[[#This Row],[AA wt%]]</f>
        <v>64.792626728110605</v>
      </c>
      <c r="H907" s="6">
        <f>Table26[[#This Row],[Lipids wt%]]+Table26[[#This Row],[FA wt%]]</f>
        <v>5.3456221198156681</v>
      </c>
      <c r="I907" s="6">
        <f>Table26[[#This Row],[Lignin wt%]]+Table26[[#This Row],[Ph wt%]]</f>
        <v>0</v>
      </c>
      <c r="J90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22.027649769585253</v>
      </c>
      <c r="K907" s="8">
        <v>22.027649769585253</v>
      </c>
      <c r="L907" s="6">
        <v>0</v>
      </c>
      <c r="M907" s="6">
        <v>0</v>
      </c>
      <c r="N907" s="6">
        <v>0</v>
      </c>
      <c r="O907" s="8">
        <v>64.792626728110605</v>
      </c>
      <c r="P907" s="8">
        <v>5.3456221198156681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8.5</v>
      </c>
      <c r="AD907" s="8">
        <v>0.05</v>
      </c>
      <c r="AG907" s="6">
        <v>10</v>
      </c>
      <c r="AQ907" s="6">
        <v>66</v>
      </c>
      <c r="AR907">
        <v>360</v>
      </c>
      <c r="AT907" t="s">
        <v>389</v>
      </c>
      <c r="AU907" s="8"/>
      <c r="AV907" s="8">
        <v>36.1</v>
      </c>
      <c r="AW907" s="8"/>
      <c r="AX907" s="8"/>
      <c r="AZ907" s="6" t="s">
        <v>391</v>
      </c>
      <c r="BD907" s="8"/>
      <c r="BE907" s="8"/>
      <c r="BF907" s="8"/>
      <c r="BG907" s="8"/>
      <c r="BH907" s="8"/>
      <c r="BI907" s="8"/>
      <c r="BJ907" s="8"/>
    </row>
    <row r="908" spans="1:62" x14ac:dyDescent="0.25">
      <c r="A908" t="s">
        <v>317</v>
      </c>
      <c r="B908" t="s">
        <v>115</v>
      </c>
      <c r="C908">
        <v>2013</v>
      </c>
      <c r="D908" s="9" t="s">
        <v>312</v>
      </c>
      <c r="E908">
        <v>0</v>
      </c>
      <c r="F908" s="6">
        <f>Table26[[#This Row],[Other Carbs wt%]]+Table26[[#This Row],[Starch wt%]]+Table26[[#This Row],[Cellulose wt%]]+Table26[[#This Row],[Hemicellulose wt%]]+Table26[[#This Row],[Sa wt%]]</f>
        <v>26.900000000000002</v>
      </c>
      <c r="G908" s="6">
        <f>Table26[[#This Row],[Protein wt%]]+Table26[[#This Row],[AA wt%]]</f>
        <v>28</v>
      </c>
      <c r="H908" s="6">
        <f>Table26[[#This Row],[Lipids wt%]]+Table26[[#This Row],[FA wt%]]</f>
        <v>16.8</v>
      </c>
      <c r="I908" s="6">
        <f>Table26[[#This Row],[Lignin wt%]]+Table26[[#This Row],[Ph wt%]]</f>
        <v>0</v>
      </c>
      <c r="J90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26.900000000000002</v>
      </c>
      <c r="K908" s="8">
        <v>26.900000000000002</v>
      </c>
      <c r="L908" s="6">
        <v>0</v>
      </c>
      <c r="M908" s="6">
        <v>0</v>
      </c>
      <c r="N908" s="6">
        <v>0</v>
      </c>
      <c r="O908" s="8">
        <v>28</v>
      </c>
      <c r="P908" s="8">
        <v>16.8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28.3</v>
      </c>
      <c r="AD908" s="8">
        <v>4.2999999999999997E-2</v>
      </c>
      <c r="AG908" s="6">
        <v>6</v>
      </c>
      <c r="AQ908" s="6">
        <v>8.5</v>
      </c>
      <c r="AR908">
        <v>250</v>
      </c>
      <c r="AT908" t="s">
        <v>389</v>
      </c>
      <c r="AU908" s="8">
        <v>41.6</v>
      </c>
      <c r="AV908" s="8">
        <v>17.600000000000001</v>
      </c>
      <c r="AW908" s="8">
        <v>27.1</v>
      </c>
      <c r="AX908" s="8">
        <v>6.1</v>
      </c>
      <c r="AZ908" s="6">
        <v>6.1</v>
      </c>
      <c r="BD908" s="8">
        <v>69.3</v>
      </c>
      <c r="BE908" s="8">
        <v>9.1</v>
      </c>
      <c r="BF908" s="8">
        <v>12.9</v>
      </c>
      <c r="BG908" s="8">
        <v>5.0999999999999996</v>
      </c>
      <c r="BH908" s="8">
        <v>0.2</v>
      </c>
      <c r="BI908" s="8">
        <v>33.799999999999997</v>
      </c>
      <c r="BJ908" s="8">
        <v>3.4</v>
      </c>
    </row>
    <row r="909" spans="1:62" x14ac:dyDescent="0.25">
      <c r="A909" t="s">
        <v>317</v>
      </c>
      <c r="B909" t="s">
        <v>115</v>
      </c>
      <c r="C909">
        <v>2013</v>
      </c>
      <c r="D909" s="9" t="s">
        <v>312</v>
      </c>
      <c r="E909">
        <v>0</v>
      </c>
      <c r="F909" s="6">
        <f>Table26[[#This Row],[Other Carbs wt%]]+Table26[[#This Row],[Starch wt%]]+Table26[[#This Row],[Cellulose wt%]]+Table26[[#This Row],[Hemicellulose wt%]]+Table26[[#This Row],[Sa wt%]]</f>
        <v>26.900000000000002</v>
      </c>
      <c r="G909" s="6">
        <f>Table26[[#This Row],[Protein wt%]]+Table26[[#This Row],[AA wt%]]</f>
        <v>28</v>
      </c>
      <c r="H909" s="6">
        <f>Table26[[#This Row],[Lipids wt%]]+Table26[[#This Row],[FA wt%]]</f>
        <v>16.8</v>
      </c>
      <c r="I909" s="6">
        <f>Table26[[#This Row],[Lignin wt%]]+Table26[[#This Row],[Ph wt%]]</f>
        <v>0</v>
      </c>
      <c r="J90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26.900000000000002</v>
      </c>
      <c r="K909" s="8">
        <v>26.900000000000002</v>
      </c>
      <c r="L909" s="6">
        <v>0</v>
      </c>
      <c r="M909" s="6">
        <v>0</v>
      </c>
      <c r="N909" s="6">
        <v>0</v>
      </c>
      <c r="O909" s="8">
        <v>28</v>
      </c>
      <c r="P909" s="8">
        <v>16.8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28.3</v>
      </c>
      <c r="AD909" s="8">
        <v>4.2999999999999997E-2</v>
      </c>
      <c r="AG909" s="6">
        <v>6</v>
      </c>
      <c r="AQ909" s="6">
        <v>11</v>
      </c>
      <c r="AR909">
        <v>375</v>
      </c>
      <c r="AT909" t="s">
        <v>389</v>
      </c>
      <c r="AU909" s="8">
        <v>4.9000000000000004</v>
      </c>
      <c r="AV909" s="8">
        <v>50.6</v>
      </c>
      <c r="AW909" s="8">
        <v>11.3</v>
      </c>
      <c r="AX909" s="8">
        <v>23.6</v>
      </c>
      <c r="AZ909" s="6">
        <v>23.6</v>
      </c>
      <c r="BD909" s="8">
        <v>73.2</v>
      </c>
      <c r="BE909" s="8">
        <v>8.9</v>
      </c>
      <c r="BF909" s="8">
        <v>8.1</v>
      </c>
      <c r="BG909" s="8">
        <v>6.3</v>
      </c>
      <c r="BH909" s="8">
        <v>0.3</v>
      </c>
      <c r="BI909" s="8">
        <v>35.6</v>
      </c>
      <c r="BJ909" s="8">
        <v>3.1</v>
      </c>
    </row>
    <row r="910" spans="1:62" x14ac:dyDescent="0.25">
      <c r="A910" t="s">
        <v>317</v>
      </c>
      <c r="B910" t="s">
        <v>115</v>
      </c>
      <c r="C910">
        <v>2013</v>
      </c>
      <c r="D910" s="9" t="s">
        <v>313</v>
      </c>
      <c r="E910">
        <v>0</v>
      </c>
      <c r="F910" s="6">
        <f>Table26[[#This Row],[Other Carbs wt%]]+Table26[[#This Row],[Starch wt%]]+Table26[[#This Row],[Cellulose wt%]]+Table26[[#This Row],[Hemicellulose wt%]]+Table26[[#This Row],[Sa wt%]]</f>
        <v>16</v>
      </c>
      <c r="G910" s="6">
        <f>Table26[[#This Row],[Protein wt%]]+Table26[[#This Row],[AA wt%]]</f>
        <v>37.5</v>
      </c>
      <c r="H910" s="6">
        <f>Table26[[#This Row],[Lipids wt%]]+Table26[[#This Row],[FA wt%]]</f>
        <v>21.9</v>
      </c>
      <c r="I910" s="6">
        <f>Table26[[#This Row],[Lignin wt%]]+Table26[[#This Row],[Ph wt%]]</f>
        <v>0</v>
      </c>
      <c r="J91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</v>
      </c>
      <c r="K910" s="8">
        <v>16</v>
      </c>
      <c r="L910" s="6">
        <v>0</v>
      </c>
      <c r="M910" s="6">
        <v>0</v>
      </c>
      <c r="N910" s="6">
        <v>0</v>
      </c>
      <c r="O910" s="8">
        <v>37.5</v>
      </c>
      <c r="P910" s="8">
        <v>21.9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24.6</v>
      </c>
      <c r="AD910" s="8">
        <v>4.2999999999999997E-2</v>
      </c>
      <c r="AG910" s="6">
        <v>6</v>
      </c>
      <c r="AQ910" s="6">
        <v>8.5</v>
      </c>
      <c r="AR910">
        <v>250</v>
      </c>
      <c r="AT910" t="s">
        <v>389</v>
      </c>
      <c r="AU910" s="8">
        <v>17.8</v>
      </c>
      <c r="AV910" s="8">
        <v>40.799999999999997</v>
      </c>
      <c r="AW910" s="8">
        <v>22.9</v>
      </c>
      <c r="AX910" s="8">
        <v>12.5</v>
      </c>
      <c r="AZ910" s="6">
        <v>12.5</v>
      </c>
      <c r="BD910" s="8">
        <v>62.9</v>
      </c>
      <c r="BE910" s="8">
        <v>8</v>
      </c>
      <c r="BF910" s="8">
        <v>12</v>
      </c>
      <c r="BG910" s="8">
        <v>4.7</v>
      </c>
      <c r="BH910" s="8">
        <v>0.3</v>
      </c>
      <c r="BI910" s="8">
        <v>30.3</v>
      </c>
      <c r="BJ910" s="8">
        <v>12.2</v>
      </c>
    </row>
    <row r="911" spans="1:62" x14ac:dyDescent="0.25">
      <c r="A911" t="s">
        <v>317</v>
      </c>
      <c r="B911" t="s">
        <v>115</v>
      </c>
      <c r="C911">
        <v>2013</v>
      </c>
      <c r="D911" s="9" t="s">
        <v>313</v>
      </c>
      <c r="E911">
        <v>0</v>
      </c>
      <c r="F911" s="6">
        <f>Table26[[#This Row],[Other Carbs wt%]]+Table26[[#This Row],[Starch wt%]]+Table26[[#This Row],[Cellulose wt%]]+Table26[[#This Row],[Hemicellulose wt%]]+Table26[[#This Row],[Sa wt%]]</f>
        <v>16</v>
      </c>
      <c r="G911" s="6">
        <f>Table26[[#This Row],[Protein wt%]]+Table26[[#This Row],[AA wt%]]</f>
        <v>37.5</v>
      </c>
      <c r="H911" s="6">
        <f>Table26[[#This Row],[Lipids wt%]]+Table26[[#This Row],[FA wt%]]</f>
        <v>21.9</v>
      </c>
      <c r="I911" s="6">
        <f>Table26[[#This Row],[Lignin wt%]]+Table26[[#This Row],[Ph wt%]]</f>
        <v>0</v>
      </c>
      <c r="J91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</v>
      </c>
      <c r="K911" s="8">
        <v>16</v>
      </c>
      <c r="L911" s="6">
        <v>0</v>
      </c>
      <c r="M911" s="6">
        <v>0</v>
      </c>
      <c r="N911" s="6">
        <v>0</v>
      </c>
      <c r="O911" s="8">
        <v>37.5</v>
      </c>
      <c r="P911" s="8">
        <v>21.9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24.6</v>
      </c>
      <c r="AD911" s="8">
        <v>4.2999999999999997E-2</v>
      </c>
      <c r="AG911" s="6">
        <v>6</v>
      </c>
      <c r="AQ911" s="6">
        <v>11</v>
      </c>
      <c r="AR911">
        <v>375</v>
      </c>
      <c r="AT911" t="s">
        <v>389</v>
      </c>
      <c r="AU911" s="8">
        <v>6.7</v>
      </c>
      <c r="AV911" s="8">
        <v>54.3</v>
      </c>
      <c r="AW911" s="8">
        <v>12.6</v>
      </c>
      <c r="AX911" s="8">
        <v>27.5</v>
      </c>
      <c r="AZ911" s="6">
        <v>27.5</v>
      </c>
      <c r="BD911" s="8">
        <v>73.400000000000006</v>
      </c>
      <c r="BE911" s="8">
        <v>9.1</v>
      </c>
      <c r="BF911" s="8">
        <v>7.8</v>
      </c>
      <c r="BG911" s="8">
        <v>5.8</v>
      </c>
      <c r="BH911" s="8">
        <v>1</v>
      </c>
      <c r="BI911" s="8">
        <v>35.9</v>
      </c>
      <c r="BJ911" s="8">
        <v>2.9</v>
      </c>
    </row>
    <row r="912" spans="1:62" x14ac:dyDescent="0.25">
      <c r="A912" t="s">
        <v>317</v>
      </c>
      <c r="B912" t="s">
        <v>115</v>
      </c>
      <c r="C912">
        <v>2013</v>
      </c>
      <c r="D912" s="9" t="s">
        <v>155</v>
      </c>
      <c r="E912">
        <v>0</v>
      </c>
      <c r="F912" s="6">
        <f>Table26[[#This Row],[Other Carbs wt%]]+Table26[[#This Row],[Starch wt%]]+Table26[[#This Row],[Cellulose wt%]]+Table26[[#This Row],[Hemicellulose wt%]]+Table26[[#This Row],[Sa wt%]]</f>
        <v>19.2</v>
      </c>
      <c r="G912" s="6">
        <f>Table26[[#This Row],[Protein wt%]]+Table26[[#This Row],[AA wt%]]</f>
        <v>43.899999999999991</v>
      </c>
      <c r="H912" s="6">
        <f>Table26[[#This Row],[Lipids wt%]]+Table26[[#This Row],[FA wt%]]</f>
        <v>25.099999999999998</v>
      </c>
      <c r="I912" s="6">
        <f>Table26[[#This Row],[Lignin wt%]]+Table26[[#This Row],[Ph wt%]]</f>
        <v>0</v>
      </c>
      <c r="J91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19.2</v>
      </c>
      <c r="K912" s="8">
        <v>19.2</v>
      </c>
      <c r="L912" s="6">
        <v>0</v>
      </c>
      <c r="M912" s="6">
        <v>0</v>
      </c>
      <c r="N912" s="6">
        <v>0</v>
      </c>
      <c r="O912" s="8">
        <v>43.899999999999991</v>
      </c>
      <c r="P912" s="8">
        <v>25.099999999999998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11.8</v>
      </c>
      <c r="AD912" s="8">
        <v>4.2999999999999997E-2</v>
      </c>
      <c r="AG912" s="6">
        <v>6</v>
      </c>
      <c r="AQ912" s="6">
        <v>8.5</v>
      </c>
      <c r="AR912">
        <v>250</v>
      </c>
      <c r="AT912" t="s">
        <v>389</v>
      </c>
      <c r="AU912" s="8">
        <v>24.7</v>
      </c>
      <c r="AV912" s="8">
        <v>34.4</v>
      </c>
      <c r="AW912" s="8">
        <v>26.2</v>
      </c>
      <c r="AX912" s="8">
        <v>6.7</v>
      </c>
      <c r="AZ912" s="6">
        <v>6.7</v>
      </c>
      <c r="BD912" s="8">
        <v>71.5</v>
      </c>
      <c r="BE912" s="8">
        <v>9.6999999999999993</v>
      </c>
      <c r="BF912" s="8">
        <v>11.5</v>
      </c>
      <c r="BG912" s="8">
        <v>3.7</v>
      </c>
      <c r="BH912" s="8">
        <v>0.2</v>
      </c>
      <c r="BI912" s="8">
        <v>35.4</v>
      </c>
      <c r="BJ912" s="8">
        <v>3.4</v>
      </c>
    </row>
    <row r="913" spans="1:62" x14ac:dyDescent="0.25">
      <c r="A913" t="s">
        <v>317</v>
      </c>
      <c r="B913" t="s">
        <v>115</v>
      </c>
      <c r="C913">
        <v>2013</v>
      </c>
      <c r="D913" s="9" t="s">
        <v>155</v>
      </c>
      <c r="E913">
        <v>0</v>
      </c>
      <c r="F913" s="6">
        <f>Table26[[#This Row],[Other Carbs wt%]]+Table26[[#This Row],[Starch wt%]]+Table26[[#This Row],[Cellulose wt%]]+Table26[[#This Row],[Hemicellulose wt%]]+Table26[[#This Row],[Sa wt%]]</f>
        <v>19.2</v>
      </c>
      <c r="G913" s="6">
        <f>Table26[[#This Row],[Protein wt%]]+Table26[[#This Row],[AA wt%]]</f>
        <v>43.899999999999991</v>
      </c>
      <c r="H913" s="6">
        <f>Table26[[#This Row],[Lipids wt%]]+Table26[[#This Row],[FA wt%]]</f>
        <v>25.099999999999998</v>
      </c>
      <c r="I913" s="6">
        <f>Table26[[#This Row],[Lignin wt%]]+Table26[[#This Row],[Ph wt%]]</f>
        <v>0</v>
      </c>
      <c r="J91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19.2</v>
      </c>
      <c r="K913" s="8">
        <v>19.2</v>
      </c>
      <c r="L913" s="6">
        <v>0</v>
      </c>
      <c r="M913" s="6">
        <v>0</v>
      </c>
      <c r="N913" s="6">
        <v>0</v>
      </c>
      <c r="O913" s="8">
        <v>43.899999999999991</v>
      </c>
      <c r="P913" s="8">
        <v>25.099999999999998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6">
        <v>11.8</v>
      </c>
      <c r="AD913" s="8">
        <v>4.2999999999999997E-2</v>
      </c>
      <c r="AG913" s="6">
        <v>6</v>
      </c>
      <c r="AQ913" s="6">
        <v>11</v>
      </c>
      <c r="AR913">
        <v>375</v>
      </c>
      <c r="AT913" t="s">
        <v>389</v>
      </c>
      <c r="AU913" s="8">
        <v>6.1</v>
      </c>
      <c r="AV913" s="8">
        <v>54.3</v>
      </c>
      <c r="AW913" s="8">
        <v>18.899999999999999</v>
      </c>
      <c r="AX913" s="8">
        <v>20.3</v>
      </c>
      <c r="AZ913" s="6">
        <v>20.3</v>
      </c>
      <c r="BD913" s="8">
        <v>74.7</v>
      </c>
      <c r="BE913" s="8">
        <v>9.9</v>
      </c>
      <c r="BF913" s="8">
        <v>8.5</v>
      </c>
      <c r="BG913" s="8">
        <v>5.2</v>
      </c>
      <c r="BH913" s="8">
        <v>0.4</v>
      </c>
      <c r="BI913" s="8">
        <v>37.200000000000003</v>
      </c>
      <c r="BJ913" s="8">
        <v>1.3</v>
      </c>
    </row>
    <row r="914" spans="1:62" x14ac:dyDescent="0.25">
      <c r="A914" t="s">
        <v>317</v>
      </c>
      <c r="B914" t="s">
        <v>115</v>
      </c>
      <c r="C914">
        <v>2013</v>
      </c>
      <c r="D914" s="9" t="s">
        <v>314</v>
      </c>
      <c r="E914">
        <v>0</v>
      </c>
      <c r="F914" s="6">
        <f>Table26[[#This Row],[Other Carbs wt%]]+Table26[[#This Row],[Starch wt%]]+Table26[[#This Row],[Cellulose wt%]]+Table26[[#This Row],[Hemicellulose wt%]]+Table26[[#This Row],[Sa wt%]]</f>
        <v>14.499999999999996</v>
      </c>
      <c r="G914" s="6">
        <f>Table26[[#This Row],[Protein wt%]]+Table26[[#This Row],[AA wt%]]</f>
        <v>51.7</v>
      </c>
      <c r="H914" s="6">
        <f>Table26[[#This Row],[Lipids wt%]]+Table26[[#This Row],[FA wt%]]</f>
        <v>21.8</v>
      </c>
      <c r="I914" s="6">
        <f>Table26[[#This Row],[Lignin wt%]]+Table26[[#This Row],[Ph wt%]]</f>
        <v>0</v>
      </c>
      <c r="J91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14.499999999999996</v>
      </c>
      <c r="K914" s="8">
        <v>14.499999999999996</v>
      </c>
      <c r="L914" s="6">
        <v>0</v>
      </c>
      <c r="M914" s="6">
        <v>0</v>
      </c>
      <c r="N914" s="6">
        <v>0</v>
      </c>
      <c r="O914" s="8">
        <v>51.7</v>
      </c>
      <c r="P914" s="8">
        <v>21.8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12</v>
      </c>
      <c r="AD914" s="8">
        <v>4.2999999999999997E-2</v>
      </c>
      <c r="AG914" s="6">
        <v>6</v>
      </c>
      <c r="AQ914" s="6">
        <v>8.5</v>
      </c>
      <c r="AR914">
        <v>250</v>
      </c>
      <c r="AT914" t="s">
        <v>389</v>
      </c>
      <c r="AU914" s="8">
        <v>36.6</v>
      </c>
      <c r="AV914" s="8">
        <v>35.700000000000003</v>
      </c>
      <c r="AW914" s="8">
        <v>17.5</v>
      </c>
      <c r="AX914" s="8">
        <v>9.6999999999999993</v>
      </c>
      <c r="AZ914" s="6">
        <v>9.6999999999999993</v>
      </c>
      <c r="BD914" s="8">
        <v>72.599999999999994</v>
      </c>
      <c r="BE914" s="8">
        <v>9.4</v>
      </c>
      <c r="BF914" s="8">
        <v>12.5</v>
      </c>
      <c r="BG914" s="8">
        <v>4.0999999999999996</v>
      </c>
      <c r="BH914" s="8">
        <v>0.3</v>
      </c>
      <c r="BI914" s="8">
        <v>35.299999999999997</v>
      </c>
      <c r="BJ914" s="8">
        <v>1.2</v>
      </c>
    </row>
    <row r="915" spans="1:62" x14ac:dyDescent="0.25">
      <c r="A915" t="s">
        <v>317</v>
      </c>
      <c r="B915" t="s">
        <v>115</v>
      </c>
      <c r="C915">
        <v>2013</v>
      </c>
      <c r="D915" s="9" t="s">
        <v>314</v>
      </c>
      <c r="E915">
        <v>0</v>
      </c>
      <c r="F915" s="6">
        <f>Table26[[#This Row],[Other Carbs wt%]]+Table26[[#This Row],[Starch wt%]]+Table26[[#This Row],[Cellulose wt%]]+Table26[[#This Row],[Hemicellulose wt%]]+Table26[[#This Row],[Sa wt%]]</f>
        <v>14.499999999999996</v>
      </c>
      <c r="G915" s="6">
        <f>Table26[[#This Row],[Protein wt%]]+Table26[[#This Row],[AA wt%]]</f>
        <v>51.7</v>
      </c>
      <c r="H915" s="6">
        <f>Table26[[#This Row],[Lipids wt%]]+Table26[[#This Row],[FA wt%]]</f>
        <v>21.8</v>
      </c>
      <c r="I915" s="6">
        <f>Table26[[#This Row],[Lignin wt%]]+Table26[[#This Row],[Ph wt%]]</f>
        <v>0</v>
      </c>
      <c r="J91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14.499999999999996</v>
      </c>
      <c r="K915" s="8">
        <v>14.499999999999996</v>
      </c>
      <c r="L915" s="6">
        <v>0</v>
      </c>
      <c r="M915" s="6">
        <v>0</v>
      </c>
      <c r="N915" s="6">
        <v>0</v>
      </c>
      <c r="O915" s="8">
        <v>51.7</v>
      </c>
      <c r="P915" s="8">
        <v>21.8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12</v>
      </c>
      <c r="AD915" s="8">
        <v>4.2999999999999997E-2</v>
      </c>
      <c r="AG915" s="6">
        <v>6</v>
      </c>
      <c r="AQ915" s="6">
        <v>11</v>
      </c>
      <c r="AR915">
        <v>375</v>
      </c>
      <c r="AT915" t="s">
        <v>389</v>
      </c>
      <c r="AU915" s="8">
        <v>2.5</v>
      </c>
      <c r="AV915" s="8">
        <v>58.1</v>
      </c>
      <c r="AW915" s="8">
        <v>12.8</v>
      </c>
      <c r="AX915" s="8">
        <v>26.3</v>
      </c>
      <c r="AZ915" s="6">
        <v>26.3</v>
      </c>
      <c r="BD915" s="8">
        <v>74.3</v>
      </c>
      <c r="BE915" s="8">
        <v>9.1</v>
      </c>
      <c r="BF915" s="8">
        <v>8.4</v>
      </c>
      <c r="BG915" s="8">
        <v>6.1</v>
      </c>
      <c r="BH915" s="8">
        <v>0.4</v>
      </c>
      <c r="BI915" s="8">
        <v>36.200000000000003</v>
      </c>
      <c r="BJ915" s="8">
        <v>1.7</v>
      </c>
    </row>
    <row r="916" spans="1:62" x14ac:dyDescent="0.25">
      <c r="A916" t="s">
        <v>317</v>
      </c>
      <c r="B916" t="s">
        <v>115</v>
      </c>
      <c r="C916">
        <v>2013</v>
      </c>
      <c r="D916" s="9" t="s">
        <v>315</v>
      </c>
      <c r="E916">
        <v>0</v>
      </c>
      <c r="F916" s="6">
        <f>Table26[[#This Row],[Other Carbs wt%]]+Table26[[#This Row],[Starch wt%]]+Table26[[#This Row],[Cellulose wt%]]+Table26[[#This Row],[Hemicellulose wt%]]+Table26[[#This Row],[Sa wt%]]</f>
        <v>21</v>
      </c>
      <c r="G916" s="6">
        <f>Table26[[#This Row],[Protein wt%]]+Table26[[#This Row],[AA wt%]]</f>
        <v>43.6</v>
      </c>
      <c r="H916" s="6">
        <f>Table26[[#This Row],[Lipids wt%]]+Table26[[#This Row],[FA wt%]]</f>
        <v>19.5</v>
      </c>
      <c r="I916" s="6">
        <f>Table26[[#This Row],[Lignin wt%]]+Table26[[#This Row],[Ph wt%]]</f>
        <v>0</v>
      </c>
      <c r="J91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21</v>
      </c>
      <c r="K916" s="8">
        <v>21</v>
      </c>
      <c r="L916" s="6">
        <v>0</v>
      </c>
      <c r="M916" s="6">
        <v>0</v>
      </c>
      <c r="N916" s="6">
        <v>0</v>
      </c>
      <c r="O916" s="8">
        <v>43.6</v>
      </c>
      <c r="P916" s="8">
        <v>19.5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15.9</v>
      </c>
      <c r="AD916" s="8">
        <v>4.2999999999999997E-2</v>
      </c>
      <c r="AG916" s="6">
        <v>6</v>
      </c>
      <c r="AQ916" s="6">
        <v>11</v>
      </c>
      <c r="AR916">
        <v>375</v>
      </c>
      <c r="AT916" t="s">
        <v>389</v>
      </c>
      <c r="AU916" s="8">
        <v>3.9</v>
      </c>
      <c r="AV916" s="8">
        <v>45.6</v>
      </c>
      <c r="AW916" s="8">
        <v>15.2</v>
      </c>
      <c r="AX916" s="8">
        <v>25.6</v>
      </c>
      <c r="AZ916" s="6">
        <v>25.6</v>
      </c>
      <c r="BD916" s="8">
        <v>74</v>
      </c>
      <c r="BE916" s="8">
        <v>9</v>
      </c>
      <c r="BF916" s="8">
        <v>7.7</v>
      </c>
      <c r="BG916" s="8">
        <v>6.1</v>
      </c>
      <c r="BH916" s="8">
        <v>0.9</v>
      </c>
      <c r="BI916" s="8">
        <v>36</v>
      </c>
      <c r="BJ916" s="8">
        <v>2.4</v>
      </c>
    </row>
    <row r="917" spans="1:62" x14ac:dyDescent="0.25">
      <c r="A917" t="s">
        <v>317</v>
      </c>
      <c r="B917" t="s">
        <v>115</v>
      </c>
      <c r="C917">
        <v>2013</v>
      </c>
      <c r="D917" s="9" t="s">
        <v>100</v>
      </c>
      <c r="E917">
        <v>0</v>
      </c>
      <c r="F917" s="6">
        <f>Table26[[#This Row],[Other Carbs wt%]]+Table26[[#This Row],[Starch wt%]]+Table26[[#This Row],[Cellulose wt%]]+Table26[[#This Row],[Hemicellulose wt%]]+Table26[[#This Row],[Sa wt%]]</f>
        <v>16.099999999999998</v>
      </c>
      <c r="G917" s="6">
        <f>Table26[[#This Row],[Protein wt%]]+Table26[[#This Row],[AA wt%]]</f>
        <v>41.2</v>
      </c>
      <c r="H917" s="6">
        <f>Table26[[#This Row],[Lipids wt%]]+Table26[[#This Row],[FA wt%]]</f>
        <v>20.399999999999999</v>
      </c>
      <c r="I917" s="6">
        <f>Table26[[#This Row],[Lignin wt%]]+Table26[[#This Row],[Ph wt%]]</f>
        <v>0</v>
      </c>
      <c r="J91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16.099999999999998</v>
      </c>
      <c r="K917" s="8">
        <v>16.099999999999998</v>
      </c>
      <c r="L917" s="6">
        <v>0</v>
      </c>
      <c r="M917" s="6">
        <v>0</v>
      </c>
      <c r="N917" s="6">
        <v>0</v>
      </c>
      <c r="O917" s="8">
        <v>41.2</v>
      </c>
      <c r="P917" s="8">
        <v>20.399999999999999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22.3</v>
      </c>
      <c r="AD917" s="8">
        <v>4.2999999999999997E-2</v>
      </c>
      <c r="AG917" s="6">
        <v>6</v>
      </c>
      <c r="AQ917" s="6">
        <v>8.5</v>
      </c>
      <c r="AR917">
        <v>250</v>
      </c>
      <c r="AT917" t="s">
        <v>389</v>
      </c>
      <c r="AU917" s="8">
        <v>27</v>
      </c>
      <c r="AV917" s="8">
        <v>33</v>
      </c>
      <c r="AW917" s="8">
        <v>29.9</v>
      </c>
      <c r="AX917" s="8">
        <v>10.8</v>
      </c>
      <c r="AZ917" s="6">
        <v>10.8</v>
      </c>
      <c r="BD917" s="8">
        <v>70.599999999999994</v>
      </c>
      <c r="BE917" s="8">
        <v>9.1999999999999993</v>
      </c>
      <c r="BF917" s="8">
        <v>12.3</v>
      </c>
      <c r="BG917" s="8">
        <v>5.5</v>
      </c>
      <c r="BH917" s="8">
        <v>0.4</v>
      </c>
      <c r="BI917" s="8">
        <v>34.4</v>
      </c>
      <c r="BJ917" s="8">
        <v>2.2000000000000002</v>
      </c>
    </row>
    <row r="918" spans="1:62" x14ac:dyDescent="0.25">
      <c r="A918" t="s">
        <v>317</v>
      </c>
      <c r="B918" t="s">
        <v>115</v>
      </c>
      <c r="C918">
        <v>2013</v>
      </c>
      <c r="D918" s="9" t="s">
        <v>100</v>
      </c>
      <c r="E918">
        <v>0</v>
      </c>
      <c r="F918" s="6">
        <f>Table26[[#This Row],[Other Carbs wt%]]+Table26[[#This Row],[Starch wt%]]+Table26[[#This Row],[Cellulose wt%]]+Table26[[#This Row],[Hemicellulose wt%]]+Table26[[#This Row],[Sa wt%]]</f>
        <v>16.099999999999998</v>
      </c>
      <c r="G918" s="6">
        <f>Table26[[#This Row],[Protein wt%]]+Table26[[#This Row],[AA wt%]]</f>
        <v>41.2</v>
      </c>
      <c r="H918" s="6">
        <f>Table26[[#This Row],[Lipids wt%]]+Table26[[#This Row],[FA wt%]]</f>
        <v>20.399999999999999</v>
      </c>
      <c r="I918" s="6">
        <f>Table26[[#This Row],[Lignin wt%]]+Table26[[#This Row],[Ph wt%]]</f>
        <v>0</v>
      </c>
      <c r="J91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16.099999999999998</v>
      </c>
      <c r="K918" s="8">
        <v>16.099999999999998</v>
      </c>
      <c r="L918" s="6">
        <v>0</v>
      </c>
      <c r="M918" s="6">
        <v>0</v>
      </c>
      <c r="N918" s="6">
        <v>0</v>
      </c>
      <c r="O918" s="8">
        <v>41.2</v>
      </c>
      <c r="P918" s="8">
        <v>20.399999999999999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22.3</v>
      </c>
      <c r="AD918" s="8">
        <v>4.2999999999999997E-2</v>
      </c>
      <c r="AG918" s="6">
        <v>6</v>
      </c>
      <c r="AQ918" s="6">
        <v>11</v>
      </c>
      <c r="AR918">
        <v>375</v>
      </c>
      <c r="AT918" t="s">
        <v>389</v>
      </c>
      <c r="AU918" s="8">
        <v>3.9</v>
      </c>
      <c r="AV918" s="8">
        <v>55.3</v>
      </c>
      <c r="AW918" s="8">
        <v>16.8</v>
      </c>
      <c r="AX918" s="8">
        <v>22.4</v>
      </c>
      <c r="AZ918" s="6">
        <v>22.4</v>
      </c>
      <c r="BD918" s="8">
        <v>72.5</v>
      </c>
      <c r="BE918" s="8">
        <v>8.6999999999999993</v>
      </c>
      <c r="BF918" s="8">
        <v>8.6</v>
      </c>
      <c r="BG918" s="8">
        <v>7.1</v>
      </c>
      <c r="BH918" s="8">
        <v>0.5</v>
      </c>
      <c r="BI918" s="8">
        <v>35</v>
      </c>
      <c r="BJ918" s="8">
        <v>2.6</v>
      </c>
    </row>
    <row r="919" spans="1:62" x14ac:dyDescent="0.25">
      <c r="A919" t="s">
        <v>317</v>
      </c>
      <c r="B919" t="s">
        <v>115</v>
      </c>
      <c r="C919">
        <v>2013</v>
      </c>
      <c r="D919" s="9" t="s">
        <v>316</v>
      </c>
      <c r="E919">
        <v>0</v>
      </c>
      <c r="F919" s="6">
        <f>Table26[[#This Row],[Other Carbs wt%]]+Table26[[#This Row],[Starch wt%]]+Table26[[#This Row],[Cellulose wt%]]+Table26[[#This Row],[Hemicellulose wt%]]+Table26[[#This Row],[Sa wt%]]</f>
        <v>32.5</v>
      </c>
      <c r="G919" s="6">
        <f>Table26[[#This Row],[Protein wt%]]+Table26[[#This Row],[AA wt%]]</f>
        <v>45.6</v>
      </c>
      <c r="H919" s="6">
        <f>Table26[[#This Row],[Lipids wt%]]+Table26[[#This Row],[FA wt%]]</f>
        <v>12.1</v>
      </c>
      <c r="I919" s="6">
        <f>Table26[[#This Row],[Lignin wt%]]+Table26[[#This Row],[Ph wt%]]</f>
        <v>0</v>
      </c>
      <c r="J91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32.5</v>
      </c>
      <c r="K919" s="8">
        <v>32.5</v>
      </c>
      <c r="L919" s="6">
        <v>0</v>
      </c>
      <c r="M919" s="6">
        <v>0</v>
      </c>
      <c r="N919" s="6">
        <v>0</v>
      </c>
      <c r="O919" s="8">
        <v>45.6</v>
      </c>
      <c r="P919" s="8">
        <v>12.1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9.8000000000000007</v>
      </c>
      <c r="AD919" s="8">
        <v>4.2999999999999997E-2</v>
      </c>
      <c r="AG919" s="6">
        <v>6</v>
      </c>
      <c r="AQ919" s="6">
        <v>8.5</v>
      </c>
      <c r="AR919">
        <v>250</v>
      </c>
      <c r="AT919" t="s">
        <v>389</v>
      </c>
      <c r="AU919" s="8">
        <v>27.6</v>
      </c>
      <c r="AV919" s="8">
        <v>24.7</v>
      </c>
      <c r="AW919" s="8">
        <v>34</v>
      </c>
      <c r="AX919" s="8">
        <v>10.9</v>
      </c>
      <c r="AZ919" s="6">
        <v>10.9</v>
      </c>
      <c r="BD919" s="8">
        <v>69.099999999999994</v>
      </c>
      <c r="BE919" s="8">
        <v>8.4</v>
      </c>
      <c r="BF919" s="8">
        <v>15.2</v>
      </c>
      <c r="BG919" s="8">
        <v>5</v>
      </c>
      <c r="BH919" s="8">
        <v>0.5</v>
      </c>
      <c r="BI919" s="8">
        <v>32.700000000000003</v>
      </c>
      <c r="BJ919" s="8">
        <v>1.7</v>
      </c>
    </row>
    <row r="920" spans="1:62" x14ac:dyDescent="0.25">
      <c r="A920" t="s">
        <v>317</v>
      </c>
      <c r="B920" t="s">
        <v>115</v>
      </c>
      <c r="C920">
        <v>2013</v>
      </c>
      <c r="D920" s="9" t="s">
        <v>316</v>
      </c>
      <c r="E920">
        <v>0</v>
      </c>
      <c r="F920" s="6">
        <f>Table26[[#This Row],[Other Carbs wt%]]+Table26[[#This Row],[Starch wt%]]+Table26[[#This Row],[Cellulose wt%]]+Table26[[#This Row],[Hemicellulose wt%]]+Table26[[#This Row],[Sa wt%]]</f>
        <v>32.5</v>
      </c>
      <c r="G920" s="6">
        <f>Table26[[#This Row],[Protein wt%]]+Table26[[#This Row],[AA wt%]]</f>
        <v>45.6</v>
      </c>
      <c r="H920" s="6">
        <f>Table26[[#This Row],[Lipids wt%]]+Table26[[#This Row],[FA wt%]]</f>
        <v>12.1</v>
      </c>
      <c r="I920" s="6">
        <f>Table26[[#This Row],[Lignin wt%]]+Table26[[#This Row],[Ph wt%]]</f>
        <v>0</v>
      </c>
      <c r="J92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32.5</v>
      </c>
      <c r="K920" s="8">
        <v>32.5</v>
      </c>
      <c r="L920" s="6">
        <v>0</v>
      </c>
      <c r="M920" s="6">
        <v>0</v>
      </c>
      <c r="N920" s="6">
        <v>0</v>
      </c>
      <c r="O920" s="8">
        <v>45.6</v>
      </c>
      <c r="P920" s="8">
        <v>12.1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9.8000000000000007</v>
      </c>
      <c r="AD920" s="8">
        <v>4.2999999999999997E-2</v>
      </c>
      <c r="AG920" s="6">
        <v>6</v>
      </c>
      <c r="AQ920" s="6">
        <v>11</v>
      </c>
      <c r="AR920">
        <v>375</v>
      </c>
      <c r="AT920" t="s">
        <v>389</v>
      </c>
      <c r="AU920" s="8">
        <v>2.9</v>
      </c>
      <c r="AV920" s="8">
        <v>47.1</v>
      </c>
      <c r="AW920" s="8">
        <v>16.2</v>
      </c>
      <c r="AX920" s="8">
        <v>28.8</v>
      </c>
      <c r="AZ920" s="6">
        <v>28.8</v>
      </c>
      <c r="BD920" s="8">
        <v>73.900000000000006</v>
      </c>
      <c r="BE920" s="8">
        <v>8.1999999999999993</v>
      </c>
      <c r="BF920" s="8">
        <v>8.6999999999999993</v>
      </c>
      <c r="BG920" s="8">
        <v>6.8</v>
      </c>
      <c r="BH920" s="8">
        <v>0.7</v>
      </c>
      <c r="BI920" s="8">
        <v>35</v>
      </c>
      <c r="BJ920" s="8">
        <v>1.7</v>
      </c>
    </row>
    <row r="921" spans="1:62" x14ac:dyDescent="0.25">
      <c r="A921" t="s">
        <v>317</v>
      </c>
      <c r="B921" t="s">
        <v>115</v>
      </c>
      <c r="C921">
        <v>2013</v>
      </c>
      <c r="D921" s="9" t="s">
        <v>133</v>
      </c>
      <c r="E921">
        <v>0</v>
      </c>
      <c r="F921" s="6">
        <f>Table26[[#This Row],[Other Carbs wt%]]+Table26[[#This Row],[Starch wt%]]+Table26[[#This Row],[Cellulose wt%]]+Table26[[#This Row],[Hemicellulose wt%]]+Table26[[#This Row],[Sa wt%]]</f>
        <v>19.400000000000006</v>
      </c>
      <c r="G921" s="6">
        <f>Table26[[#This Row],[Protein wt%]]+Table26[[#This Row],[AA wt%]]</f>
        <v>50.8</v>
      </c>
      <c r="H921" s="6">
        <f>Table26[[#This Row],[Lipids wt%]]+Table26[[#This Row],[FA wt%]]</f>
        <v>23.4</v>
      </c>
      <c r="I921" s="6">
        <f>Table26[[#This Row],[Lignin wt%]]+Table26[[#This Row],[Ph wt%]]</f>
        <v>0</v>
      </c>
      <c r="J92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19.400000000000006</v>
      </c>
      <c r="K921" s="8">
        <v>19.400000000000006</v>
      </c>
      <c r="L921" s="6">
        <v>0</v>
      </c>
      <c r="M921" s="6">
        <v>0</v>
      </c>
      <c r="N921" s="6">
        <v>0</v>
      </c>
      <c r="O921" s="8">
        <v>50.8</v>
      </c>
      <c r="P921" s="8">
        <v>23.4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6.4</v>
      </c>
      <c r="AD921" s="8">
        <v>4.2999999999999997E-2</v>
      </c>
      <c r="AG921" s="6">
        <v>6</v>
      </c>
      <c r="AQ921" s="6">
        <v>8.5</v>
      </c>
      <c r="AR921">
        <v>250</v>
      </c>
      <c r="AT921" t="s">
        <v>389</v>
      </c>
      <c r="AU921" s="8">
        <v>11.9</v>
      </c>
      <c r="AV921" s="8">
        <v>44.8</v>
      </c>
      <c r="AW921" s="8">
        <v>28.3</v>
      </c>
      <c r="AX921" s="8">
        <v>8.6999999999999993</v>
      </c>
      <c r="AZ921" s="6">
        <v>8.6999999999999993</v>
      </c>
      <c r="BD921" s="8">
        <v>71.3</v>
      </c>
      <c r="BE921" s="8">
        <v>9.1</v>
      </c>
      <c r="BF921" s="8">
        <v>12.2</v>
      </c>
      <c r="BG921" s="8">
        <v>5.3</v>
      </c>
      <c r="BH921" s="8">
        <v>0.4</v>
      </c>
      <c r="BI921" s="8">
        <v>34.6</v>
      </c>
      <c r="BJ921" s="8">
        <v>1.7</v>
      </c>
    </row>
    <row r="922" spans="1:62" x14ac:dyDescent="0.25">
      <c r="A922" t="s">
        <v>317</v>
      </c>
      <c r="B922" t="s">
        <v>115</v>
      </c>
      <c r="C922">
        <v>2013</v>
      </c>
      <c r="D922" s="9" t="s">
        <v>133</v>
      </c>
      <c r="E922">
        <v>0</v>
      </c>
      <c r="F922" s="6">
        <f>Table26[[#This Row],[Other Carbs wt%]]+Table26[[#This Row],[Starch wt%]]+Table26[[#This Row],[Cellulose wt%]]+Table26[[#This Row],[Hemicellulose wt%]]+Table26[[#This Row],[Sa wt%]]</f>
        <v>19.400000000000006</v>
      </c>
      <c r="G922" s="6">
        <f>Table26[[#This Row],[Protein wt%]]+Table26[[#This Row],[AA wt%]]</f>
        <v>50.8</v>
      </c>
      <c r="H922" s="6">
        <f>Table26[[#This Row],[Lipids wt%]]+Table26[[#This Row],[FA wt%]]</f>
        <v>23.4</v>
      </c>
      <c r="I922" s="6">
        <f>Table26[[#This Row],[Lignin wt%]]+Table26[[#This Row],[Ph wt%]]</f>
        <v>0</v>
      </c>
      <c r="J92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19.400000000000006</v>
      </c>
      <c r="K922" s="8">
        <v>19.400000000000006</v>
      </c>
      <c r="L922" s="6">
        <v>0</v>
      </c>
      <c r="M922" s="6">
        <v>0</v>
      </c>
      <c r="N922" s="6">
        <v>0</v>
      </c>
      <c r="O922" s="8">
        <v>50.8</v>
      </c>
      <c r="P922" s="8">
        <v>23.4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6.4</v>
      </c>
      <c r="AD922" s="8">
        <v>4.2999999999999997E-2</v>
      </c>
      <c r="AG922" s="6">
        <v>6</v>
      </c>
      <c r="AQ922" s="6">
        <v>11</v>
      </c>
      <c r="AR922">
        <v>375</v>
      </c>
      <c r="AT922" t="s">
        <v>389</v>
      </c>
      <c r="AU922" s="8">
        <v>5.7</v>
      </c>
      <c r="AV922" s="8">
        <v>55.3</v>
      </c>
      <c r="AW922" s="8">
        <v>17.5</v>
      </c>
      <c r="AX922" s="8">
        <v>19.7</v>
      </c>
      <c r="AZ922" s="6">
        <v>19.7</v>
      </c>
      <c r="BD922" s="8">
        <v>72</v>
      </c>
      <c r="BE922" s="8">
        <v>8.8000000000000007</v>
      </c>
      <c r="BF922" s="8">
        <v>9.9</v>
      </c>
      <c r="BG922" s="8">
        <v>6.2</v>
      </c>
      <c r="BH922" s="8">
        <v>0.3</v>
      </c>
      <c r="BI922" s="8">
        <v>34.9</v>
      </c>
      <c r="BJ922" s="8">
        <v>2.7</v>
      </c>
    </row>
    <row r="923" spans="1:62" x14ac:dyDescent="0.25">
      <c r="A923" t="s">
        <v>326</v>
      </c>
      <c r="B923" t="s">
        <v>327</v>
      </c>
      <c r="C923">
        <v>2018</v>
      </c>
      <c r="D923" s="9" t="s">
        <v>318</v>
      </c>
      <c r="E923">
        <v>0</v>
      </c>
      <c r="F923" s="6">
        <f>Table26[[#This Row],[Other Carbs wt%]]+Table26[[#This Row],[Starch wt%]]+Table26[[#This Row],[Cellulose wt%]]+Table26[[#This Row],[Hemicellulose wt%]]+Table26[[#This Row],[Sa wt%]]</f>
        <v>19.079999999999998</v>
      </c>
      <c r="G923" s="6">
        <f>Table26[[#This Row],[Protein wt%]]+Table26[[#This Row],[AA wt%]]</f>
        <v>55.06</v>
      </c>
      <c r="H923" s="6">
        <f>Table26[[#This Row],[Lipids wt%]]+Table26[[#This Row],[FA wt%]]</f>
        <v>20.7</v>
      </c>
      <c r="I923" s="6">
        <f>Table26[[#This Row],[Lignin wt%]]+Table26[[#This Row],[Ph wt%]]</f>
        <v>0</v>
      </c>
      <c r="J92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19.079999999999998</v>
      </c>
      <c r="K923" s="8">
        <v>19.079999999999998</v>
      </c>
      <c r="L923" s="6">
        <v>0</v>
      </c>
      <c r="M923" s="6">
        <v>0</v>
      </c>
      <c r="N923" s="6">
        <v>0</v>
      </c>
      <c r="O923" s="8">
        <v>55.06</v>
      </c>
      <c r="P923" s="8">
        <v>20.7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5.16</v>
      </c>
      <c r="AD923" s="8">
        <v>0.5</v>
      </c>
      <c r="AG923" s="6">
        <v>23.076923076923077</v>
      </c>
      <c r="AQ923" s="6">
        <v>110</v>
      </c>
      <c r="AR923">
        <v>350</v>
      </c>
      <c r="AT923" t="s">
        <v>389</v>
      </c>
      <c r="AU923" s="8">
        <v>4.5999999999999996</v>
      </c>
      <c r="AV923" s="8">
        <v>46.42</v>
      </c>
      <c r="AW923" s="8">
        <v>25.25</v>
      </c>
      <c r="AX923" s="8">
        <v>19.690000000000001</v>
      </c>
      <c r="AZ923" s="6">
        <v>19.690000000000001</v>
      </c>
      <c r="BD923" s="8"/>
      <c r="BE923" s="8"/>
      <c r="BF923" s="8"/>
      <c r="BG923" s="8"/>
      <c r="BH923" s="8"/>
      <c r="BI923" s="8"/>
      <c r="BJ923" s="8"/>
    </row>
    <row r="924" spans="1:62" x14ac:dyDescent="0.25">
      <c r="A924" t="s">
        <v>326</v>
      </c>
      <c r="B924" t="s">
        <v>327</v>
      </c>
      <c r="C924">
        <v>2018</v>
      </c>
      <c r="D924" s="9" t="s">
        <v>319</v>
      </c>
      <c r="E924">
        <v>0</v>
      </c>
      <c r="F924" s="6">
        <f>Table26[[#This Row],[Other Carbs wt%]]+Table26[[#This Row],[Starch wt%]]+Table26[[#This Row],[Cellulose wt%]]+Table26[[#This Row],[Hemicellulose wt%]]+Table26[[#This Row],[Sa wt%]]</f>
        <v>15.28</v>
      </c>
      <c r="G924" s="6">
        <f>Table26[[#This Row],[Protein wt%]]+Table26[[#This Row],[AA wt%]]</f>
        <v>67.44</v>
      </c>
      <c r="H924" s="6">
        <f>Table26[[#This Row],[Lipids wt%]]+Table26[[#This Row],[FA wt%]]</f>
        <v>6.2</v>
      </c>
      <c r="I924" s="6">
        <f>Table26[[#This Row],[Lignin wt%]]+Table26[[#This Row],[Ph wt%]]</f>
        <v>0</v>
      </c>
      <c r="J92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15.28</v>
      </c>
      <c r="K924" s="8">
        <v>15.28</v>
      </c>
      <c r="L924" s="6">
        <v>0</v>
      </c>
      <c r="M924" s="6">
        <v>0</v>
      </c>
      <c r="N924" s="6">
        <v>0</v>
      </c>
      <c r="O924" s="8">
        <v>67.44</v>
      </c>
      <c r="P924" s="8">
        <v>6.2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11.08</v>
      </c>
      <c r="AD924" s="8">
        <v>0.5</v>
      </c>
      <c r="AG924" s="6">
        <v>23.076923076923077</v>
      </c>
      <c r="AQ924" s="6">
        <v>110</v>
      </c>
      <c r="AR924">
        <v>350</v>
      </c>
      <c r="AT924" t="s">
        <v>389</v>
      </c>
      <c r="AU924" s="8">
        <v>9.93</v>
      </c>
      <c r="AV924" s="8">
        <v>35.200000000000003</v>
      </c>
      <c r="AW924" s="8">
        <v>27.7</v>
      </c>
      <c r="AX924" s="8">
        <v>20.329999999999998</v>
      </c>
      <c r="AZ924" s="6">
        <v>20.329999999999998</v>
      </c>
      <c r="BD924" s="8"/>
      <c r="BE924" s="8"/>
      <c r="BF924" s="8"/>
      <c r="BG924" s="8"/>
      <c r="BH924" s="8"/>
      <c r="BI924" s="8"/>
      <c r="BJ924" s="8"/>
    </row>
    <row r="925" spans="1:62" x14ac:dyDescent="0.25">
      <c r="A925" t="s">
        <v>326</v>
      </c>
      <c r="B925" t="s">
        <v>327</v>
      </c>
      <c r="C925">
        <v>2018</v>
      </c>
      <c r="D925" s="9" t="s">
        <v>322</v>
      </c>
      <c r="E925">
        <v>0</v>
      </c>
      <c r="F925" s="6">
        <f>Table26[[#This Row],[Other Carbs wt%]]+Table26[[#This Row],[Starch wt%]]+Table26[[#This Row],[Cellulose wt%]]+Table26[[#This Row],[Hemicellulose wt%]]+Table26[[#This Row],[Sa wt%]]</f>
        <v>41.88</v>
      </c>
      <c r="G925" s="6">
        <f>Table26[[#This Row],[Protein wt%]]+Table26[[#This Row],[AA wt%]]</f>
        <v>22.69</v>
      </c>
      <c r="H925" s="6">
        <f>Table26[[#This Row],[Lipids wt%]]+Table26[[#This Row],[FA wt%]]</f>
        <v>3.2</v>
      </c>
      <c r="I925" s="6">
        <f>Table26[[#This Row],[Lignin wt%]]+Table26[[#This Row],[Ph wt%]]</f>
        <v>0</v>
      </c>
      <c r="J92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41.88</v>
      </c>
      <c r="K925" s="8">
        <v>41.88</v>
      </c>
      <c r="L925" s="6">
        <v>0</v>
      </c>
      <c r="M925" s="6">
        <v>0</v>
      </c>
      <c r="N925" s="6">
        <v>0</v>
      </c>
      <c r="O925" s="8">
        <v>22.69</v>
      </c>
      <c r="P925" s="8">
        <v>3.2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32.229999999999997</v>
      </c>
      <c r="AD925" s="8">
        <v>0.5</v>
      </c>
      <c r="AG925" s="6">
        <v>23.076923076923077</v>
      </c>
      <c r="AQ925" s="6">
        <v>110</v>
      </c>
      <c r="AR925">
        <v>350</v>
      </c>
      <c r="AT925" t="s">
        <v>389</v>
      </c>
      <c r="AU925" s="8">
        <v>24.7</v>
      </c>
      <c r="AV925" s="8">
        <v>14.86</v>
      </c>
      <c r="AW925" s="8">
        <v>25.33</v>
      </c>
      <c r="AX925" s="8">
        <v>28.17</v>
      </c>
      <c r="AZ925" s="6">
        <v>28.17</v>
      </c>
      <c r="BD925" s="8"/>
      <c r="BE925" s="8"/>
      <c r="BF925" s="8"/>
      <c r="BG925" s="8"/>
      <c r="BH925" s="8"/>
      <c r="BI925" s="8"/>
      <c r="BJ925" s="8"/>
    </row>
    <row r="926" spans="1:62" x14ac:dyDescent="0.25">
      <c r="A926" t="s">
        <v>326</v>
      </c>
      <c r="B926" t="s">
        <v>327</v>
      </c>
      <c r="C926">
        <v>2018</v>
      </c>
      <c r="D926" s="9" t="s">
        <v>323</v>
      </c>
      <c r="E926">
        <v>0</v>
      </c>
      <c r="F926" s="6">
        <f>Table26[[#This Row],[Other Carbs wt%]]+Table26[[#This Row],[Starch wt%]]+Table26[[#This Row],[Cellulose wt%]]+Table26[[#This Row],[Hemicellulose wt%]]+Table26[[#This Row],[Sa wt%]]</f>
        <v>34.42</v>
      </c>
      <c r="G926" s="6">
        <f>Table26[[#This Row],[Protein wt%]]+Table26[[#This Row],[AA wt%]]</f>
        <v>13.31</v>
      </c>
      <c r="H926" s="6">
        <f>Table26[[#This Row],[Lipids wt%]]+Table26[[#This Row],[FA wt%]]</f>
        <v>2.7</v>
      </c>
      <c r="I926" s="6">
        <f>Table26[[#This Row],[Lignin wt%]]+Table26[[#This Row],[Ph wt%]]</f>
        <v>0</v>
      </c>
      <c r="J92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34.42</v>
      </c>
      <c r="K926" s="8">
        <v>34.42</v>
      </c>
      <c r="L926" s="6">
        <v>0</v>
      </c>
      <c r="M926" s="6">
        <v>0</v>
      </c>
      <c r="N926" s="6">
        <v>0</v>
      </c>
      <c r="O926" s="8">
        <v>13.31</v>
      </c>
      <c r="P926" s="8">
        <v>2.7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49.57</v>
      </c>
      <c r="AD926" s="8">
        <v>0.5</v>
      </c>
      <c r="AG926" s="6">
        <v>23.076923076923077</v>
      </c>
      <c r="AQ926" s="6">
        <v>110</v>
      </c>
      <c r="AR926">
        <v>350</v>
      </c>
      <c r="AT926" t="s">
        <v>389</v>
      </c>
      <c r="AU926" s="8">
        <v>9.83</v>
      </c>
      <c r="AV926" s="8">
        <v>9.7200000000000006</v>
      </c>
      <c r="AW926" s="8">
        <v>52.33</v>
      </c>
      <c r="AX926" s="8">
        <v>22.17</v>
      </c>
      <c r="AZ926" s="6">
        <v>22.17</v>
      </c>
      <c r="BD926" s="8"/>
      <c r="BE926" s="8"/>
      <c r="BF926" s="8"/>
      <c r="BG926" s="8"/>
      <c r="BH926" s="8"/>
      <c r="BI926" s="8"/>
      <c r="BJ926" s="8"/>
    </row>
    <row r="927" spans="1:62" x14ac:dyDescent="0.25">
      <c r="A927" t="s">
        <v>326</v>
      </c>
      <c r="B927" t="s">
        <v>327</v>
      </c>
      <c r="C927">
        <v>2018</v>
      </c>
      <c r="D927" s="9" t="s">
        <v>324</v>
      </c>
      <c r="E927">
        <v>0</v>
      </c>
      <c r="F927" s="6">
        <f>Table26[[#This Row],[Other Carbs wt%]]+Table26[[#This Row],[Starch wt%]]+Table26[[#This Row],[Cellulose wt%]]+Table26[[#This Row],[Hemicellulose wt%]]+Table26[[#This Row],[Sa wt%]]</f>
        <v>61.69</v>
      </c>
      <c r="G927" s="6">
        <f>Table26[[#This Row],[Protein wt%]]+Table26[[#This Row],[AA wt%]]</f>
        <v>7.75</v>
      </c>
      <c r="H927" s="6">
        <f>Table26[[#This Row],[Lipids wt%]]+Table26[[#This Row],[FA wt%]]</f>
        <v>1.1000000000000001</v>
      </c>
      <c r="I927" s="6">
        <f>Table26[[#This Row],[Lignin wt%]]+Table26[[#This Row],[Ph wt%]]</f>
        <v>0</v>
      </c>
      <c r="J92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61.69</v>
      </c>
      <c r="K927" s="8">
        <v>61.69</v>
      </c>
      <c r="L927" s="6">
        <v>0</v>
      </c>
      <c r="M927" s="6">
        <v>0</v>
      </c>
      <c r="N927" s="6">
        <v>0</v>
      </c>
      <c r="O927" s="8">
        <v>7.75</v>
      </c>
      <c r="P927" s="8">
        <v>1.1000000000000001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6">
        <v>29.46</v>
      </c>
      <c r="AD927" s="8">
        <v>0.5</v>
      </c>
      <c r="AG927" s="6">
        <v>23.076923076923077</v>
      </c>
      <c r="AQ927" s="6">
        <v>110</v>
      </c>
      <c r="AR927">
        <v>350</v>
      </c>
      <c r="AT927" t="s">
        <v>389</v>
      </c>
      <c r="AU927" s="8">
        <v>19.57</v>
      </c>
      <c r="AV927" s="8">
        <v>14.7</v>
      </c>
      <c r="AW927" s="8">
        <v>23.23</v>
      </c>
      <c r="AX927" s="8">
        <v>26.9</v>
      </c>
      <c r="AZ927" s="6">
        <v>26.9</v>
      </c>
      <c r="BD927" s="8"/>
      <c r="BE927" s="8"/>
      <c r="BF927" s="8"/>
      <c r="BG927" s="8"/>
      <c r="BH927" s="8"/>
      <c r="BI927" s="8"/>
      <c r="BJ927" s="8"/>
    </row>
    <row r="928" spans="1:62" x14ac:dyDescent="0.25">
      <c r="A928" t="s">
        <v>328</v>
      </c>
      <c r="B928" t="s">
        <v>329</v>
      </c>
      <c r="C928">
        <v>2011</v>
      </c>
      <c r="D928" s="9" t="s">
        <v>330</v>
      </c>
      <c r="E928">
        <v>0</v>
      </c>
      <c r="F928" s="6">
        <f>Table26[[#This Row],[Other Carbs wt%]]+Table26[[#This Row],[Starch wt%]]+Table26[[#This Row],[Cellulose wt%]]+Table26[[#This Row],[Hemicellulose wt%]]+Table26[[#This Row],[Sa wt%]]</f>
        <v>30.691862237122823</v>
      </c>
      <c r="G928" s="6">
        <f>Table26[[#This Row],[Protein wt%]]+Table26[[#This Row],[AA wt%]]</f>
        <v>49.131362389515388</v>
      </c>
      <c r="H928" s="6">
        <f>Table26[[#This Row],[Lipids wt%]]+Table26[[#This Row],[FA wt%]]</f>
        <v>13.512140607538351</v>
      </c>
      <c r="I928" s="6">
        <f>Table26[[#This Row],[Lignin wt%]]+Table26[[#This Row],[Ph wt%]]</f>
        <v>0</v>
      </c>
      <c r="J92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30.691862237122823</v>
      </c>
      <c r="K928" s="8">
        <v>30.691862237122823</v>
      </c>
      <c r="L928" s="6">
        <v>0</v>
      </c>
      <c r="M928" s="6">
        <v>0</v>
      </c>
      <c r="N928" s="6">
        <v>0</v>
      </c>
      <c r="O928" s="8">
        <v>49.131362389515388</v>
      </c>
      <c r="P928" s="8">
        <v>13.512140607538351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6.56</v>
      </c>
      <c r="AD928" s="8">
        <v>1.8</v>
      </c>
      <c r="AG928" s="6">
        <v>20</v>
      </c>
      <c r="AQ928" s="6">
        <v>166.06060606060606</v>
      </c>
      <c r="AR928">
        <v>350</v>
      </c>
      <c r="AT928" t="s">
        <v>389</v>
      </c>
      <c r="AU928" s="8">
        <v>6.6108247422680497</v>
      </c>
      <c r="AV928" s="8">
        <v>40.708762886597903</v>
      </c>
      <c r="AW928" s="8">
        <v>31.9523195876288</v>
      </c>
      <c r="AX928" s="8">
        <v>21.5141752577319</v>
      </c>
      <c r="AZ928" s="6">
        <v>21.5141752577319</v>
      </c>
      <c r="BD928" s="8">
        <v>73.73</v>
      </c>
      <c r="BE928" s="8">
        <v>8.9</v>
      </c>
      <c r="BF928" s="8">
        <v>10.17</v>
      </c>
      <c r="BG928" s="8">
        <v>6.3</v>
      </c>
      <c r="BH928" s="8">
        <v>0.9</v>
      </c>
      <c r="BI928" s="8">
        <v>34.21</v>
      </c>
      <c r="BJ928" s="8"/>
    </row>
    <row r="929" spans="1:62" x14ac:dyDescent="0.25">
      <c r="A929" t="s">
        <v>331</v>
      </c>
      <c r="B929" t="s">
        <v>128</v>
      </c>
      <c r="C929">
        <v>2018</v>
      </c>
      <c r="D929" s="9" t="s">
        <v>332</v>
      </c>
      <c r="E929">
        <v>0</v>
      </c>
      <c r="F929" s="6">
        <f>Table26[[#This Row],[Other Carbs wt%]]+Table26[[#This Row],[Starch wt%]]+Table26[[#This Row],[Cellulose wt%]]+Table26[[#This Row],[Hemicellulose wt%]]+Table26[[#This Row],[Sa wt%]]</f>
        <v>19.693877551020407</v>
      </c>
      <c r="G929" s="6">
        <f>Table26[[#This Row],[Protein wt%]]+Table26[[#This Row],[AA wt%]]</f>
        <v>66.734693877551024</v>
      </c>
      <c r="H929" s="6">
        <f>Table26[[#This Row],[Lipids wt%]]+Table26[[#This Row],[FA wt%]]</f>
        <v>7.5510204081632653</v>
      </c>
      <c r="I929" s="6">
        <f>Table26[[#This Row],[Lignin wt%]]+Table26[[#This Row],[Ph wt%]]</f>
        <v>0</v>
      </c>
      <c r="J92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29" s="8">
        <v>19.693877551020407</v>
      </c>
      <c r="L929" s="6">
        <v>0</v>
      </c>
      <c r="M929" s="6">
        <v>0</v>
      </c>
      <c r="N929" s="6">
        <v>0</v>
      </c>
      <c r="O929" s="8">
        <v>66.734693877551024</v>
      </c>
      <c r="P929" s="8">
        <v>7.5510204081632653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5.9</v>
      </c>
      <c r="AD929" s="8">
        <v>0.03</v>
      </c>
      <c r="AG929" s="6">
        <v>11</v>
      </c>
      <c r="AQ929" s="6">
        <v>10</v>
      </c>
      <c r="AR929">
        <v>150</v>
      </c>
      <c r="AT929" t="s">
        <v>389</v>
      </c>
      <c r="AU929" s="8"/>
      <c r="AV929" s="8">
        <v>35.2019002375296</v>
      </c>
      <c r="AW929" s="8"/>
      <c r="AX929" s="8"/>
      <c r="AZ929" s="6" t="s">
        <v>391</v>
      </c>
      <c r="BD929" s="8">
        <v>47.55</v>
      </c>
      <c r="BE929" s="8">
        <v>7.25</v>
      </c>
      <c r="BF929" s="8">
        <v>34.79</v>
      </c>
      <c r="BG929" s="8">
        <v>10.41</v>
      </c>
      <c r="BH929" s="8"/>
      <c r="BI929" s="8" t="e">
        <f>(33.5*#REF!+142.3*#REF!-15.4*#REF!-14.5*#REF!)/100</f>
        <v>#REF!</v>
      </c>
      <c r="BJ929" s="8"/>
    </row>
    <row r="930" spans="1:62" x14ac:dyDescent="0.25">
      <c r="A930" t="s">
        <v>331</v>
      </c>
      <c r="B930" t="s">
        <v>128</v>
      </c>
      <c r="C930">
        <v>2018</v>
      </c>
      <c r="D930" s="9" t="s">
        <v>332</v>
      </c>
      <c r="E930">
        <v>0</v>
      </c>
      <c r="F930" s="6">
        <f>Table26[[#This Row],[Other Carbs wt%]]+Table26[[#This Row],[Starch wt%]]+Table26[[#This Row],[Cellulose wt%]]+Table26[[#This Row],[Hemicellulose wt%]]+Table26[[#This Row],[Sa wt%]]</f>
        <v>19.693877551020407</v>
      </c>
      <c r="G930" s="6">
        <f>Table26[[#This Row],[Protein wt%]]+Table26[[#This Row],[AA wt%]]</f>
        <v>66.734693877551024</v>
      </c>
      <c r="H930" s="6">
        <f>Table26[[#This Row],[Lipids wt%]]+Table26[[#This Row],[FA wt%]]</f>
        <v>7.5510204081632653</v>
      </c>
      <c r="I930" s="6">
        <f>Table26[[#This Row],[Lignin wt%]]+Table26[[#This Row],[Ph wt%]]</f>
        <v>0</v>
      </c>
      <c r="J93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30" s="8">
        <v>19.693877551020407</v>
      </c>
      <c r="L930" s="6">
        <v>0</v>
      </c>
      <c r="M930" s="6">
        <v>0</v>
      </c>
      <c r="N930" s="6">
        <v>0</v>
      </c>
      <c r="O930" s="8">
        <v>66.734693877551024</v>
      </c>
      <c r="P930" s="8">
        <v>7.5510204081632653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5.9</v>
      </c>
      <c r="AD930" s="8">
        <v>0.03</v>
      </c>
      <c r="AG930" s="6">
        <v>11</v>
      </c>
      <c r="AQ930" s="6">
        <v>20</v>
      </c>
      <c r="AR930">
        <v>150</v>
      </c>
      <c r="AT930" t="s">
        <v>389</v>
      </c>
      <c r="AU930" s="8"/>
      <c r="AV930" s="8">
        <v>37.719714964370503</v>
      </c>
      <c r="AW930" s="8"/>
      <c r="AX930" s="8"/>
      <c r="AZ930" s="6" t="s">
        <v>391</v>
      </c>
      <c r="BD930" s="8">
        <v>47.46</v>
      </c>
      <c r="BE930" s="8">
        <v>7.29</v>
      </c>
      <c r="BF930" s="8">
        <v>34.880000000000003</v>
      </c>
      <c r="BG930" s="8">
        <v>10.37</v>
      </c>
      <c r="BH930" s="8"/>
      <c r="BI930" s="8" t="e">
        <f>(33.5*#REF!+142.3*#REF!-15.4*#REF!-14.5*#REF!)/100</f>
        <v>#REF!</v>
      </c>
      <c r="BJ930" s="8"/>
    </row>
    <row r="931" spans="1:62" x14ac:dyDescent="0.25">
      <c r="A931" t="s">
        <v>331</v>
      </c>
      <c r="B931" t="s">
        <v>128</v>
      </c>
      <c r="C931">
        <v>2018</v>
      </c>
      <c r="D931" s="9" t="s">
        <v>332</v>
      </c>
      <c r="E931">
        <v>0</v>
      </c>
      <c r="F931" s="6">
        <f>Table26[[#This Row],[Other Carbs wt%]]+Table26[[#This Row],[Starch wt%]]+Table26[[#This Row],[Cellulose wt%]]+Table26[[#This Row],[Hemicellulose wt%]]+Table26[[#This Row],[Sa wt%]]</f>
        <v>19.693877551020407</v>
      </c>
      <c r="G931" s="6">
        <f>Table26[[#This Row],[Protein wt%]]+Table26[[#This Row],[AA wt%]]</f>
        <v>66.734693877551024</v>
      </c>
      <c r="H931" s="6">
        <f>Table26[[#This Row],[Lipids wt%]]+Table26[[#This Row],[FA wt%]]</f>
        <v>7.5510204081632653</v>
      </c>
      <c r="I931" s="6">
        <f>Table26[[#This Row],[Lignin wt%]]+Table26[[#This Row],[Ph wt%]]</f>
        <v>0</v>
      </c>
      <c r="J93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31" s="8">
        <v>19.693877551020407</v>
      </c>
      <c r="L931" s="6">
        <v>0</v>
      </c>
      <c r="M931" s="6">
        <v>0</v>
      </c>
      <c r="N931" s="6">
        <v>0</v>
      </c>
      <c r="O931" s="8">
        <v>66.734693877551024</v>
      </c>
      <c r="P931" s="8">
        <v>7.5510204081632653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5.9</v>
      </c>
      <c r="AD931" s="8">
        <v>0.03</v>
      </c>
      <c r="AG931" s="6">
        <v>11</v>
      </c>
      <c r="AQ931" s="6">
        <v>30</v>
      </c>
      <c r="AR931">
        <v>150</v>
      </c>
      <c r="AT931" t="s">
        <v>389</v>
      </c>
      <c r="AU931" s="8"/>
      <c r="AV931" s="8">
        <v>39.144893111638901</v>
      </c>
      <c r="AW931" s="8"/>
      <c r="AX931" s="8"/>
      <c r="AZ931" s="6" t="s">
        <v>391</v>
      </c>
      <c r="BD931" s="8">
        <v>48.4</v>
      </c>
      <c r="BE931" s="8">
        <v>7.49</v>
      </c>
      <c r="BF931" s="8">
        <v>33.840000000000003</v>
      </c>
      <c r="BG931" s="8">
        <v>10.27</v>
      </c>
      <c r="BH931" s="8"/>
      <c r="BI931" s="8" t="e">
        <f>(33.5*#REF!+142.3*#REF!-15.4*#REF!-14.5*#REF!)/100</f>
        <v>#REF!</v>
      </c>
      <c r="BJ931" s="8"/>
    </row>
    <row r="932" spans="1:62" x14ac:dyDescent="0.25">
      <c r="A932" t="s">
        <v>331</v>
      </c>
      <c r="B932" t="s">
        <v>128</v>
      </c>
      <c r="C932">
        <v>2018</v>
      </c>
      <c r="D932" s="9" t="s">
        <v>332</v>
      </c>
      <c r="E932">
        <v>0</v>
      </c>
      <c r="F932" s="6">
        <f>Table26[[#This Row],[Other Carbs wt%]]+Table26[[#This Row],[Starch wt%]]+Table26[[#This Row],[Cellulose wt%]]+Table26[[#This Row],[Hemicellulose wt%]]+Table26[[#This Row],[Sa wt%]]</f>
        <v>19.693877551020407</v>
      </c>
      <c r="G932" s="6">
        <f>Table26[[#This Row],[Protein wt%]]+Table26[[#This Row],[AA wt%]]</f>
        <v>66.734693877551024</v>
      </c>
      <c r="H932" s="6">
        <f>Table26[[#This Row],[Lipids wt%]]+Table26[[#This Row],[FA wt%]]</f>
        <v>7.5510204081632653</v>
      </c>
      <c r="I932" s="6">
        <f>Table26[[#This Row],[Lignin wt%]]+Table26[[#This Row],[Ph wt%]]</f>
        <v>0</v>
      </c>
      <c r="J93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32" s="8">
        <v>19.693877551020407</v>
      </c>
      <c r="L932" s="6">
        <v>0</v>
      </c>
      <c r="M932" s="6">
        <v>0</v>
      </c>
      <c r="N932" s="6">
        <v>0</v>
      </c>
      <c r="O932" s="8">
        <v>66.734693877551024</v>
      </c>
      <c r="P932" s="8">
        <v>7.5510204081632653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5.9</v>
      </c>
      <c r="AD932" s="8">
        <v>0.03</v>
      </c>
      <c r="AG932" s="6">
        <v>11</v>
      </c>
      <c r="AQ932" s="6">
        <v>40</v>
      </c>
      <c r="AR932">
        <v>150</v>
      </c>
      <c r="AT932" t="s">
        <v>389</v>
      </c>
      <c r="AU932" s="8"/>
      <c r="AV932" s="8">
        <v>33.444180522565297</v>
      </c>
      <c r="AW932" s="8"/>
      <c r="AX932" s="8"/>
      <c r="AZ932" s="6" t="s">
        <v>391</v>
      </c>
      <c r="BD932" s="8">
        <v>48.01</v>
      </c>
      <c r="BE932" s="8">
        <v>7.72</v>
      </c>
      <c r="BF932" s="8">
        <v>33.99</v>
      </c>
      <c r="BG932" s="8">
        <v>10.28</v>
      </c>
      <c r="BH932" s="8"/>
      <c r="BI932" s="8" t="e">
        <f>(33.5*#REF!+142.3*#REF!-15.4*#REF!-14.5*#REF!)/100</f>
        <v>#REF!</v>
      </c>
      <c r="BJ932" s="8"/>
    </row>
    <row r="933" spans="1:62" x14ac:dyDescent="0.25">
      <c r="A933" t="s">
        <v>331</v>
      </c>
      <c r="B933" t="s">
        <v>128</v>
      </c>
      <c r="C933">
        <v>2018</v>
      </c>
      <c r="D933" s="9" t="s">
        <v>332</v>
      </c>
      <c r="E933">
        <v>0</v>
      </c>
      <c r="F933" s="6">
        <f>Table26[[#This Row],[Other Carbs wt%]]+Table26[[#This Row],[Starch wt%]]+Table26[[#This Row],[Cellulose wt%]]+Table26[[#This Row],[Hemicellulose wt%]]+Table26[[#This Row],[Sa wt%]]</f>
        <v>19.693877551020407</v>
      </c>
      <c r="G933" s="6">
        <f>Table26[[#This Row],[Protein wt%]]+Table26[[#This Row],[AA wt%]]</f>
        <v>66.734693877551024</v>
      </c>
      <c r="H933" s="6">
        <f>Table26[[#This Row],[Lipids wt%]]+Table26[[#This Row],[FA wt%]]</f>
        <v>7.5510204081632653</v>
      </c>
      <c r="I933" s="6">
        <f>Table26[[#This Row],[Lignin wt%]]+Table26[[#This Row],[Ph wt%]]</f>
        <v>0</v>
      </c>
      <c r="J93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33" s="8">
        <v>19.693877551020407</v>
      </c>
      <c r="L933" s="6">
        <v>0</v>
      </c>
      <c r="M933" s="6">
        <v>0</v>
      </c>
      <c r="N933" s="6">
        <v>0</v>
      </c>
      <c r="O933" s="8">
        <v>66.734693877551024</v>
      </c>
      <c r="P933" s="8">
        <v>7.5510204081632653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5.9</v>
      </c>
      <c r="AD933" s="8">
        <v>0.03</v>
      </c>
      <c r="AG933" s="6">
        <v>11</v>
      </c>
      <c r="AQ933" s="6">
        <v>50</v>
      </c>
      <c r="AR933">
        <v>150</v>
      </c>
      <c r="AT933" t="s">
        <v>389</v>
      </c>
      <c r="AU933" s="8"/>
      <c r="AV933" s="8">
        <v>30.451306413301602</v>
      </c>
      <c r="AW933" s="8"/>
      <c r="AX933" s="8"/>
      <c r="AZ933" s="6" t="s">
        <v>391</v>
      </c>
      <c r="BD933" s="8">
        <v>47.53</v>
      </c>
      <c r="BE933" s="8">
        <v>7.31</v>
      </c>
      <c r="BF933" s="8">
        <v>34.86</v>
      </c>
      <c r="BG933" s="8">
        <v>10.3</v>
      </c>
      <c r="BH933" s="8"/>
      <c r="BI933" s="8" t="e">
        <f>(33.5*#REF!+142.3*#REF!-15.4*#REF!-14.5*#REF!)/100</f>
        <v>#REF!</v>
      </c>
      <c r="BJ933" s="8"/>
    </row>
    <row r="934" spans="1:62" x14ac:dyDescent="0.25">
      <c r="A934" t="s">
        <v>331</v>
      </c>
      <c r="B934" t="s">
        <v>128</v>
      </c>
      <c r="C934">
        <v>2018</v>
      </c>
      <c r="D934" s="9" t="s">
        <v>332</v>
      </c>
      <c r="E934">
        <v>0</v>
      </c>
      <c r="F934" s="6">
        <f>Table26[[#This Row],[Other Carbs wt%]]+Table26[[#This Row],[Starch wt%]]+Table26[[#This Row],[Cellulose wt%]]+Table26[[#This Row],[Hemicellulose wt%]]+Table26[[#This Row],[Sa wt%]]</f>
        <v>19.693877551020407</v>
      </c>
      <c r="G934" s="6">
        <f>Table26[[#This Row],[Protein wt%]]+Table26[[#This Row],[AA wt%]]</f>
        <v>66.734693877551024</v>
      </c>
      <c r="H934" s="6">
        <f>Table26[[#This Row],[Lipids wt%]]+Table26[[#This Row],[FA wt%]]</f>
        <v>7.5510204081632653</v>
      </c>
      <c r="I934" s="6">
        <f>Table26[[#This Row],[Lignin wt%]]+Table26[[#This Row],[Ph wt%]]</f>
        <v>0</v>
      </c>
      <c r="J93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34" s="8">
        <v>19.693877551020407</v>
      </c>
      <c r="L934" s="6">
        <v>0</v>
      </c>
      <c r="M934" s="6">
        <v>0</v>
      </c>
      <c r="N934" s="6">
        <v>0</v>
      </c>
      <c r="O934" s="8">
        <v>66.734693877551024</v>
      </c>
      <c r="P934" s="8">
        <v>7.5510204081632653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5.9</v>
      </c>
      <c r="AD934" s="8">
        <v>0.03</v>
      </c>
      <c r="AG934" s="6">
        <v>11</v>
      </c>
      <c r="AQ934" s="6">
        <v>10</v>
      </c>
      <c r="AR934">
        <v>175</v>
      </c>
      <c r="AT934" t="s">
        <v>389</v>
      </c>
      <c r="AU934" s="8"/>
      <c r="AV934" s="8">
        <v>34.631828978622302</v>
      </c>
      <c r="AW934" s="8"/>
      <c r="AX934" s="8"/>
      <c r="AZ934" s="6" t="s">
        <v>391</v>
      </c>
      <c r="BD934" s="8">
        <v>47.27</v>
      </c>
      <c r="BE934" s="8">
        <v>7.51</v>
      </c>
      <c r="BF934" s="8">
        <v>34.99</v>
      </c>
      <c r="BG934" s="8">
        <v>10.23</v>
      </c>
      <c r="BH934" s="8"/>
      <c r="BI934" s="8" t="e">
        <f>(33.5*#REF!+142.3*#REF!-15.4*#REF!-14.5*#REF!)/100</f>
        <v>#REF!</v>
      </c>
      <c r="BJ934" s="8"/>
    </row>
    <row r="935" spans="1:62" x14ac:dyDescent="0.25">
      <c r="A935" t="s">
        <v>331</v>
      </c>
      <c r="B935" t="s">
        <v>128</v>
      </c>
      <c r="C935">
        <v>2018</v>
      </c>
      <c r="D935" s="9" t="s">
        <v>332</v>
      </c>
      <c r="E935">
        <v>0</v>
      </c>
      <c r="F935" s="6">
        <f>Table26[[#This Row],[Other Carbs wt%]]+Table26[[#This Row],[Starch wt%]]+Table26[[#This Row],[Cellulose wt%]]+Table26[[#This Row],[Hemicellulose wt%]]+Table26[[#This Row],[Sa wt%]]</f>
        <v>19.693877551020407</v>
      </c>
      <c r="G935" s="6">
        <f>Table26[[#This Row],[Protein wt%]]+Table26[[#This Row],[AA wt%]]</f>
        <v>66.734693877551024</v>
      </c>
      <c r="H935" s="6">
        <f>Table26[[#This Row],[Lipids wt%]]+Table26[[#This Row],[FA wt%]]</f>
        <v>7.5510204081632653</v>
      </c>
      <c r="I935" s="6">
        <f>Table26[[#This Row],[Lignin wt%]]+Table26[[#This Row],[Ph wt%]]</f>
        <v>0</v>
      </c>
      <c r="J93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35" s="8">
        <v>19.693877551020407</v>
      </c>
      <c r="L935" s="6">
        <v>0</v>
      </c>
      <c r="M935" s="6">
        <v>0</v>
      </c>
      <c r="N935" s="6">
        <v>0</v>
      </c>
      <c r="O935" s="8">
        <v>66.734693877551024</v>
      </c>
      <c r="P935" s="8">
        <v>7.5510204081632653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5.9</v>
      </c>
      <c r="AD935" s="8">
        <v>0.03</v>
      </c>
      <c r="AG935" s="6">
        <v>11</v>
      </c>
      <c r="AQ935" s="6">
        <v>30</v>
      </c>
      <c r="AR935">
        <v>175</v>
      </c>
      <c r="AT935" t="s">
        <v>389</v>
      </c>
      <c r="AU935" s="8"/>
      <c r="AV935" s="8">
        <v>30.166270783847899</v>
      </c>
      <c r="AW935" s="8"/>
      <c r="AX935" s="8"/>
      <c r="AZ935" s="6" t="s">
        <v>391</v>
      </c>
      <c r="BD935" s="8">
        <v>47.79</v>
      </c>
      <c r="BE935" s="8">
        <v>7.35</v>
      </c>
      <c r="BF935" s="8">
        <v>34.67</v>
      </c>
      <c r="BG935" s="8">
        <v>10.19</v>
      </c>
      <c r="BH935" s="8"/>
      <c r="BI935" s="8" t="e">
        <f>(33.5*#REF!+142.3*#REF!-15.4*#REF!-14.5*#REF!)/100</f>
        <v>#REF!</v>
      </c>
      <c r="BJ935" s="8"/>
    </row>
    <row r="936" spans="1:62" x14ac:dyDescent="0.25">
      <c r="A936" t="s">
        <v>331</v>
      </c>
      <c r="B936" t="s">
        <v>128</v>
      </c>
      <c r="C936">
        <v>2018</v>
      </c>
      <c r="D936" s="9" t="s">
        <v>332</v>
      </c>
      <c r="E936">
        <v>0</v>
      </c>
      <c r="F936" s="6">
        <f>Table26[[#This Row],[Other Carbs wt%]]+Table26[[#This Row],[Starch wt%]]+Table26[[#This Row],[Cellulose wt%]]+Table26[[#This Row],[Hemicellulose wt%]]+Table26[[#This Row],[Sa wt%]]</f>
        <v>19.693877551020407</v>
      </c>
      <c r="G936" s="6">
        <f>Table26[[#This Row],[Protein wt%]]+Table26[[#This Row],[AA wt%]]</f>
        <v>66.734693877551024</v>
      </c>
      <c r="H936" s="6">
        <f>Table26[[#This Row],[Lipids wt%]]+Table26[[#This Row],[FA wt%]]</f>
        <v>7.5510204081632653</v>
      </c>
      <c r="I936" s="6">
        <f>Table26[[#This Row],[Lignin wt%]]+Table26[[#This Row],[Ph wt%]]</f>
        <v>0</v>
      </c>
      <c r="J93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36" s="8">
        <v>19.693877551020407</v>
      </c>
      <c r="L936" s="6">
        <v>0</v>
      </c>
      <c r="M936" s="6">
        <v>0</v>
      </c>
      <c r="N936" s="6">
        <v>0</v>
      </c>
      <c r="O936" s="8">
        <v>66.734693877551024</v>
      </c>
      <c r="P936" s="8">
        <v>7.5510204081632653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5.9</v>
      </c>
      <c r="AD936" s="8">
        <v>0.03</v>
      </c>
      <c r="AG936" s="6">
        <v>11</v>
      </c>
      <c r="AQ936" s="6">
        <v>40</v>
      </c>
      <c r="AR936">
        <v>175</v>
      </c>
      <c r="AT936" t="s">
        <v>389</v>
      </c>
      <c r="AU936" s="8"/>
      <c r="AV936" s="8">
        <v>28.883610451306399</v>
      </c>
      <c r="AW936" s="8"/>
      <c r="AX936" s="8"/>
      <c r="AZ936" s="6" t="s">
        <v>391</v>
      </c>
      <c r="BD936" s="8">
        <v>47.7</v>
      </c>
      <c r="BE936" s="8">
        <v>7.64</v>
      </c>
      <c r="BF936" s="8">
        <v>34.36</v>
      </c>
      <c r="BG936" s="8">
        <v>10.3</v>
      </c>
      <c r="BH936" s="8"/>
      <c r="BI936" s="8" t="e">
        <f>(33.5*#REF!+142.3*#REF!-15.4*#REF!-14.5*#REF!)/100</f>
        <v>#REF!</v>
      </c>
      <c r="BJ936" s="8"/>
    </row>
    <row r="937" spans="1:62" x14ac:dyDescent="0.25">
      <c r="A937" t="s">
        <v>331</v>
      </c>
      <c r="B937" t="s">
        <v>128</v>
      </c>
      <c r="C937">
        <v>2018</v>
      </c>
      <c r="D937" s="9" t="s">
        <v>332</v>
      </c>
      <c r="E937">
        <v>0</v>
      </c>
      <c r="F937" s="6">
        <f>Table26[[#This Row],[Other Carbs wt%]]+Table26[[#This Row],[Starch wt%]]+Table26[[#This Row],[Cellulose wt%]]+Table26[[#This Row],[Hemicellulose wt%]]+Table26[[#This Row],[Sa wt%]]</f>
        <v>19.693877551020407</v>
      </c>
      <c r="G937" s="6">
        <f>Table26[[#This Row],[Protein wt%]]+Table26[[#This Row],[AA wt%]]</f>
        <v>66.734693877551024</v>
      </c>
      <c r="H937" s="6">
        <f>Table26[[#This Row],[Lipids wt%]]+Table26[[#This Row],[FA wt%]]</f>
        <v>7.5510204081632653</v>
      </c>
      <c r="I937" s="6">
        <f>Table26[[#This Row],[Lignin wt%]]+Table26[[#This Row],[Ph wt%]]</f>
        <v>0</v>
      </c>
      <c r="J93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37" s="8">
        <v>19.693877551020407</v>
      </c>
      <c r="L937" s="6">
        <v>0</v>
      </c>
      <c r="M937" s="6">
        <v>0</v>
      </c>
      <c r="N937" s="6">
        <v>0</v>
      </c>
      <c r="O937" s="8">
        <v>66.734693877551024</v>
      </c>
      <c r="P937" s="8">
        <v>7.5510204081632653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5.9</v>
      </c>
      <c r="AD937" s="8">
        <v>0.03</v>
      </c>
      <c r="AG937" s="6">
        <v>11</v>
      </c>
      <c r="AQ937" s="6">
        <v>50</v>
      </c>
      <c r="AR937">
        <v>175</v>
      </c>
      <c r="AT937" t="s">
        <v>389</v>
      </c>
      <c r="AU937" s="8"/>
      <c r="AV937" s="8">
        <v>31.068883610451302</v>
      </c>
      <c r="AW937" s="8"/>
      <c r="AX937" s="8"/>
      <c r="AZ937" s="6" t="s">
        <v>391</v>
      </c>
      <c r="BD937" s="8">
        <v>47.74</v>
      </c>
      <c r="BE937" s="8">
        <v>7.39</v>
      </c>
      <c r="BF937" s="8">
        <v>34.479999999999997</v>
      </c>
      <c r="BG937" s="8">
        <v>10.39</v>
      </c>
      <c r="BH937" s="8"/>
      <c r="BI937" s="8" t="e">
        <f>(33.5*#REF!+142.3*#REF!-15.4*#REF!-14.5*#REF!)/100</f>
        <v>#REF!</v>
      </c>
      <c r="BJ937" s="8"/>
    </row>
    <row r="938" spans="1:62" x14ac:dyDescent="0.25">
      <c r="A938" t="s">
        <v>331</v>
      </c>
      <c r="B938" t="s">
        <v>128</v>
      </c>
      <c r="C938">
        <v>2018</v>
      </c>
      <c r="D938" s="9" t="s">
        <v>332</v>
      </c>
      <c r="E938">
        <v>0</v>
      </c>
      <c r="F938" s="6">
        <f>Table26[[#This Row],[Other Carbs wt%]]+Table26[[#This Row],[Starch wt%]]+Table26[[#This Row],[Cellulose wt%]]+Table26[[#This Row],[Hemicellulose wt%]]+Table26[[#This Row],[Sa wt%]]</f>
        <v>19.693877551020407</v>
      </c>
      <c r="G938" s="6">
        <f>Table26[[#This Row],[Protein wt%]]+Table26[[#This Row],[AA wt%]]</f>
        <v>66.734693877551024</v>
      </c>
      <c r="H938" s="6">
        <f>Table26[[#This Row],[Lipids wt%]]+Table26[[#This Row],[FA wt%]]</f>
        <v>7.5510204081632653</v>
      </c>
      <c r="I938" s="6">
        <f>Table26[[#This Row],[Lignin wt%]]+Table26[[#This Row],[Ph wt%]]</f>
        <v>0</v>
      </c>
      <c r="J93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38" s="8">
        <v>19.693877551020407</v>
      </c>
      <c r="L938" s="6">
        <v>0</v>
      </c>
      <c r="M938" s="6">
        <v>0</v>
      </c>
      <c r="N938" s="6">
        <v>0</v>
      </c>
      <c r="O938" s="8">
        <v>66.734693877551024</v>
      </c>
      <c r="P938" s="8">
        <v>7.5510204081632653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5.9</v>
      </c>
      <c r="AD938" s="8">
        <v>0.03</v>
      </c>
      <c r="AG938" s="6">
        <v>11</v>
      </c>
      <c r="AQ938" s="6">
        <v>10</v>
      </c>
      <c r="AR938">
        <v>200</v>
      </c>
      <c r="AT938" t="s">
        <v>389</v>
      </c>
      <c r="AU938" s="8"/>
      <c r="AV938" s="8">
        <v>37.29216152019</v>
      </c>
      <c r="AW938" s="8"/>
      <c r="AX938" s="8"/>
      <c r="AZ938" s="6" t="s">
        <v>391</v>
      </c>
      <c r="BD938" s="8">
        <v>48.03</v>
      </c>
      <c r="BE938" s="8">
        <v>7.4</v>
      </c>
      <c r="BF938" s="8">
        <v>34.1</v>
      </c>
      <c r="BG938" s="8">
        <v>10.47</v>
      </c>
      <c r="BH938" s="8"/>
      <c r="BI938" s="8" t="e">
        <f>(33.5*#REF!+142.3*#REF!-15.4*#REF!-14.5*#REF!)/100</f>
        <v>#REF!</v>
      </c>
      <c r="BJ938" s="8"/>
    </row>
    <row r="939" spans="1:62" x14ac:dyDescent="0.25">
      <c r="A939" t="s">
        <v>331</v>
      </c>
      <c r="B939" t="s">
        <v>128</v>
      </c>
      <c r="C939">
        <v>2018</v>
      </c>
      <c r="D939" s="9" t="s">
        <v>332</v>
      </c>
      <c r="E939">
        <v>0</v>
      </c>
      <c r="F939" s="6">
        <f>Table26[[#This Row],[Other Carbs wt%]]+Table26[[#This Row],[Starch wt%]]+Table26[[#This Row],[Cellulose wt%]]+Table26[[#This Row],[Hemicellulose wt%]]+Table26[[#This Row],[Sa wt%]]</f>
        <v>19.693877551020407</v>
      </c>
      <c r="G939" s="6">
        <f>Table26[[#This Row],[Protein wt%]]+Table26[[#This Row],[AA wt%]]</f>
        <v>66.734693877551024</v>
      </c>
      <c r="H939" s="6">
        <f>Table26[[#This Row],[Lipids wt%]]+Table26[[#This Row],[FA wt%]]</f>
        <v>7.5510204081632653</v>
      </c>
      <c r="I939" s="6">
        <f>Table26[[#This Row],[Lignin wt%]]+Table26[[#This Row],[Ph wt%]]</f>
        <v>0</v>
      </c>
      <c r="J93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39" s="8">
        <v>19.693877551020407</v>
      </c>
      <c r="L939" s="6">
        <v>0</v>
      </c>
      <c r="M939" s="6">
        <v>0</v>
      </c>
      <c r="N939" s="6">
        <v>0</v>
      </c>
      <c r="O939" s="8">
        <v>66.734693877551024</v>
      </c>
      <c r="P939" s="8">
        <v>7.5510204081632653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5.9</v>
      </c>
      <c r="AD939" s="8">
        <v>0.03</v>
      </c>
      <c r="AG939" s="6">
        <v>11</v>
      </c>
      <c r="AQ939" s="6">
        <v>20</v>
      </c>
      <c r="AR939">
        <v>200</v>
      </c>
      <c r="AT939" t="s">
        <v>389</v>
      </c>
      <c r="AU939" s="8"/>
      <c r="AV939" s="8">
        <v>34.394299287410902</v>
      </c>
      <c r="AW939" s="8"/>
      <c r="AX939" s="8"/>
      <c r="AZ939" s="6" t="s">
        <v>391</v>
      </c>
      <c r="BD939" s="8">
        <v>48.55</v>
      </c>
      <c r="BE939" s="8">
        <v>7.4</v>
      </c>
      <c r="BF939" s="8">
        <v>33.78</v>
      </c>
      <c r="BG939" s="8">
        <v>10.27</v>
      </c>
      <c r="BH939" s="8"/>
      <c r="BI939" s="8" t="e">
        <f>(33.5*#REF!+142.3*#REF!-15.4*#REF!-14.5*#REF!)/100</f>
        <v>#REF!</v>
      </c>
      <c r="BJ939" s="8"/>
    </row>
    <row r="940" spans="1:62" x14ac:dyDescent="0.25">
      <c r="A940" t="s">
        <v>331</v>
      </c>
      <c r="B940" t="s">
        <v>128</v>
      </c>
      <c r="C940">
        <v>2018</v>
      </c>
      <c r="D940" s="9" t="s">
        <v>332</v>
      </c>
      <c r="E940">
        <v>0</v>
      </c>
      <c r="F940" s="6">
        <f>Table26[[#This Row],[Other Carbs wt%]]+Table26[[#This Row],[Starch wt%]]+Table26[[#This Row],[Cellulose wt%]]+Table26[[#This Row],[Hemicellulose wt%]]+Table26[[#This Row],[Sa wt%]]</f>
        <v>19.693877551020407</v>
      </c>
      <c r="G940" s="6">
        <f>Table26[[#This Row],[Protein wt%]]+Table26[[#This Row],[AA wt%]]</f>
        <v>66.734693877551024</v>
      </c>
      <c r="H940" s="6">
        <f>Table26[[#This Row],[Lipids wt%]]+Table26[[#This Row],[FA wt%]]</f>
        <v>7.5510204081632653</v>
      </c>
      <c r="I940" s="6">
        <f>Table26[[#This Row],[Lignin wt%]]+Table26[[#This Row],[Ph wt%]]</f>
        <v>0</v>
      </c>
      <c r="J94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40" s="8">
        <v>19.693877551020407</v>
      </c>
      <c r="L940" s="6">
        <v>0</v>
      </c>
      <c r="M940" s="6">
        <v>0</v>
      </c>
      <c r="N940" s="6">
        <v>0</v>
      </c>
      <c r="O940" s="8">
        <v>66.734693877551024</v>
      </c>
      <c r="P940" s="8">
        <v>7.5510204081632653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6">
        <v>5.9</v>
      </c>
      <c r="AD940" s="8">
        <v>0.03</v>
      </c>
      <c r="AG940" s="6">
        <v>11</v>
      </c>
      <c r="AQ940" s="6">
        <v>30</v>
      </c>
      <c r="AR940">
        <v>200</v>
      </c>
      <c r="AT940" t="s">
        <v>389</v>
      </c>
      <c r="AU940" s="8"/>
      <c r="AV940" s="8">
        <v>28.551068883610402</v>
      </c>
      <c r="AW940" s="8"/>
      <c r="AX940" s="8"/>
      <c r="AZ940" s="6" t="s">
        <v>391</v>
      </c>
      <c r="BD940" s="8">
        <v>47.5</v>
      </c>
      <c r="BE940" s="8">
        <v>7.76</v>
      </c>
      <c r="BF940" s="8">
        <v>34.869999999999997</v>
      </c>
      <c r="BG940" s="8">
        <v>9.8699999999999992</v>
      </c>
      <c r="BH940" s="8"/>
      <c r="BI940" s="8" t="e">
        <f>(33.5*#REF!+142.3*#REF!-15.4*#REF!-14.5*#REF!)/100</f>
        <v>#REF!</v>
      </c>
      <c r="BJ940" s="8"/>
    </row>
    <row r="941" spans="1:62" x14ac:dyDescent="0.25">
      <c r="A941" t="s">
        <v>331</v>
      </c>
      <c r="B941" t="s">
        <v>128</v>
      </c>
      <c r="C941">
        <v>2018</v>
      </c>
      <c r="D941" s="9" t="s">
        <v>332</v>
      </c>
      <c r="E941">
        <v>0</v>
      </c>
      <c r="F941" s="6">
        <f>Table26[[#This Row],[Other Carbs wt%]]+Table26[[#This Row],[Starch wt%]]+Table26[[#This Row],[Cellulose wt%]]+Table26[[#This Row],[Hemicellulose wt%]]+Table26[[#This Row],[Sa wt%]]</f>
        <v>19.693877551020407</v>
      </c>
      <c r="G941" s="6">
        <f>Table26[[#This Row],[Protein wt%]]+Table26[[#This Row],[AA wt%]]</f>
        <v>66.734693877551024</v>
      </c>
      <c r="H941" s="6">
        <f>Table26[[#This Row],[Lipids wt%]]+Table26[[#This Row],[FA wt%]]</f>
        <v>7.5510204081632653</v>
      </c>
      <c r="I941" s="6">
        <f>Table26[[#This Row],[Lignin wt%]]+Table26[[#This Row],[Ph wt%]]</f>
        <v>0</v>
      </c>
      <c r="J94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41" s="8">
        <v>19.693877551020407</v>
      </c>
      <c r="L941" s="6">
        <v>0</v>
      </c>
      <c r="M941" s="6">
        <v>0</v>
      </c>
      <c r="N941" s="6">
        <v>0</v>
      </c>
      <c r="O941" s="8">
        <v>66.734693877551024</v>
      </c>
      <c r="P941" s="8">
        <v>7.5510204081632653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6">
        <v>5.9</v>
      </c>
      <c r="AD941" s="8">
        <v>0.03</v>
      </c>
      <c r="AG941" s="6">
        <v>11</v>
      </c>
      <c r="AQ941" s="6">
        <v>40</v>
      </c>
      <c r="AR941">
        <v>200</v>
      </c>
      <c r="AT941" t="s">
        <v>389</v>
      </c>
      <c r="AU941" s="8"/>
      <c r="AV941" s="8">
        <v>28.8361045130641</v>
      </c>
      <c r="AW941" s="8"/>
      <c r="AX941" s="8"/>
      <c r="AZ941" s="6" t="s">
        <v>391</v>
      </c>
      <c r="BD941" s="8">
        <v>49.09</v>
      </c>
      <c r="BE941" s="8">
        <v>7.52</v>
      </c>
      <c r="BF941" s="8">
        <v>33.61</v>
      </c>
      <c r="BG941" s="8">
        <v>9.7799999999999994</v>
      </c>
      <c r="BH941" s="8"/>
      <c r="BI941" s="8" t="e">
        <f>(33.5*#REF!+142.3*#REF!-15.4*#REF!-14.5*#REF!)/100</f>
        <v>#REF!</v>
      </c>
      <c r="BJ941" s="8"/>
    </row>
    <row r="942" spans="1:62" x14ac:dyDescent="0.25">
      <c r="A942" t="s">
        <v>331</v>
      </c>
      <c r="B942" t="s">
        <v>128</v>
      </c>
      <c r="C942">
        <v>2018</v>
      </c>
      <c r="D942" s="9" t="s">
        <v>332</v>
      </c>
      <c r="E942">
        <v>0</v>
      </c>
      <c r="F942" s="6">
        <f>Table26[[#This Row],[Other Carbs wt%]]+Table26[[#This Row],[Starch wt%]]+Table26[[#This Row],[Cellulose wt%]]+Table26[[#This Row],[Hemicellulose wt%]]+Table26[[#This Row],[Sa wt%]]</f>
        <v>19.693877551020407</v>
      </c>
      <c r="G942" s="6">
        <f>Table26[[#This Row],[Protein wt%]]+Table26[[#This Row],[AA wt%]]</f>
        <v>66.734693877551024</v>
      </c>
      <c r="H942" s="6">
        <f>Table26[[#This Row],[Lipids wt%]]+Table26[[#This Row],[FA wt%]]</f>
        <v>7.5510204081632653</v>
      </c>
      <c r="I942" s="6">
        <f>Table26[[#This Row],[Lignin wt%]]+Table26[[#This Row],[Ph wt%]]</f>
        <v>0</v>
      </c>
      <c r="J94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42" s="8">
        <v>19.693877551020407</v>
      </c>
      <c r="L942" s="6">
        <v>0</v>
      </c>
      <c r="M942" s="6">
        <v>0</v>
      </c>
      <c r="N942" s="6">
        <v>0</v>
      </c>
      <c r="O942" s="8">
        <v>66.734693877551024</v>
      </c>
      <c r="P942" s="8">
        <v>7.5510204081632653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6">
        <v>5.9</v>
      </c>
      <c r="AD942" s="8">
        <v>0.03</v>
      </c>
      <c r="AG942" s="6">
        <v>11</v>
      </c>
      <c r="AQ942" s="6">
        <v>50</v>
      </c>
      <c r="AR942">
        <v>200</v>
      </c>
      <c r="AT942" t="s">
        <v>389</v>
      </c>
      <c r="AU942" s="8"/>
      <c r="AV942" s="8">
        <v>26.603325415676899</v>
      </c>
      <c r="AW942" s="8"/>
      <c r="AX942" s="8"/>
      <c r="AZ942" s="6" t="s">
        <v>391</v>
      </c>
      <c r="BD942" s="8">
        <v>48.06</v>
      </c>
      <c r="BE942" s="8">
        <v>7.21</v>
      </c>
      <c r="BF942" s="8">
        <v>35.42</v>
      </c>
      <c r="BG942" s="8">
        <v>9.31</v>
      </c>
      <c r="BH942" s="8"/>
      <c r="BI942" s="8" t="e">
        <f>(33.5*#REF!+142.3*#REF!-15.4*#REF!-14.5*#REF!)/100</f>
        <v>#REF!</v>
      </c>
      <c r="BJ942" s="8"/>
    </row>
    <row r="943" spans="1:62" x14ac:dyDescent="0.25">
      <c r="A943" t="s">
        <v>331</v>
      </c>
      <c r="B943" t="s">
        <v>128</v>
      </c>
      <c r="C943">
        <v>2018</v>
      </c>
      <c r="D943" s="9" t="s">
        <v>332</v>
      </c>
      <c r="E943">
        <v>0</v>
      </c>
      <c r="F943" s="6">
        <f>Table26[[#This Row],[Other Carbs wt%]]+Table26[[#This Row],[Starch wt%]]+Table26[[#This Row],[Cellulose wt%]]+Table26[[#This Row],[Hemicellulose wt%]]+Table26[[#This Row],[Sa wt%]]</f>
        <v>19.693877551020407</v>
      </c>
      <c r="G943" s="6">
        <f>Table26[[#This Row],[Protein wt%]]+Table26[[#This Row],[AA wt%]]</f>
        <v>66.734693877551024</v>
      </c>
      <c r="H943" s="6">
        <f>Table26[[#This Row],[Lipids wt%]]+Table26[[#This Row],[FA wt%]]</f>
        <v>7.5510204081632653</v>
      </c>
      <c r="I943" s="6">
        <f>Table26[[#This Row],[Lignin wt%]]+Table26[[#This Row],[Ph wt%]]</f>
        <v>0</v>
      </c>
      <c r="J94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43" s="8">
        <v>19.693877551020407</v>
      </c>
      <c r="L943" s="6">
        <v>0</v>
      </c>
      <c r="M943" s="6">
        <v>0</v>
      </c>
      <c r="N943" s="6">
        <v>0</v>
      </c>
      <c r="O943" s="8">
        <v>66.734693877551024</v>
      </c>
      <c r="P943" s="8">
        <v>7.5510204081632653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5.9</v>
      </c>
      <c r="AD943" s="8">
        <v>0.03</v>
      </c>
      <c r="AG943" s="6">
        <v>11</v>
      </c>
      <c r="AQ943" s="6">
        <v>10</v>
      </c>
      <c r="AR943">
        <v>225</v>
      </c>
      <c r="AT943" t="s">
        <v>389</v>
      </c>
      <c r="AU943" s="8"/>
      <c r="AV943" s="8">
        <v>34.204275534441798</v>
      </c>
      <c r="AW943" s="8"/>
      <c r="AX943" s="8"/>
      <c r="AZ943" s="6" t="s">
        <v>391</v>
      </c>
      <c r="BD943" s="8">
        <v>47.13</v>
      </c>
      <c r="BE943" s="8">
        <v>7.19</v>
      </c>
      <c r="BF943" s="8">
        <v>35.76</v>
      </c>
      <c r="BG943" s="8">
        <v>9.92</v>
      </c>
      <c r="BH943" s="8"/>
      <c r="BI943" s="8" t="e">
        <f>(33.5*#REF!+142.3*#REF!-15.4*#REF!-14.5*#REF!)/100</f>
        <v>#REF!</v>
      </c>
      <c r="BJ943" s="8"/>
    </row>
    <row r="944" spans="1:62" x14ac:dyDescent="0.25">
      <c r="A944" t="s">
        <v>331</v>
      </c>
      <c r="B944" t="s">
        <v>128</v>
      </c>
      <c r="C944">
        <v>2018</v>
      </c>
      <c r="D944" s="9" t="s">
        <v>332</v>
      </c>
      <c r="E944">
        <v>0</v>
      </c>
      <c r="F944" s="6">
        <f>Table26[[#This Row],[Other Carbs wt%]]+Table26[[#This Row],[Starch wt%]]+Table26[[#This Row],[Cellulose wt%]]+Table26[[#This Row],[Hemicellulose wt%]]+Table26[[#This Row],[Sa wt%]]</f>
        <v>19.693877551020407</v>
      </c>
      <c r="G944" s="6">
        <f>Table26[[#This Row],[Protein wt%]]+Table26[[#This Row],[AA wt%]]</f>
        <v>66.734693877551024</v>
      </c>
      <c r="H944" s="6">
        <f>Table26[[#This Row],[Lipids wt%]]+Table26[[#This Row],[FA wt%]]</f>
        <v>7.5510204081632653</v>
      </c>
      <c r="I944" s="6">
        <f>Table26[[#This Row],[Lignin wt%]]+Table26[[#This Row],[Ph wt%]]</f>
        <v>0</v>
      </c>
      <c r="J94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44" s="8">
        <v>19.693877551020407</v>
      </c>
      <c r="L944" s="6">
        <v>0</v>
      </c>
      <c r="M944" s="6">
        <v>0</v>
      </c>
      <c r="N944" s="6">
        <v>0</v>
      </c>
      <c r="O944" s="8">
        <v>66.734693877551024</v>
      </c>
      <c r="P944" s="8">
        <v>7.5510204081632653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5.9</v>
      </c>
      <c r="AD944" s="8">
        <v>0.03</v>
      </c>
      <c r="AG944" s="6">
        <v>11</v>
      </c>
      <c r="AQ944" s="6">
        <v>20</v>
      </c>
      <c r="AR944">
        <v>225</v>
      </c>
      <c r="AT944" t="s">
        <v>389</v>
      </c>
      <c r="AU944" s="8"/>
      <c r="AV944" s="8">
        <v>31.353919239904901</v>
      </c>
      <c r="AW944" s="8"/>
      <c r="AX944" s="8"/>
      <c r="AZ944" s="6" t="s">
        <v>391</v>
      </c>
      <c r="BD944" s="8">
        <v>48.37</v>
      </c>
      <c r="BE944" s="8">
        <v>7.51</v>
      </c>
      <c r="BF944" s="8">
        <v>34.29</v>
      </c>
      <c r="BG944" s="8">
        <v>9.83</v>
      </c>
      <c r="BH944" s="8"/>
      <c r="BI944" s="8" t="e">
        <f>(33.5*#REF!+142.3*#REF!-15.4*#REF!-14.5*#REF!)/100</f>
        <v>#REF!</v>
      </c>
      <c r="BJ944" s="8"/>
    </row>
    <row r="945" spans="1:62" x14ac:dyDescent="0.25">
      <c r="A945" t="s">
        <v>331</v>
      </c>
      <c r="B945" t="s">
        <v>128</v>
      </c>
      <c r="C945">
        <v>2018</v>
      </c>
      <c r="D945" s="9" t="s">
        <v>332</v>
      </c>
      <c r="E945">
        <v>0</v>
      </c>
      <c r="F945" s="6">
        <f>Table26[[#This Row],[Other Carbs wt%]]+Table26[[#This Row],[Starch wt%]]+Table26[[#This Row],[Cellulose wt%]]+Table26[[#This Row],[Hemicellulose wt%]]+Table26[[#This Row],[Sa wt%]]</f>
        <v>19.693877551020407</v>
      </c>
      <c r="G945" s="6">
        <f>Table26[[#This Row],[Protein wt%]]+Table26[[#This Row],[AA wt%]]</f>
        <v>66.734693877551024</v>
      </c>
      <c r="H945" s="6">
        <f>Table26[[#This Row],[Lipids wt%]]+Table26[[#This Row],[FA wt%]]</f>
        <v>7.5510204081632653</v>
      </c>
      <c r="I945" s="6">
        <f>Table26[[#This Row],[Lignin wt%]]+Table26[[#This Row],[Ph wt%]]</f>
        <v>0</v>
      </c>
      <c r="J94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45" s="8">
        <v>19.693877551020407</v>
      </c>
      <c r="L945" s="6">
        <v>0</v>
      </c>
      <c r="M945" s="6">
        <v>0</v>
      </c>
      <c r="N945" s="6">
        <v>0</v>
      </c>
      <c r="O945" s="8">
        <v>66.734693877551024</v>
      </c>
      <c r="P945" s="8">
        <v>7.5510204081632653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6">
        <v>5.9</v>
      </c>
      <c r="AD945" s="8">
        <v>0.03</v>
      </c>
      <c r="AG945" s="6">
        <v>11</v>
      </c>
      <c r="AQ945" s="6">
        <v>30</v>
      </c>
      <c r="AR945">
        <v>225</v>
      </c>
      <c r="AT945" t="s">
        <v>389</v>
      </c>
      <c r="AU945" s="8"/>
      <c r="AV945" s="8">
        <v>29.358669833729198</v>
      </c>
      <c r="AW945" s="8"/>
      <c r="AX945" s="8"/>
      <c r="AZ945" s="6" t="s">
        <v>391</v>
      </c>
      <c r="BD945" s="8">
        <v>50.98</v>
      </c>
      <c r="BE945" s="8">
        <v>7.48</v>
      </c>
      <c r="BF945" s="8">
        <v>31.97</v>
      </c>
      <c r="BG945" s="8">
        <v>9.57</v>
      </c>
      <c r="BH945" s="8"/>
      <c r="BI945" s="8" t="e">
        <f>(33.5*#REF!+142.3*#REF!-15.4*#REF!-14.5*#REF!)/100</f>
        <v>#REF!</v>
      </c>
      <c r="BJ945" s="8"/>
    </row>
    <row r="946" spans="1:62" x14ac:dyDescent="0.25">
      <c r="A946" t="s">
        <v>331</v>
      </c>
      <c r="B946" t="s">
        <v>128</v>
      </c>
      <c r="C946">
        <v>2018</v>
      </c>
      <c r="D946" s="9" t="s">
        <v>332</v>
      </c>
      <c r="E946">
        <v>0</v>
      </c>
      <c r="F946" s="6">
        <f>Table26[[#This Row],[Other Carbs wt%]]+Table26[[#This Row],[Starch wt%]]+Table26[[#This Row],[Cellulose wt%]]+Table26[[#This Row],[Hemicellulose wt%]]+Table26[[#This Row],[Sa wt%]]</f>
        <v>19.693877551020407</v>
      </c>
      <c r="G946" s="6">
        <f>Table26[[#This Row],[Protein wt%]]+Table26[[#This Row],[AA wt%]]</f>
        <v>66.734693877551024</v>
      </c>
      <c r="H946" s="6">
        <f>Table26[[#This Row],[Lipids wt%]]+Table26[[#This Row],[FA wt%]]</f>
        <v>7.5510204081632653</v>
      </c>
      <c r="I946" s="6">
        <f>Table26[[#This Row],[Lignin wt%]]+Table26[[#This Row],[Ph wt%]]</f>
        <v>0</v>
      </c>
      <c r="J94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46" s="8">
        <v>19.693877551020407</v>
      </c>
      <c r="L946" s="6">
        <v>0</v>
      </c>
      <c r="M946" s="6">
        <v>0</v>
      </c>
      <c r="N946" s="6">
        <v>0</v>
      </c>
      <c r="O946" s="8">
        <v>66.734693877551024</v>
      </c>
      <c r="P946" s="8">
        <v>7.5510204081632653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5.9</v>
      </c>
      <c r="AD946" s="8">
        <v>0.03</v>
      </c>
      <c r="AG946" s="6">
        <v>11</v>
      </c>
      <c r="AQ946" s="6">
        <v>40</v>
      </c>
      <c r="AR946">
        <v>225</v>
      </c>
      <c r="AT946" t="s">
        <v>389</v>
      </c>
      <c r="AU946" s="8"/>
      <c r="AV946" s="8">
        <v>28.0285035629453</v>
      </c>
      <c r="AW946" s="8"/>
      <c r="AX946" s="8"/>
      <c r="AZ946" s="6" t="s">
        <v>391</v>
      </c>
      <c r="BD946" s="8">
        <v>52.78</v>
      </c>
      <c r="BE946" s="8">
        <v>7.66</v>
      </c>
      <c r="BF946" s="8">
        <v>30.37</v>
      </c>
      <c r="BG946" s="8">
        <v>9.19</v>
      </c>
      <c r="BH946" s="8"/>
      <c r="BI946" s="8" t="e">
        <f>(33.5*#REF!+142.3*#REF!-15.4*#REF!-14.5*#REF!)/100</f>
        <v>#REF!</v>
      </c>
      <c r="BJ946" s="8"/>
    </row>
    <row r="947" spans="1:62" x14ac:dyDescent="0.25">
      <c r="A947" t="s">
        <v>331</v>
      </c>
      <c r="B947" t="s">
        <v>128</v>
      </c>
      <c r="C947">
        <v>2018</v>
      </c>
      <c r="D947" s="9" t="s">
        <v>332</v>
      </c>
      <c r="E947">
        <v>0</v>
      </c>
      <c r="F947" s="6">
        <f>Table26[[#This Row],[Other Carbs wt%]]+Table26[[#This Row],[Starch wt%]]+Table26[[#This Row],[Cellulose wt%]]+Table26[[#This Row],[Hemicellulose wt%]]+Table26[[#This Row],[Sa wt%]]</f>
        <v>19.693877551020407</v>
      </c>
      <c r="G947" s="6">
        <f>Table26[[#This Row],[Protein wt%]]+Table26[[#This Row],[AA wt%]]</f>
        <v>66.734693877551024</v>
      </c>
      <c r="H947" s="6">
        <f>Table26[[#This Row],[Lipids wt%]]+Table26[[#This Row],[FA wt%]]</f>
        <v>7.5510204081632653</v>
      </c>
      <c r="I947" s="6">
        <f>Table26[[#This Row],[Lignin wt%]]+Table26[[#This Row],[Ph wt%]]</f>
        <v>0</v>
      </c>
      <c r="J94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19.693877551020407</v>
      </c>
      <c r="K947" s="8">
        <v>19.693877551020407</v>
      </c>
      <c r="L947" s="6">
        <v>0</v>
      </c>
      <c r="M947" s="6">
        <v>0</v>
      </c>
      <c r="N947" s="6">
        <v>0</v>
      </c>
      <c r="O947" s="8">
        <v>66.734693877551024</v>
      </c>
      <c r="P947" s="8">
        <v>7.5510204081632653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5.9</v>
      </c>
      <c r="AD947" s="8">
        <v>0.03</v>
      </c>
      <c r="AG947" s="6">
        <v>11</v>
      </c>
      <c r="AQ947" s="6">
        <v>50</v>
      </c>
      <c r="AR947">
        <v>225</v>
      </c>
      <c r="AT947" t="s">
        <v>389</v>
      </c>
      <c r="AU947" s="8"/>
      <c r="AV947" s="8">
        <v>26.603325415676899</v>
      </c>
      <c r="AW947" s="8"/>
      <c r="AX947" s="8"/>
      <c r="AZ947" s="6" t="s">
        <v>391</v>
      </c>
      <c r="BD947" s="8">
        <v>54.05</v>
      </c>
      <c r="BE947" s="8">
        <v>7.94</v>
      </c>
      <c r="BF947" s="8">
        <v>29.3</v>
      </c>
      <c r="BG947" s="8">
        <v>8.7100000000000009</v>
      </c>
      <c r="BH947" s="8"/>
      <c r="BI947" s="8" t="e">
        <f>(33.5*#REF!+142.3*#REF!-15.4*#REF!-14.5*#REF!)/100</f>
        <v>#REF!</v>
      </c>
      <c r="BJ947" s="8"/>
    </row>
    <row r="948" spans="1:62" x14ac:dyDescent="0.25">
      <c r="A948" t="s">
        <v>333</v>
      </c>
      <c r="B948" t="s">
        <v>334</v>
      </c>
      <c r="C948">
        <v>2015</v>
      </c>
      <c r="D948" s="9" t="s">
        <v>335</v>
      </c>
      <c r="E948">
        <v>0</v>
      </c>
      <c r="F948" s="6">
        <f>Table26[[#This Row],[Other Carbs wt%]]+Table26[[#This Row],[Starch wt%]]+Table26[[#This Row],[Cellulose wt%]]+Table26[[#This Row],[Hemicellulose wt%]]+Table26[[#This Row],[Sa wt%]]</f>
        <v>24.409763905562222</v>
      </c>
      <c r="G948" s="6">
        <f>Table26[[#This Row],[Protein wt%]]+Table26[[#This Row],[AA wt%]]</f>
        <v>36.31452581032412</v>
      </c>
      <c r="H948" s="6">
        <f>Table26[[#This Row],[Lipids wt%]]+Table26[[#This Row],[FA wt%]]</f>
        <v>30.21208483393357</v>
      </c>
      <c r="I948" s="6">
        <f>Table26[[#This Row],[Lignin wt%]]+Table26[[#This Row],[Ph wt%]]</f>
        <v>0</v>
      </c>
      <c r="J94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24.409763905562222</v>
      </c>
      <c r="K948" s="8">
        <v>24.409763905562222</v>
      </c>
      <c r="L948" s="6">
        <v>0</v>
      </c>
      <c r="M948" s="6">
        <v>0</v>
      </c>
      <c r="N948" s="6">
        <v>0</v>
      </c>
      <c r="O948" s="8">
        <v>36.31452581032412</v>
      </c>
      <c r="P948" s="8">
        <v>30.21208483393357</v>
      </c>
      <c r="Q948" s="6">
        <v>0</v>
      </c>
      <c r="R948" s="6">
        <v>0</v>
      </c>
      <c r="S948" s="6">
        <v>0</v>
      </c>
      <c r="T948" s="6">
        <v>0</v>
      </c>
      <c r="U948" s="6">
        <v>0</v>
      </c>
      <c r="V948" s="6">
        <v>9.06</v>
      </c>
      <c r="AD948" s="8">
        <v>4.2000000000000003E-2</v>
      </c>
      <c r="AG948" s="6">
        <v>25</v>
      </c>
      <c r="AQ948" s="6">
        <v>135.75757575757575</v>
      </c>
      <c r="AR948">
        <v>250</v>
      </c>
      <c r="AT948" t="s">
        <v>389</v>
      </c>
      <c r="AU948" s="8">
        <v>6.5340909090909101</v>
      </c>
      <c r="AV948" s="8">
        <v>38.465909090908994</v>
      </c>
      <c r="AW948" s="8"/>
      <c r="AX948" s="8"/>
      <c r="AZ948" s="6" t="s">
        <v>391</v>
      </c>
      <c r="BD948" s="8">
        <v>75.5</v>
      </c>
      <c r="BE948" s="8">
        <v>10.8</v>
      </c>
      <c r="BF948" s="8">
        <v>8.99</v>
      </c>
      <c r="BG948" s="8">
        <v>6.11</v>
      </c>
      <c r="BH948" s="8">
        <v>0.28199999999999997</v>
      </c>
      <c r="BI948" s="8">
        <v>38.5</v>
      </c>
      <c r="BJ948" s="8"/>
    </row>
    <row r="949" spans="1:62" x14ac:dyDescent="0.25">
      <c r="A949" t="s">
        <v>333</v>
      </c>
      <c r="B949" t="s">
        <v>334</v>
      </c>
      <c r="C949">
        <v>2015</v>
      </c>
      <c r="D949" s="9" t="s">
        <v>335</v>
      </c>
      <c r="E949">
        <v>0</v>
      </c>
      <c r="F949" s="6">
        <f>Table26[[#This Row],[Other Carbs wt%]]+Table26[[#This Row],[Starch wt%]]+Table26[[#This Row],[Cellulose wt%]]+Table26[[#This Row],[Hemicellulose wt%]]+Table26[[#This Row],[Sa wt%]]</f>
        <v>24.409763905562222</v>
      </c>
      <c r="G949" s="6">
        <f>Table26[[#This Row],[Protein wt%]]+Table26[[#This Row],[AA wt%]]</f>
        <v>36.31452581032412</v>
      </c>
      <c r="H949" s="6">
        <f>Table26[[#This Row],[Lipids wt%]]+Table26[[#This Row],[FA wt%]]</f>
        <v>30.21208483393357</v>
      </c>
      <c r="I949" s="6">
        <f>Table26[[#This Row],[Lignin wt%]]+Table26[[#This Row],[Ph wt%]]</f>
        <v>0</v>
      </c>
      <c r="J94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24.409763905562222</v>
      </c>
      <c r="K949" s="8">
        <v>24.409763905562222</v>
      </c>
      <c r="L949" s="6">
        <v>0</v>
      </c>
      <c r="M949" s="6">
        <v>0</v>
      </c>
      <c r="N949" s="6">
        <v>0</v>
      </c>
      <c r="O949" s="8">
        <v>36.31452581032412</v>
      </c>
      <c r="P949" s="8">
        <v>30.21208483393357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9.06</v>
      </c>
      <c r="AD949" s="8">
        <v>4.2000000000000003E-2</v>
      </c>
      <c r="AG949" s="6">
        <v>25</v>
      </c>
      <c r="AQ949" s="6">
        <v>150.90909090909093</v>
      </c>
      <c r="AR949">
        <v>300</v>
      </c>
      <c r="AT949" t="s">
        <v>389</v>
      </c>
      <c r="AU949" s="8">
        <v>3.5795454545454501</v>
      </c>
      <c r="AV949" s="8">
        <v>40.738636363636346</v>
      </c>
      <c r="AW949" s="8"/>
      <c r="AX949" s="8"/>
      <c r="AZ949" s="6" t="s">
        <v>391</v>
      </c>
      <c r="BD949" s="8">
        <v>77.400000000000006</v>
      </c>
      <c r="BE949" s="8">
        <v>11</v>
      </c>
      <c r="BF949" s="8">
        <v>7.44</v>
      </c>
      <c r="BG949" s="8">
        <v>6.59</v>
      </c>
      <c r="BH949" s="8">
        <v>0.25700000000000001</v>
      </c>
      <c r="BI949" s="8">
        <v>39.6</v>
      </c>
      <c r="BJ949" s="8"/>
    </row>
    <row r="950" spans="1:62" x14ac:dyDescent="0.25">
      <c r="A950" t="s">
        <v>333</v>
      </c>
      <c r="B950" t="s">
        <v>334</v>
      </c>
      <c r="C950">
        <v>2015</v>
      </c>
      <c r="D950" s="9" t="s">
        <v>336</v>
      </c>
      <c r="E950">
        <v>0</v>
      </c>
      <c r="F950" s="6">
        <f>Table26[[#This Row],[Other Carbs wt%]]+Table26[[#This Row],[Starch wt%]]+Table26[[#This Row],[Cellulose wt%]]+Table26[[#This Row],[Hemicellulose wt%]]+Table26[[#This Row],[Sa wt%]]</f>
        <v>26.699999999999996</v>
      </c>
      <c r="G950" s="6">
        <f>Table26[[#This Row],[Protein wt%]]+Table26[[#This Row],[AA wt%]]</f>
        <v>45.099999999999994</v>
      </c>
      <c r="H950" s="6">
        <f>Table26[[#This Row],[Lipids wt%]]+Table26[[#This Row],[FA wt%]]</f>
        <v>17.299999999999997</v>
      </c>
      <c r="I950" s="6">
        <f>Table26[[#This Row],[Lignin wt%]]+Table26[[#This Row],[Ph wt%]]</f>
        <v>0</v>
      </c>
      <c r="J95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26.699999999999996</v>
      </c>
      <c r="K950" s="8">
        <v>26.699999999999996</v>
      </c>
      <c r="L950" s="6">
        <v>0</v>
      </c>
      <c r="M950" s="6">
        <v>0</v>
      </c>
      <c r="N950" s="6">
        <v>0</v>
      </c>
      <c r="O950" s="8">
        <v>45.099999999999994</v>
      </c>
      <c r="P950" s="8">
        <v>17.299999999999997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10.9</v>
      </c>
      <c r="AD950" s="8">
        <v>4.2000000000000003E-2</v>
      </c>
      <c r="AG950" s="6">
        <v>25</v>
      </c>
      <c r="AQ950" s="6">
        <v>120.60606060606061</v>
      </c>
      <c r="AR950">
        <v>200</v>
      </c>
      <c r="AT950" t="s">
        <v>389</v>
      </c>
      <c r="AU950" s="8">
        <v>28.068181818181799</v>
      </c>
      <c r="AV950" s="8">
        <v>12.670454545454504</v>
      </c>
      <c r="AW950" s="8"/>
      <c r="AX950" s="8"/>
      <c r="AZ950" s="6" t="s">
        <v>391</v>
      </c>
      <c r="BD950" s="8">
        <v>73.2</v>
      </c>
      <c r="BE950" s="8">
        <v>9.57</v>
      </c>
      <c r="BF950" s="8">
        <v>13.4</v>
      </c>
      <c r="BG950" s="8">
        <v>3.17</v>
      </c>
      <c r="BH950" s="8">
        <v>0.17599999999999999</v>
      </c>
      <c r="BI950" s="8">
        <v>35.6</v>
      </c>
      <c r="BJ950" s="8"/>
    </row>
    <row r="951" spans="1:62" x14ac:dyDescent="0.25">
      <c r="A951" t="s">
        <v>333</v>
      </c>
      <c r="B951" t="s">
        <v>334</v>
      </c>
      <c r="C951">
        <v>2015</v>
      </c>
      <c r="D951" s="9" t="s">
        <v>336</v>
      </c>
      <c r="E951">
        <v>0</v>
      </c>
      <c r="F951" s="6">
        <f>Table26[[#This Row],[Other Carbs wt%]]+Table26[[#This Row],[Starch wt%]]+Table26[[#This Row],[Cellulose wt%]]+Table26[[#This Row],[Hemicellulose wt%]]+Table26[[#This Row],[Sa wt%]]</f>
        <v>26.699999999999996</v>
      </c>
      <c r="G951" s="6">
        <f>Table26[[#This Row],[Protein wt%]]+Table26[[#This Row],[AA wt%]]</f>
        <v>45.099999999999994</v>
      </c>
      <c r="H951" s="6">
        <f>Table26[[#This Row],[Lipids wt%]]+Table26[[#This Row],[FA wt%]]</f>
        <v>17.299999999999997</v>
      </c>
      <c r="I951" s="6">
        <f>Table26[[#This Row],[Lignin wt%]]+Table26[[#This Row],[Ph wt%]]</f>
        <v>0</v>
      </c>
      <c r="J95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26.699999999999996</v>
      </c>
      <c r="K951" s="8">
        <v>26.699999999999996</v>
      </c>
      <c r="L951" s="6">
        <v>0</v>
      </c>
      <c r="M951" s="6">
        <v>0</v>
      </c>
      <c r="N951" s="6">
        <v>0</v>
      </c>
      <c r="O951" s="8">
        <v>45.099999999999994</v>
      </c>
      <c r="P951" s="8">
        <v>17.299999999999997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10.9</v>
      </c>
      <c r="AD951" s="8">
        <v>4.2000000000000003E-2</v>
      </c>
      <c r="AG951" s="6">
        <v>25</v>
      </c>
      <c r="AQ951" s="6">
        <v>135.75757575757575</v>
      </c>
      <c r="AR951">
        <v>250</v>
      </c>
      <c r="AT951" t="s">
        <v>389</v>
      </c>
      <c r="AU951" s="8">
        <v>18.465909090909001</v>
      </c>
      <c r="AV951" s="8">
        <v>22.272727272727302</v>
      </c>
      <c r="AW951" s="8"/>
      <c r="AX951" s="8"/>
      <c r="AZ951" s="6" t="s">
        <v>391</v>
      </c>
      <c r="BD951" s="8">
        <v>73.7</v>
      </c>
      <c r="BE951" s="8">
        <v>9.06</v>
      </c>
      <c r="BF951" s="8">
        <v>8.76</v>
      </c>
      <c r="BG951" s="8">
        <v>6.29</v>
      </c>
      <c r="BH951" s="8">
        <v>0.34599999999999997</v>
      </c>
      <c r="BI951" s="8">
        <v>35.9</v>
      </c>
      <c r="BJ951" s="8"/>
    </row>
    <row r="952" spans="1:62" x14ac:dyDescent="0.25">
      <c r="A952" t="s">
        <v>333</v>
      </c>
      <c r="B952" t="s">
        <v>334</v>
      </c>
      <c r="C952">
        <v>2015</v>
      </c>
      <c r="D952" s="9" t="s">
        <v>336</v>
      </c>
      <c r="E952">
        <v>0</v>
      </c>
      <c r="F952" s="6">
        <f>Table26[[#This Row],[Other Carbs wt%]]+Table26[[#This Row],[Starch wt%]]+Table26[[#This Row],[Cellulose wt%]]+Table26[[#This Row],[Hemicellulose wt%]]+Table26[[#This Row],[Sa wt%]]</f>
        <v>26.699999999999996</v>
      </c>
      <c r="G952" s="6">
        <f>Table26[[#This Row],[Protein wt%]]+Table26[[#This Row],[AA wt%]]</f>
        <v>45.099999999999994</v>
      </c>
      <c r="H952" s="6">
        <f>Table26[[#This Row],[Lipids wt%]]+Table26[[#This Row],[FA wt%]]</f>
        <v>17.299999999999997</v>
      </c>
      <c r="I952" s="6">
        <f>Table26[[#This Row],[Lignin wt%]]+Table26[[#This Row],[Ph wt%]]</f>
        <v>0</v>
      </c>
      <c r="J95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26.699999999999996</v>
      </c>
      <c r="K952" s="8">
        <v>26.699999999999996</v>
      </c>
      <c r="L952" s="6">
        <v>0</v>
      </c>
      <c r="M952" s="6">
        <v>0</v>
      </c>
      <c r="N952" s="6">
        <v>0</v>
      </c>
      <c r="O952" s="8">
        <v>45.099999999999994</v>
      </c>
      <c r="P952" s="8">
        <v>17.299999999999997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10.9</v>
      </c>
      <c r="AD952" s="8">
        <v>4.2000000000000003E-2</v>
      </c>
      <c r="AG952" s="6">
        <v>25</v>
      </c>
      <c r="AQ952" s="6">
        <v>150.90909090909093</v>
      </c>
      <c r="AR952">
        <v>300</v>
      </c>
      <c r="AT952" t="s">
        <v>389</v>
      </c>
      <c r="AU952" s="8">
        <v>9.2045454545454497</v>
      </c>
      <c r="AV952" s="8">
        <v>31.363636363636349</v>
      </c>
      <c r="AW952" s="8"/>
      <c r="AX952" s="8"/>
      <c r="AZ952" s="6" t="s">
        <v>391</v>
      </c>
      <c r="BD952" s="8">
        <v>76</v>
      </c>
      <c r="BE952" s="8">
        <v>9.02</v>
      </c>
      <c r="BF952" s="8">
        <v>6.11</v>
      </c>
      <c r="BG952" s="8">
        <v>6.56</v>
      </c>
      <c r="BH952" s="8">
        <v>0.27400000000000002</v>
      </c>
      <c r="BI952" s="8">
        <v>37</v>
      </c>
      <c r="BJ952" s="8"/>
    </row>
    <row r="953" spans="1:62" x14ac:dyDescent="0.25">
      <c r="A953" t="s">
        <v>333</v>
      </c>
      <c r="B953" t="s">
        <v>334</v>
      </c>
      <c r="C953">
        <v>2015</v>
      </c>
      <c r="D953" s="9" t="s">
        <v>336</v>
      </c>
      <c r="E953">
        <v>0</v>
      </c>
      <c r="F953" s="6">
        <f>Table26[[#This Row],[Other Carbs wt%]]+Table26[[#This Row],[Starch wt%]]+Table26[[#This Row],[Cellulose wt%]]+Table26[[#This Row],[Hemicellulose wt%]]+Table26[[#This Row],[Sa wt%]]</f>
        <v>26.699999999999996</v>
      </c>
      <c r="G953" s="6">
        <f>Table26[[#This Row],[Protein wt%]]+Table26[[#This Row],[AA wt%]]</f>
        <v>45.099999999999994</v>
      </c>
      <c r="H953" s="6">
        <f>Table26[[#This Row],[Lipids wt%]]+Table26[[#This Row],[FA wt%]]</f>
        <v>17.299999999999997</v>
      </c>
      <c r="I953" s="6">
        <f>Table26[[#This Row],[Lignin wt%]]+Table26[[#This Row],[Ph wt%]]</f>
        <v>0</v>
      </c>
      <c r="J95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26.699999999999996</v>
      </c>
      <c r="K953" s="8">
        <v>26.699999999999996</v>
      </c>
      <c r="L953" s="6">
        <v>0</v>
      </c>
      <c r="M953" s="6">
        <v>0</v>
      </c>
      <c r="N953" s="6">
        <v>0</v>
      </c>
      <c r="O953" s="8">
        <v>45.099999999999994</v>
      </c>
      <c r="P953" s="8">
        <v>17.299999999999997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10.9</v>
      </c>
      <c r="AD953" s="8">
        <v>4.2000000000000003E-2</v>
      </c>
      <c r="AG953" s="6">
        <v>25</v>
      </c>
      <c r="AQ953" s="6">
        <v>166.06060606060606</v>
      </c>
      <c r="AR953">
        <v>350</v>
      </c>
      <c r="AT953" t="s">
        <v>389</v>
      </c>
      <c r="AU953" s="8">
        <v>8.125</v>
      </c>
      <c r="AV953" s="8">
        <v>29.659090909090899</v>
      </c>
      <c r="AW953" s="8"/>
      <c r="AX953" s="8"/>
      <c r="AZ953" s="6" t="s">
        <v>391</v>
      </c>
      <c r="BD953" s="8">
        <v>76.599999999999994</v>
      </c>
      <c r="BE953" s="8">
        <v>8.9700000000000006</v>
      </c>
      <c r="BF953" s="8">
        <v>5.86</v>
      </c>
      <c r="BG953" s="8">
        <v>6.59</v>
      </c>
      <c r="BH953" s="8">
        <v>0.16</v>
      </c>
      <c r="BI953" s="8">
        <v>37.1</v>
      </c>
      <c r="BJ953" s="8"/>
    </row>
    <row r="954" spans="1:62" x14ac:dyDescent="0.25">
      <c r="A954" t="s">
        <v>343</v>
      </c>
      <c r="B954" t="s">
        <v>344</v>
      </c>
      <c r="C954">
        <v>2020</v>
      </c>
      <c r="D954" s="9" t="s">
        <v>345</v>
      </c>
      <c r="E954">
        <v>0</v>
      </c>
      <c r="F954" s="6">
        <f>Table26[[#This Row],[Other Carbs wt%]]+Table26[[#This Row],[Starch wt%]]+Table26[[#This Row],[Cellulose wt%]]+Table26[[#This Row],[Hemicellulose wt%]]+Table26[[#This Row],[Sa wt%]]</f>
        <v>26.679649464459587</v>
      </c>
      <c r="G954" s="6">
        <f>Table26[[#This Row],[Protein wt%]]+Table26[[#This Row],[AA wt%]]</f>
        <v>38.656280428432325</v>
      </c>
      <c r="H954" s="6">
        <f>Table26[[#This Row],[Lipids wt%]]+Table26[[#This Row],[FA wt%]]</f>
        <v>28.101265822784807</v>
      </c>
      <c r="I954" s="6">
        <f>Table26[[#This Row],[Lignin wt%]]+Table26[[#This Row],[Ph wt%]]</f>
        <v>0</v>
      </c>
      <c r="J95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26.679649464459587</v>
      </c>
      <c r="K954" s="8">
        <v>26.679649464459587</v>
      </c>
      <c r="L954" s="6">
        <v>0</v>
      </c>
      <c r="M954" s="6">
        <v>0</v>
      </c>
      <c r="N954" s="6">
        <v>0</v>
      </c>
      <c r="O954" s="8">
        <v>38.656280428432325</v>
      </c>
      <c r="P954" s="8">
        <v>28.101265822784807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6.74</v>
      </c>
      <c r="AD954" s="8">
        <v>0.1</v>
      </c>
      <c r="AG954" s="6">
        <v>10</v>
      </c>
      <c r="AQ954" s="6">
        <v>30</v>
      </c>
      <c r="AR954">
        <v>275</v>
      </c>
      <c r="AT954" t="s">
        <v>389</v>
      </c>
      <c r="AU954" s="8">
        <v>14.1939252336448</v>
      </c>
      <c r="AV954" s="8">
        <v>12.3014018691588</v>
      </c>
      <c r="AW954" s="8">
        <v>60.140186915887803</v>
      </c>
      <c r="AX954" s="8">
        <f>100-SUM(Table26[[#This Row],[Solids wt%]:[Aquous wt%]])</f>
        <v>13.364485981308604</v>
      </c>
      <c r="AZ954" s="6">
        <v>13.364485981308604</v>
      </c>
      <c r="BD954" s="8"/>
      <c r="BE954" s="8"/>
      <c r="BF954" s="8"/>
      <c r="BG954" s="8"/>
      <c r="BH954" s="8"/>
      <c r="BI954" s="8"/>
      <c r="BJ954" s="8"/>
    </row>
    <row r="955" spans="1:62" x14ac:dyDescent="0.25">
      <c r="A955" t="s">
        <v>343</v>
      </c>
      <c r="B955" t="s">
        <v>344</v>
      </c>
      <c r="C955">
        <v>2020</v>
      </c>
      <c r="D955" s="9" t="s">
        <v>345</v>
      </c>
      <c r="E955">
        <v>0</v>
      </c>
      <c r="F955" s="6">
        <f>Table26[[#This Row],[Other Carbs wt%]]+Table26[[#This Row],[Starch wt%]]+Table26[[#This Row],[Cellulose wt%]]+Table26[[#This Row],[Hemicellulose wt%]]+Table26[[#This Row],[Sa wt%]]</f>
        <v>26.679649464459587</v>
      </c>
      <c r="G955" s="6">
        <f>Table26[[#This Row],[Protein wt%]]+Table26[[#This Row],[AA wt%]]</f>
        <v>38.656280428432325</v>
      </c>
      <c r="H955" s="6">
        <f>Table26[[#This Row],[Lipids wt%]]+Table26[[#This Row],[FA wt%]]</f>
        <v>28.101265822784807</v>
      </c>
      <c r="I955" s="6">
        <f>Table26[[#This Row],[Lignin wt%]]+Table26[[#This Row],[Ph wt%]]</f>
        <v>0</v>
      </c>
      <c r="J95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26.679649464459587</v>
      </c>
      <c r="K955" s="8">
        <v>26.679649464459587</v>
      </c>
      <c r="L955" s="6">
        <v>0</v>
      </c>
      <c r="M955" s="6">
        <v>0</v>
      </c>
      <c r="N955" s="6">
        <v>0</v>
      </c>
      <c r="O955" s="8">
        <v>38.656280428432325</v>
      </c>
      <c r="P955" s="8">
        <v>28.101265822784807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6.74</v>
      </c>
      <c r="AD955" s="8">
        <v>0.1</v>
      </c>
      <c r="AG955" s="6">
        <v>10</v>
      </c>
      <c r="AQ955" s="6">
        <v>30</v>
      </c>
      <c r="AR955">
        <v>300</v>
      </c>
      <c r="AT955" t="s">
        <v>389</v>
      </c>
      <c r="AU955" s="8">
        <v>11.880841121495299</v>
      </c>
      <c r="AV955" s="8">
        <v>25.128504672897101</v>
      </c>
      <c r="AW955" s="8">
        <v>50.257009345794302</v>
      </c>
      <c r="AX955" s="8">
        <f>100-SUM(Table26[[#This Row],[Solids wt%]:[Aquous wt%]])</f>
        <v>12.733644859813296</v>
      </c>
      <c r="AZ955" s="6">
        <v>12.733644859813296</v>
      </c>
      <c r="BD955" s="8"/>
      <c r="BE955" s="8"/>
      <c r="BF955" s="8"/>
      <c r="BG955" s="8"/>
      <c r="BH955" s="8"/>
      <c r="BI955" s="8"/>
      <c r="BJ955" s="8"/>
    </row>
    <row r="956" spans="1:62" x14ac:dyDescent="0.25">
      <c r="A956" t="s">
        <v>343</v>
      </c>
      <c r="B956" t="s">
        <v>344</v>
      </c>
      <c r="C956">
        <v>2020</v>
      </c>
      <c r="D956" s="9" t="s">
        <v>345</v>
      </c>
      <c r="E956">
        <v>0</v>
      </c>
      <c r="F956" s="6">
        <f>Table26[[#This Row],[Other Carbs wt%]]+Table26[[#This Row],[Starch wt%]]+Table26[[#This Row],[Cellulose wt%]]+Table26[[#This Row],[Hemicellulose wt%]]+Table26[[#This Row],[Sa wt%]]</f>
        <v>26.679649464459587</v>
      </c>
      <c r="G956" s="6">
        <f>Table26[[#This Row],[Protein wt%]]+Table26[[#This Row],[AA wt%]]</f>
        <v>38.656280428432325</v>
      </c>
      <c r="H956" s="6">
        <f>Table26[[#This Row],[Lipids wt%]]+Table26[[#This Row],[FA wt%]]</f>
        <v>28.101265822784807</v>
      </c>
      <c r="I956" s="6">
        <f>Table26[[#This Row],[Lignin wt%]]+Table26[[#This Row],[Ph wt%]]</f>
        <v>0</v>
      </c>
      <c r="J95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26.679649464459587</v>
      </c>
      <c r="K956" s="8">
        <v>26.679649464459587</v>
      </c>
      <c r="L956" s="6">
        <v>0</v>
      </c>
      <c r="M956" s="6">
        <v>0</v>
      </c>
      <c r="N956" s="6">
        <v>0</v>
      </c>
      <c r="O956" s="8">
        <v>38.656280428432325</v>
      </c>
      <c r="P956" s="8">
        <v>28.101265822784807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6">
        <v>6.74</v>
      </c>
      <c r="AD956" s="8">
        <v>0.1</v>
      </c>
      <c r="AG956" s="6">
        <v>10</v>
      </c>
      <c r="AQ956" s="6">
        <v>30</v>
      </c>
      <c r="AR956">
        <v>350</v>
      </c>
      <c r="AT956" t="s">
        <v>389</v>
      </c>
      <c r="AU956" s="8">
        <v>8.5163551401868993</v>
      </c>
      <c r="AV956" s="8">
        <v>32.278037383177498</v>
      </c>
      <c r="AW956" s="8">
        <v>43.528037383177498</v>
      </c>
      <c r="AX956" s="8">
        <f>100-SUM(Table26[[#This Row],[Solids wt%]:[Aquous wt%]])</f>
        <v>15.677570093458115</v>
      </c>
      <c r="AZ956" s="6">
        <v>15.677570093458115</v>
      </c>
      <c r="BD956" s="8"/>
      <c r="BE956" s="8"/>
      <c r="BF956" s="8"/>
      <c r="BG956" s="8"/>
      <c r="BH956" s="8"/>
      <c r="BI956" s="8"/>
      <c r="BJ956" s="8"/>
    </row>
    <row r="957" spans="1:62" x14ac:dyDescent="0.25">
      <c r="A957" t="s">
        <v>346</v>
      </c>
      <c r="B957" t="s">
        <v>347</v>
      </c>
      <c r="C957">
        <v>2018</v>
      </c>
      <c r="D957" s="9" t="s">
        <v>348</v>
      </c>
      <c r="E957">
        <v>0</v>
      </c>
      <c r="F957" s="6">
        <f>Table26[[#This Row],[Other Carbs wt%]]+Table26[[#This Row],[Starch wt%]]+Table26[[#This Row],[Cellulose wt%]]+Table26[[#This Row],[Hemicellulose wt%]]+Table26[[#This Row],[Sa wt%]]</f>
        <v>8.2654249126891717</v>
      </c>
      <c r="G957" s="6">
        <f>Table26[[#This Row],[Protein wt%]]+Table26[[#This Row],[AA wt%]]</f>
        <v>70.663562281722932</v>
      </c>
      <c r="H957" s="6">
        <f>Table26[[#This Row],[Lipids wt%]]+Table26[[#This Row],[FA wt%]]</f>
        <v>14.086146682188591</v>
      </c>
      <c r="I957" s="6">
        <f>Table26[[#This Row],[Lignin wt%]]+Table26[[#This Row],[Ph wt%]]</f>
        <v>0</v>
      </c>
      <c r="J95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8.2654249126891717</v>
      </c>
      <c r="K957" s="8">
        <v>8.2654249126891717</v>
      </c>
      <c r="L957" s="6">
        <v>0</v>
      </c>
      <c r="M957" s="6">
        <v>0</v>
      </c>
      <c r="N957" s="6">
        <v>0</v>
      </c>
      <c r="O957" s="8">
        <v>70.663562281722932</v>
      </c>
      <c r="P957" s="8">
        <v>14.086146682188591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6</v>
      </c>
      <c r="AD957" s="8"/>
      <c r="AG957" s="6">
        <v>16.666666666666664</v>
      </c>
      <c r="AQ957" s="6">
        <v>180</v>
      </c>
      <c r="AR957">
        <v>240</v>
      </c>
      <c r="AT957" t="s">
        <v>389</v>
      </c>
      <c r="AU957" s="8"/>
      <c r="AV957" s="8">
        <v>12.4</v>
      </c>
      <c r="AW957" s="8"/>
      <c r="AX957" s="8"/>
      <c r="AZ957" s="6" t="s">
        <v>391</v>
      </c>
      <c r="BD957" s="8">
        <v>65.5</v>
      </c>
      <c r="BE957" s="8">
        <v>6.1</v>
      </c>
      <c r="BF957" s="8">
        <v>22.3</v>
      </c>
      <c r="BG957" s="8">
        <v>3.5</v>
      </c>
      <c r="BH957" s="8">
        <v>2.6</v>
      </c>
      <c r="BI957" s="8" t="e">
        <f>(33.5*#REF!+142.3*#REF!-15.4*#REF!-14.5*#REF!)/100</f>
        <v>#REF!</v>
      </c>
      <c r="BJ957" s="8"/>
    </row>
    <row r="958" spans="1:62" x14ac:dyDescent="0.25">
      <c r="A958" t="s">
        <v>346</v>
      </c>
      <c r="B958" t="s">
        <v>347</v>
      </c>
      <c r="C958">
        <v>2018</v>
      </c>
      <c r="D958" s="9" t="s">
        <v>348</v>
      </c>
      <c r="E958">
        <v>0</v>
      </c>
      <c r="F958" s="6">
        <f>Table26[[#This Row],[Other Carbs wt%]]+Table26[[#This Row],[Starch wt%]]+Table26[[#This Row],[Cellulose wt%]]+Table26[[#This Row],[Hemicellulose wt%]]+Table26[[#This Row],[Sa wt%]]</f>
        <v>8.2654249126891717</v>
      </c>
      <c r="G958" s="6">
        <f>Table26[[#This Row],[Protein wt%]]+Table26[[#This Row],[AA wt%]]</f>
        <v>70.663562281722932</v>
      </c>
      <c r="H958" s="6">
        <f>Table26[[#This Row],[Lipids wt%]]+Table26[[#This Row],[FA wt%]]</f>
        <v>14.086146682188591</v>
      </c>
      <c r="I958" s="6">
        <f>Table26[[#This Row],[Lignin wt%]]+Table26[[#This Row],[Ph wt%]]</f>
        <v>0</v>
      </c>
      <c r="J95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8.2654249126891717</v>
      </c>
      <c r="K958" s="8">
        <v>8.2654249126891717</v>
      </c>
      <c r="L958" s="6">
        <v>0</v>
      </c>
      <c r="M958" s="6">
        <v>0</v>
      </c>
      <c r="N958" s="6">
        <v>0</v>
      </c>
      <c r="O958" s="8">
        <v>70.663562281722932</v>
      </c>
      <c r="P958" s="8">
        <v>14.086146682188591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6">
        <v>6</v>
      </c>
      <c r="AD958" s="8"/>
      <c r="AG958" s="6">
        <v>16.666666666666664</v>
      </c>
      <c r="AQ958" s="6">
        <v>180</v>
      </c>
      <c r="AR958">
        <v>330</v>
      </c>
      <c r="AT958" t="s">
        <v>389</v>
      </c>
      <c r="AU958" s="8"/>
      <c r="AV958" s="8">
        <v>37.200000000000003</v>
      </c>
      <c r="AW958" s="8"/>
      <c r="AX958" s="8"/>
      <c r="AZ958" s="6" t="s">
        <v>391</v>
      </c>
      <c r="BD958" s="8">
        <v>73.7</v>
      </c>
      <c r="BE958" s="8">
        <v>6</v>
      </c>
      <c r="BF958" s="8">
        <v>11.1</v>
      </c>
      <c r="BG958" s="8">
        <v>6.2</v>
      </c>
      <c r="BH958" s="8">
        <v>3</v>
      </c>
      <c r="BI958" s="8" t="e">
        <f>(33.5*#REF!+142.3*#REF!-15.4*#REF!-14.5*#REF!)/100</f>
        <v>#REF!</v>
      </c>
      <c r="BJ958" s="8"/>
    </row>
    <row r="959" spans="1:62" x14ac:dyDescent="0.25">
      <c r="A959" t="s">
        <v>349</v>
      </c>
      <c r="B959" t="s">
        <v>350</v>
      </c>
      <c r="C959">
        <v>2019</v>
      </c>
      <c r="D959" s="9" t="s">
        <v>351</v>
      </c>
      <c r="E959">
        <v>0</v>
      </c>
      <c r="F959" s="6">
        <f>Table26[[#This Row],[Other Carbs wt%]]+Table26[[#This Row],[Starch wt%]]+Table26[[#This Row],[Cellulose wt%]]+Table26[[#This Row],[Hemicellulose wt%]]+Table26[[#This Row],[Sa wt%]]</f>
        <v>31.240702171972561</v>
      </c>
      <c r="G959" s="6">
        <f>Table26[[#This Row],[Protein wt%]]+Table26[[#This Row],[AA wt%]]</f>
        <v>27.67033620946146</v>
      </c>
      <c r="H959" s="6">
        <f>Table26[[#This Row],[Lipids wt%]]+Table26[[#This Row],[FA wt%]]</f>
        <v>8.9259149062779155</v>
      </c>
      <c r="I959" s="6">
        <f>Table26[[#This Row],[Lignin wt%]]+Table26[[#This Row],[Ph wt%]]</f>
        <v>0</v>
      </c>
      <c r="J95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31.240702171972561</v>
      </c>
      <c r="K959" s="8">
        <v>31.240702171972561</v>
      </c>
      <c r="L959" s="6">
        <v>0</v>
      </c>
      <c r="M959" s="6">
        <v>0</v>
      </c>
      <c r="N959" s="6">
        <v>0</v>
      </c>
      <c r="O959" s="8">
        <v>27.67033620946146</v>
      </c>
      <c r="P959" s="8">
        <v>8.9259149062779155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30.069541029207301</v>
      </c>
      <c r="AD959" s="8">
        <v>0.5</v>
      </c>
      <c r="AG959" s="6">
        <v>15</v>
      </c>
      <c r="AQ959" s="6">
        <v>30</v>
      </c>
      <c r="AR959">
        <v>325</v>
      </c>
      <c r="AT959" t="s">
        <v>389</v>
      </c>
      <c r="AU959" s="8">
        <v>18.03</v>
      </c>
      <c r="AV959" s="8">
        <v>34.799999999999997</v>
      </c>
      <c r="AW959" s="8"/>
      <c r="AX959" s="8"/>
      <c r="AZ959" s="6" t="s">
        <v>391</v>
      </c>
      <c r="BD959" s="8">
        <v>72.400000000000006</v>
      </c>
      <c r="BE959" s="8">
        <v>7.74</v>
      </c>
      <c r="BF959" s="8">
        <v>15.51</v>
      </c>
      <c r="BG959" s="8">
        <v>4.05</v>
      </c>
      <c r="BH959" s="8"/>
      <c r="BI959" s="8" t="e">
        <f>(33.5*#REF!+142.3*#REF!-15.4*#REF!-14.5*#REF!)/100</f>
        <v>#REF!</v>
      </c>
      <c r="BJ959" s="8">
        <v>0.11</v>
      </c>
    </row>
    <row r="960" spans="1:62" x14ac:dyDescent="0.25">
      <c r="A960" t="s">
        <v>357</v>
      </c>
      <c r="B960" t="s">
        <v>236</v>
      </c>
      <c r="C960">
        <v>2019</v>
      </c>
      <c r="D960" s="9" t="s">
        <v>358</v>
      </c>
      <c r="E960">
        <v>0</v>
      </c>
      <c r="F960" s="6">
        <f>Table26[[#This Row],[Other Carbs wt%]]+Table26[[#This Row],[Starch wt%]]+Table26[[#This Row],[Cellulose wt%]]+Table26[[#This Row],[Hemicellulose wt%]]+Table26[[#This Row],[Sa wt%]]</f>
        <v>36.052846635794062</v>
      </c>
      <c r="G960" s="6">
        <f>Table26[[#This Row],[Protein wt%]]+Table26[[#This Row],[AA wt%]]</f>
        <v>38.286570416780165</v>
      </c>
      <c r="H960" s="6">
        <f>Table26[[#This Row],[Lipids wt%]]+Table26[[#This Row],[FA wt%]]</f>
        <v>17.188776900027239</v>
      </c>
      <c r="I960" s="6">
        <f>Table26[[#This Row],[Lignin wt%]]+Table26[[#This Row],[Ph wt%]]</f>
        <v>0</v>
      </c>
      <c r="J96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36.052846635794062</v>
      </c>
      <c r="K960" s="8">
        <v>36.052846635794062</v>
      </c>
      <c r="L960" s="6">
        <v>0</v>
      </c>
      <c r="M960" s="6">
        <v>0</v>
      </c>
      <c r="N960" s="6">
        <v>0</v>
      </c>
      <c r="O960" s="8">
        <v>38.286570416780165</v>
      </c>
      <c r="P960" s="8">
        <v>17.188776900027239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6.22</v>
      </c>
      <c r="AD960" s="8">
        <v>0.1</v>
      </c>
      <c r="AG960" s="6">
        <v>10</v>
      </c>
      <c r="AQ960" s="6">
        <v>30</v>
      </c>
      <c r="AR960">
        <v>200</v>
      </c>
      <c r="AT960" t="s">
        <v>389</v>
      </c>
      <c r="AU960" s="8">
        <v>38.181818181818201</v>
      </c>
      <c r="AV960" s="8">
        <v>35.874125874125795</v>
      </c>
      <c r="AW960" s="8">
        <v>19.090909090909108</v>
      </c>
      <c r="AX960" s="8"/>
      <c r="AZ960" s="6" t="s">
        <v>391</v>
      </c>
      <c r="BD960" s="8"/>
      <c r="BE960" s="8"/>
      <c r="BF960" s="8"/>
      <c r="BG960" s="8"/>
      <c r="BH960" s="8"/>
      <c r="BI960" s="8"/>
      <c r="BJ960" s="8"/>
    </row>
    <row r="961" spans="1:62" x14ac:dyDescent="0.25">
      <c r="A961" t="s">
        <v>357</v>
      </c>
      <c r="B961" t="s">
        <v>236</v>
      </c>
      <c r="C961">
        <v>2019</v>
      </c>
      <c r="D961" s="9" t="s">
        <v>358</v>
      </c>
      <c r="E961">
        <v>0</v>
      </c>
      <c r="F961" s="6">
        <f>Table26[[#This Row],[Other Carbs wt%]]+Table26[[#This Row],[Starch wt%]]+Table26[[#This Row],[Cellulose wt%]]+Table26[[#This Row],[Hemicellulose wt%]]+Table26[[#This Row],[Sa wt%]]</f>
        <v>36.052846635794062</v>
      </c>
      <c r="G961" s="6">
        <f>Table26[[#This Row],[Protein wt%]]+Table26[[#This Row],[AA wt%]]</f>
        <v>38.286570416780165</v>
      </c>
      <c r="H961" s="6">
        <f>Table26[[#This Row],[Lipids wt%]]+Table26[[#This Row],[FA wt%]]</f>
        <v>17.188776900027239</v>
      </c>
      <c r="I961" s="6">
        <f>Table26[[#This Row],[Lignin wt%]]+Table26[[#This Row],[Ph wt%]]</f>
        <v>0</v>
      </c>
      <c r="J96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36.052846635794062</v>
      </c>
      <c r="K961" s="8">
        <v>36.052846635794062</v>
      </c>
      <c r="L961" s="6">
        <v>0</v>
      </c>
      <c r="M961" s="6">
        <v>0</v>
      </c>
      <c r="N961" s="6">
        <v>0</v>
      </c>
      <c r="O961" s="8">
        <v>38.286570416780165</v>
      </c>
      <c r="P961" s="8">
        <v>17.188776900027239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6.22</v>
      </c>
      <c r="AD961" s="8">
        <v>0.1</v>
      </c>
      <c r="AG961" s="6">
        <v>10</v>
      </c>
      <c r="AQ961" s="6">
        <v>30</v>
      </c>
      <c r="AR961">
        <v>250</v>
      </c>
      <c r="AT961" t="s">
        <v>389</v>
      </c>
      <c r="AU961" s="8">
        <v>25.174825174825202</v>
      </c>
      <c r="AV961" s="8">
        <v>39.860139860139896</v>
      </c>
      <c r="AW961" s="8">
        <v>13.846153846153904</v>
      </c>
      <c r="AX961" s="8"/>
      <c r="AZ961" s="6" t="s">
        <v>391</v>
      </c>
      <c r="BD961" s="8"/>
      <c r="BE961" s="8"/>
      <c r="BF961" s="8"/>
      <c r="BG961" s="8"/>
      <c r="BH961" s="8"/>
      <c r="BI961" s="8"/>
      <c r="BJ961" s="8"/>
    </row>
    <row r="962" spans="1:62" x14ac:dyDescent="0.25">
      <c r="A962" t="s">
        <v>357</v>
      </c>
      <c r="B962" t="s">
        <v>236</v>
      </c>
      <c r="C962">
        <v>2019</v>
      </c>
      <c r="D962" s="9" t="s">
        <v>358</v>
      </c>
      <c r="E962">
        <v>0</v>
      </c>
      <c r="F962" s="6">
        <f>Table26[[#This Row],[Other Carbs wt%]]+Table26[[#This Row],[Starch wt%]]+Table26[[#This Row],[Cellulose wt%]]+Table26[[#This Row],[Hemicellulose wt%]]+Table26[[#This Row],[Sa wt%]]</f>
        <v>36.052846635794062</v>
      </c>
      <c r="G962" s="6">
        <f>Table26[[#This Row],[Protein wt%]]+Table26[[#This Row],[AA wt%]]</f>
        <v>38.286570416780165</v>
      </c>
      <c r="H962" s="6">
        <f>Table26[[#This Row],[Lipids wt%]]+Table26[[#This Row],[FA wt%]]</f>
        <v>17.188776900027239</v>
      </c>
      <c r="I962" s="6">
        <f>Table26[[#This Row],[Lignin wt%]]+Table26[[#This Row],[Ph wt%]]</f>
        <v>0</v>
      </c>
      <c r="J96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36.052846635794062</v>
      </c>
      <c r="K962" s="8">
        <v>36.052846635794062</v>
      </c>
      <c r="L962" s="6">
        <v>0</v>
      </c>
      <c r="M962" s="6">
        <v>0</v>
      </c>
      <c r="N962" s="6">
        <v>0</v>
      </c>
      <c r="O962" s="8">
        <v>38.286570416780165</v>
      </c>
      <c r="P962" s="8">
        <v>17.188776900027239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6.22</v>
      </c>
      <c r="AD962" s="8">
        <v>0.1</v>
      </c>
      <c r="AG962" s="6">
        <v>10</v>
      </c>
      <c r="AQ962" s="6">
        <v>30</v>
      </c>
      <c r="AR962">
        <v>325</v>
      </c>
      <c r="AT962" t="s">
        <v>389</v>
      </c>
      <c r="AU962" s="8">
        <v>9.2307692307692406</v>
      </c>
      <c r="AV962" s="8">
        <v>39.650349650349597</v>
      </c>
      <c r="AW962" s="8">
        <v>17.622377622377606</v>
      </c>
      <c r="AX962" s="8"/>
      <c r="AZ962" s="6" t="s">
        <v>391</v>
      </c>
      <c r="BD962" s="8"/>
      <c r="BE962" s="8"/>
      <c r="BF962" s="8"/>
      <c r="BG962" s="8"/>
      <c r="BH962" s="8"/>
      <c r="BI962" s="8"/>
      <c r="BJ962" s="8"/>
    </row>
    <row r="963" spans="1:62" x14ac:dyDescent="0.25">
      <c r="A963" t="s">
        <v>357</v>
      </c>
      <c r="B963" t="s">
        <v>236</v>
      </c>
      <c r="C963">
        <v>2019</v>
      </c>
      <c r="D963" s="9" t="s">
        <v>358</v>
      </c>
      <c r="E963">
        <v>0</v>
      </c>
      <c r="F963" s="6">
        <f>Table26[[#This Row],[Other Carbs wt%]]+Table26[[#This Row],[Starch wt%]]+Table26[[#This Row],[Cellulose wt%]]+Table26[[#This Row],[Hemicellulose wt%]]+Table26[[#This Row],[Sa wt%]]</f>
        <v>36.052846635794062</v>
      </c>
      <c r="G963" s="6">
        <f>Table26[[#This Row],[Protein wt%]]+Table26[[#This Row],[AA wt%]]</f>
        <v>38.286570416780165</v>
      </c>
      <c r="H963" s="6">
        <f>Table26[[#This Row],[Lipids wt%]]+Table26[[#This Row],[FA wt%]]</f>
        <v>17.188776900027239</v>
      </c>
      <c r="I963" s="6">
        <f>Table26[[#This Row],[Lignin wt%]]+Table26[[#This Row],[Ph wt%]]</f>
        <v>0</v>
      </c>
      <c r="J96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36.052846635794062</v>
      </c>
      <c r="K963" s="8">
        <v>36.052846635794062</v>
      </c>
      <c r="L963" s="6">
        <v>0</v>
      </c>
      <c r="M963" s="6">
        <v>0</v>
      </c>
      <c r="N963" s="6">
        <v>0</v>
      </c>
      <c r="O963" s="8">
        <v>38.286570416780165</v>
      </c>
      <c r="P963" s="8">
        <v>17.188776900027239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6.22</v>
      </c>
      <c r="AD963" s="8">
        <v>0.1</v>
      </c>
      <c r="AG963" s="6">
        <v>10</v>
      </c>
      <c r="AQ963" s="6">
        <v>30</v>
      </c>
      <c r="AR963">
        <v>350</v>
      </c>
      <c r="AT963" t="s">
        <v>389</v>
      </c>
      <c r="AU963" s="8">
        <v>8.3916083916084006</v>
      </c>
      <c r="AV963" s="8">
        <v>33.986013986013937</v>
      </c>
      <c r="AW963" s="8">
        <v>15.944055944055904</v>
      </c>
      <c r="AX963" s="8"/>
      <c r="AZ963" s="6" t="s">
        <v>391</v>
      </c>
      <c r="BD963" s="8"/>
      <c r="BE963" s="8"/>
      <c r="BF963" s="8"/>
      <c r="BG963" s="8"/>
      <c r="BH963" s="8"/>
      <c r="BI963" s="8"/>
      <c r="BJ963" s="8"/>
    </row>
    <row r="964" spans="1:62" x14ac:dyDescent="0.25">
      <c r="A964" t="s">
        <v>357</v>
      </c>
      <c r="B964" t="s">
        <v>236</v>
      </c>
      <c r="C964">
        <v>2019</v>
      </c>
      <c r="D964" s="9" t="s">
        <v>358</v>
      </c>
      <c r="E964">
        <v>0</v>
      </c>
      <c r="F964" s="6">
        <f>Table26[[#This Row],[Other Carbs wt%]]+Table26[[#This Row],[Starch wt%]]+Table26[[#This Row],[Cellulose wt%]]+Table26[[#This Row],[Hemicellulose wt%]]+Table26[[#This Row],[Sa wt%]]</f>
        <v>36.052846635794062</v>
      </c>
      <c r="G964" s="6">
        <f>Table26[[#This Row],[Protein wt%]]+Table26[[#This Row],[AA wt%]]</f>
        <v>38.286570416780165</v>
      </c>
      <c r="H964" s="6">
        <f>Table26[[#This Row],[Lipids wt%]]+Table26[[#This Row],[FA wt%]]</f>
        <v>17.188776900027239</v>
      </c>
      <c r="I964" s="6">
        <f>Table26[[#This Row],[Lignin wt%]]+Table26[[#This Row],[Ph wt%]]</f>
        <v>0</v>
      </c>
      <c r="J96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36.052846635794062</v>
      </c>
      <c r="K964" s="8">
        <v>36.052846635794062</v>
      </c>
      <c r="L964" s="6">
        <v>0</v>
      </c>
      <c r="M964" s="6">
        <v>0</v>
      </c>
      <c r="N964" s="6">
        <v>0</v>
      </c>
      <c r="O964" s="8">
        <v>38.286570416780165</v>
      </c>
      <c r="P964" s="8">
        <v>17.188776900027239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6.22</v>
      </c>
      <c r="AD964" s="8">
        <v>0.1</v>
      </c>
      <c r="AG964" s="6">
        <v>10</v>
      </c>
      <c r="AQ964" s="6">
        <v>30</v>
      </c>
      <c r="AR964">
        <v>375</v>
      </c>
      <c r="AT964" t="s">
        <v>389</v>
      </c>
      <c r="AU964" s="8">
        <v>9.86013986013986</v>
      </c>
      <c r="AV964" s="8">
        <v>33.986013986013937</v>
      </c>
      <c r="AW964" s="8">
        <v>4.6153846153846061</v>
      </c>
      <c r="AX964" s="8"/>
      <c r="AZ964" s="6" t="s">
        <v>391</v>
      </c>
      <c r="BD964" s="8"/>
      <c r="BE964" s="8"/>
      <c r="BF964" s="8"/>
      <c r="BG964" s="8"/>
      <c r="BH964" s="8"/>
      <c r="BI964" s="8"/>
      <c r="BJ964" s="8"/>
    </row>
    <row r="965" spans="1:62" x14ac:dyDescent="0.25">
      <c r="A965" t="s">
        <v>359</v>
      </c>
      <c r="B965" t="s">
        <v>360</v>
      </c>
      <c r="C965">
        <v>2019</v>
      </c>
      <c r="D965" s="9" t="s">
        <v>146</v>
      </c>
      <c r="E965">
        <v>0</v>
      </c>
      <c r="F965" s="6">
        <f>Table26[[#This Row],[Other Carbs wt%]]+Table26[[#This Row],[Starch wt%]]+Table26[[#This Row],[Cellulose wt%]]+Table26[[#This Row],[Hemicellulose wt%]]+Table26[[#This Row],[Sa wt%]]</f>
        <v>38.893210356706298</v>
      </c>
      <c r="G965" s="6">
        <f>Table26[[#This Row],[Protein wt%]]+Table26[[#This Row],[AA wt%]]</f>
        <v>26.669629958884318</v>
      </c>
      <c r="H965" s="6">
        <f>Table26[[#This Row],[Lipids wt%]]+Table26[[#This Row],[FA wt%]]</f>
        <v>16.6685187243027</v>
      </c>
      <c r="I965" s="6">
        <f>Table26[[#This Row],[Lignin wt%]]+Table26[[#This Row],[Ph wt%]]</f>
        <v>0</v>
      </c>
      <c r="J96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38.893210356706298</v>
      </c>
      <c r="K965" s="8">
        <v>38.893210356706298</v>
      </c>
      <c r="L965" s="6">
        <v>0</v>
      </c>
      <c r="M965" s="6">
        <v>0</v>
      </c>
      <c r="N965" s="6">
        <v>0</v>
      </c>
      <c r="O965" s="8">
        <v>26.669629958884318</v>
      </c>
      <c r="P965" s="8">
        <v>16.6685187243027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15.99</v>
      </c>
      <c r="AD965" s="8">
        <v>1.2</v>
      </c>
      <c r="AG965" s="6">
        <v>10</v>
      </c>
      <c r="AQ965" s="6">
        <v>31.25</v>
      </c>
      <c r="AR965">
        <v>275</v>
      </c>
      <c r="AT965" t="s">
        <v>389</v>
      </c>
      <c r="AU965" s="8">
        <v>19.8</v>
      </c>
      <c r="AV965" s="8">
        <v>26.3</v>
      </c>
      <c r="AW965" s="8">
        <v>32.1</v>
      </c>
      <c r="AX965" s="8">
        <v>2.8</v>
      </c>
      <c r="AZ965" s="6">
        <v>2.8</v>
      </c>
      <c r="BD965" s="8">
        <v>66</v>
      </c>
      <c r="BE965" s="8">
        <v>7.5</v>
      </c>
      <c r="BF965" s="8">
        <v>11.2</v>
      </c>
      <c r="BG965" s="8">
        <v>5.2</v>
      </c>
      <c r="BH965" s="8"/>
      <c r="BI965" s="8">
        <v>29.5</v>
      </c>
      <c r="BJ965" s="8">
        <v>13.1</v>
      </c>
    </row>
    <row r="966" spans="1:62" x14ac:dyDescent="0.25">
      <c r="A966" t="s">
        <v>359</v>
      </c>
      <c r="B966" t="s">
        <v>360</v>
      </c>
      <c r="C966">
        <v>2019</v>
      </c>
      <c r="D966" s="9" t="s">
        <v>146</v>
      </c>
      <c r="E966">
        <v>0</v>
      </c>
      <c r="F966" s="6">
        <f>Table26[[#This Row],[Other Carbs wt%]]+Table26[[#This Row],[Starch wt%]]+Table26[[#This Row],[Cellulose wt%]]+Table26[[#This Row],[Hemicellulose wt%]]+Table26[[#This Row],[Sa wt%]]</f>
        <v>38.893210356706298</v>
      </c>
      <c r="G966" s="6">
        <f>Table26[[#This Row],[Protein wt%]]+Table26[[#This Row],[AA wt%]]</f>
        <v>26.669629958884318</v>
      </c>
      <c r="H966" s="6">
        <f>Table26[[#This Row],[Lipids wt%]]+Table26[[#This Row],[FA wt%]]</f>
        <v>16.6685187243027</v>
      </c>
      <c r="I966" s="6">
        <f>Table26[[#This Row],[Lignin wt%]]+Table26[[#This Row],[Ph wt%]]</f>
        <v>0</v>
      </c>
      <c r="J96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38.893210356706298</v>
      </c>
      <c r="K966" s="8">
        <v>38.893210356706298</v>
      </c>
      <c r="L966" s="6">
        <v>0</v>
      </c>
      <c r="M966" s="6">
        <v>0</v>
      </c>
      <c r="N966" s="6">
        <v>0</v>
      </c>
      <c r="O966" s="8">
        <v>26.669629958884318</v>
      </c>
      <c r="P966" s="8">
        <v>16.6685187243027</v>
      </c>
      <c r="Q966" s="6">
        <v>0</v>
      </c>
      <c r="R966" s="6">
        <v>0</v>
      </c>
      <c r="S966" s="6">
        <v>0</v>
      </c>
      <c r="T966" s="6">
        <v>0</v>
      </c>
      <c r="U966" s="6">
        <v>0</v>
      </c>
      <c r="V966" s="6">
        <v>15.99</v>
      </c>
      <c r="AD966" s="8">
        <v>1.2</v>
      </c>
      <c r="AG966" s="6">
        <v>10</v>
      </c>
      <c r="AQ966" s="6">
        <v>31.5</v>
      </c>
      <c r="AR966">
        <v>300</v>
      </c>
      <c r="AT966" t="s">
        <v>389</v>
      </c>
      <c r="AU966" s="8">
        <v>20.7</v>
      </c>
      <c r="AV966" s="8">
        <v>27.4</v>
      </c>
      <c r="AW966" s="8">
        <v>28.4</v>
      </c>
      <c r="AX966" s="8">
        <v>3.2</v>
      </c>
      <c r="AZ966" s="6">
        <v>3.2</v>
      </c>
      <c r="BD966" s="8">
        <v>67.099999999999994</v>
      </c>
      <c r="BE966" s="8">
        <v>7.5</v>
      </c>
      <c r="BF966" s="8">
        <v>12.8</v>
      </c>
      <c r="BG966" s="8">
        <v>5.6</v>
      </c>
      <c r="BH966" s="8"/>
      <c r="BI966" s="8">
        <v>31.1</v>
      </c>
      <c r="BJ966" s="8">
        <v>5.6</v>
      </c>
    </row>
    <row r="967" spans="1:62" x14ac:dyDescent="0.25">
      <c r="A967" t="s">
        <v>359</v>
      </c>
      <c r="B967" t="s">
        <v>360</v>
      </c>
      <c r="C967">
        <v>2019</v>
      </c>
      <c r="D967" s="9" t="s">
        <v>146</v>
      </c>
      <c r="E967">
        <v>0</v>
      </c>
      <c r="F967" s="6">
        <f>Table26[[#This Row],[Other Carbs wt%]]+Table26[[#This Row],[Starch wt%]]+Table26[[#This Row],[Cellulose wt%]]+Table26[[#This Row],[Hemicellulose wt%]]+Table26[[#This Row],[Sa wt%]]</f>
        <v>38.893210356706298</v>
      </c>
      <c r="G967" s="6">
        <f>Table26[[#This Row],[Protein wt%]]+Table26[[#This Row],[AA wt%]]</f>
        <v>26.669629958884318</v>
      </c>
      <c r="H967" s="6">
        <f>Table26[[#This Row],[Lipids wt%]]+Table26[[#This Row],[FA wt%]]</f>
        <v>16.6685187243027</v>
      </c>
      <c r="I967" s="6">
        <f>Table26[[#This Row],[Lignin wt%]]+Table26[[#This Row],[Ph wt%]]</f>
        <v>0</v>
      </c>
      <c r="J96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38.893210356706298</v>
      </c>
      <c r="K967" s="8">
        <v>38.893210356706298</v>
      </c>
      <c r="L967" s="6">
        <v>0</v>
      </c>
      <c r="M967" s="6">
        <v>0</v>
      </c>
      <c r="N967" s="6">
        <v>0</v>
      </c>
      <c r="O967" s="8">
        <v>26.669629958884318</v>
      </c>
      <c r="P967" s="8">
        <v>16.6685187243027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6">
        <v>15.99</v>
      </c>
      <c r="AD967" s="8">
        <v>1.2</v>
      </c>
      <c r="AG967" s="6">
        <v>10</v>
      </c>
      <c r="AQ967" s="6">
        <v>32</v>
      </c>
      <c r="AR967">
        <v>350</v>
      </c>
      <c r="AT967" t="s">
        <v>389</v>
      </c>
      <c r="AU967" s="8">
        <v>21.2</v>
      </c>
      <c r="AV967" s="8">
        <v>31</v>
      </c>
      <c r="AW967" s="8">
        <v>18.3</v>
      </c>
      <c r="AX967" s="8">
        <v>3.9</v>
      </c>
      <c r="AZ967" s="6">
        <v>3.9</v>
      </c>
      <c r="BD967" s="8">
        <v>75.599999999999994</v>
      </c>
      <c r="BE967" s="8">
        <v>9.9</v>
      </c>
      <c r="BF967" s="8">
        <v>11.9</v>
      </c>
      <c r="BG967" s="8">
        <v>5.5</v>
      </c>
      <c r="BH967" s="8"/>
      <c r="BI967" s="8">
        <v>33.299999999999997</v>
      </c>
      <c r="BJ967" s="8">
        <v>0.8</v>
      </c>
    </row>
    <row r="968" spans="1:62" x14ac:dyDescent="0.25">
      <c r="A968" t="s">
        <v>369</v>
      </c>
      <c r="B968" t="s">
        <v>370</v>
      </c>
      <c r="C968">
        <v>2016</v>
      </c>
      <c r="D968" s="9" t="s">
        <v>371</v>
      </c>
      <c r="E968">
        <v>0</v>
      </c>
      <c r="F968" s="6">
        <f>Table26[[#This Row],[Other Carbs wt%]]+Table26[[#This Row],[Starch wt%]]+Table26[[#This Row],[Cellulose wt%]]+Table26[[#This Row],[Hemicellulose wt%]]+Table26[[#This Row],[Sa wt%]]</f>
        <v>5.8</v>
      </c>
      <c r="G968" s="6">
        <f>Table26[[#This Row],[Protein wt%]]+Table26[[#This Row],[AA wt%]]</f>
        <v>30</v>
      </c>
      <c r="H968" s="6">
        <f>Table26[[#This Row],[Lipids wt%]]+Table26[[#This Row],[FA wt%]]</f>
        <v>57.5</v>
      </c>
      <c r="I968" s="6">
        <f>Table26[[#This Row],[Lignin wt%]]+Table26[[#This Row],[Ph wt%]]</f>
        <v>0</v>
      </c>
      <c r="J96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68" s="8">
        <v>5.8</v>
      </c>
      <c r="L968" s="6">
        <v>0</v>
      </c>
      <c r="M968" s="6">
        <v>0</v>
      </c>
      <c r="N968" s="6">
        <v>0</v>
      </c>
      <c r="O968" s="8">
        <v>30</v>
      </c>
      <c r="P968" s="8">
        <v>57.5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6.7</v>
      </c>
      <c r="AD968" s="8">
        <v>7.4999999999999997E-3</v>
      </c>
      <c r="AG968" s="6">
        <v>14</v>
      </c>
      <c r="AQ968" s="6">
        <v>10</v>
      </c>
      <c r="AR968">
        <v>250</v>
      </c>
      <c r="AT968" t="s">
        <v>389</v>
      </c>
      <c r="AU968" s="8">
        <v>27.13</v>
      </c>
      <c r="AV968" s="8">
        <v>39.53</v>
      </c>
      <c r="AW968" s="8">
        <v>33.340000000000003</v>
      </c>
      <c r="AX968" s="8"/>
      <c r="AZ968" s="6" t="s">
        <v>391</v>
      </c>
      <c r="BD968" s="8"/>
      <c r="BE968" s="8"/>
      <c r="BF968" s="8"/>
      <c r="BG968" s="8"/>
      <c r="BH968" s="8"/>
      <c r="BI968" s="8"/>
      <c r="BJ968" s="8"/>
    </row>
    <row r="969" spans="1:62" x14ac:dyDescent="0.25">
      <c r="A969" t="s">
        <v>369</v>
      </c>
      <c r="B969" t="s">
        <v>370</v>
      </c>
      <c r="C969">
        <v>2016</v>
      </c>
      <c r="D969" s="9" t="s">
        <v>371</v>
      </c>
      <c r="E969">
        <v>0</v>
      </c>
      <c r="F969" s="6">
        <f>Table26[[#This Row],[Other Carbs wt%]]+Table26[[#This Row],[Starch wt%]]+Table26[[#This Row],[Cellulose wt%]]+Table26[[#This Row],[Hemicellulose wt%]]+Table26[[#This Row],[Sa wt%]]</f>
        <v>5.8</v>
      </c>
      <c r="G969" s="6">
        <f>Table26[[#This Row],[Protein wt%]]+Table26[[#This Row],[AA wt%]]</f>
        <v>30</v>
      </c>
      <c r="H969" s="6">
        <f>Table26[[#This Row],[Lipids wt%]]+Table26[[#This Row],[FA wt%]]</f>
        <v>57.5</v>
      </c>
      <c r="I969" s="6">
        <f>Table26[[#This Row],[Lignin wt%]]+Table26[[#This Row],[Ph wt%]]</f>
        <v>0</v>
      </c>
      <c r="J96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69" s="8">
        <v>5.8</v>
      </c>
      <c r="L969" s="6">
        <v>0</v>
      </c>
      <c r="M969" s="6">
        <v>0</v>
      </c>
      <c r="N969" s="6">
        <v>0</v>
      </c>
      <c r="O969" s="8">
        <v>30</v>
      </c>
      <c r="P969" s="8">
        <v>57.5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6.7</v>
      </c>
      <c r="AD969" s="8">
        <v>7.4999999999999997E-3</v>
      </c>
      <c r="AG969" s="6">
        <v>14</v>
      </c>
      <c r="AQ969" s="6">
        <v>20</v>
      </c>
      <c r="AR969">
        <v>250</v>
      </c>
      <c r="AT969" t="s">
        <v>389</v>
      </c>
      <c r="AU969" s="8">
        <v>13.72</v>
      </c>
      <c r="AV969" s="8">
        <v>44.61</v>
      </c>
      <c r="AW969" s="8">
        <v>41.67</v>
      </c>
      <c r="AX969" s="8"/>
      <c r="AZ969" s="6" t="s">
        <v>391</v>
      </c>
      <c r="BD969" s="8"/>
      <c r="BE969" s="8"/>
      <c r="BF969" s="8"/>
      <c r="BG969" s="8"/>
      <c r="BH969" s="8"/>
      <c r="BI969" s="8"/>
      <c r="BJ969" s="8"/>
    </row>
    <row r="970" spans="1:62" x14ac:dyDescent="0.25">
      <c r="A970" t="s">
        <v>369</v>
      </c>
      <c r="B970" t="s">
        <v>370</v>
      </c>
      <c r="C970">
        <v>2016</v>
      </c>
      <c r="D970" s="9" t="s">
        <v>371</v>
      </c>
      <c r="E970">
        <v>0</v>
      </c>
      <c r="F970" s="6">
        <f>Table26[[#This Row],[Other Carbs wt%]]+Table26[[#This Row],[Starch wt%]]+Table26[[#This Row],[Cellulose wt%]]+Table26[[#This Row],[Hemicellulose wt%]]+Table26[[#This Row],[Sa wt%]]</f>
        <v>5.8</v>
      </c>
      <c r="G970" s="6">
        <f>Table26[[#This Row],[Protein wt%]]+Table26[[#This Row],[AA wt%]]</f>
        <v>30</v>
      </c>
      <c r="H970" s="6">
        <f>Table26[[#This Row],[Lipids wt%]]+Table26[[#This Row],[FA wt%]]</f>
        <v>57.5</v>
      </c>
      <c r="I970" s="6">
        <f>Table26[[#This Row],[Lignin wt%]]+Table26[[#This Row],[Ph wt%]]</f>
        <v>0</v>
      </c>
      <c r="J97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70" s="8">
        <v>5.8</v>
      </c>
      <c r="L970" s="6">
        <v>0</v>
      </c>
      <c r="M970" s="6">
        <v>0</v>
      </c>
      <c r="N970" s="6">
        <v>0</v>
      </c>
      <c r="O970" s="8">
        <v>30</v>
      </c>
      <c r="P970" s="8">
        <v>57.5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6.7</v>
      </c>
      <c r="AD970" s="8">
        <v>7.4999999999999997E-3</v>
      </c>
      <c r="AG970" s="6">
        <v>14</v>
      </c>
      <c r="AQ970" s="6">
        <v>30</v>
      </c>
      <c r="AR970">
        <v>250</v>
      </c>
      <c r="AT970" t="s">
        <v>389</v>
      </c>
      <c r="AU970" s="8">
        <v>8.66</v>
      </c>
      <c r="AV970" s="8">
        <v>45.21</v>
      </c>
      <c r="AW970" s="8">
        <v>45.01</v>
      </c>
      <c r="AX970" s="8">
        <v>1.1200000000000001</v>
      </c>
      <c r="AZ970" s="6">
        <v>1.1200000000000001</v>
      </c>
      <c r="BD970" s="8"/>
      <c r="BE970" s="8"/>
      <c r="BF970" s="8"/>
      <c r="BG970" s="8"/>
      <c r="BH970" s="8"/>
      <c r="BI970" s="8"/>
      <c r="BJ970" s="8"/>
    </row>
    <row r="971" spans="1:62" x14ac:dyDescent="0.25">
      <c r="A971" t="s">
        <v>369</v>
      </c>
      <c r="B971" t="s">
        <v>370</v>
      </c>
      <c r="C971">
        <v>2016</v>
      </c>
      <c r="D971" s="9" t="s">
        <v>371</v>
      </c>
      <c r="E971">
        <v>0</v>
      </c>
      <c r="F971" s="6">
        <f>Table26[[#This Row],[Other Carbs wt%]]+Table26[[#This Row],[Starch wt%]]+Table26[[#This Row],[Cellulose wt%]]+Table26[[#This Row],[Hemicellulose wt%]]+Table26[[#This Row],[Sa wt%]]</f>
        <v>5.8</v>
      </c>
      <c r="G971" s="6">
        <f>Table26[[#This Row],[Protein wt%]]+Table26[[#This Row],[AA wt%]]</f>
        <v>30</v>
      </c>
      <c r="H971" s="6">
        <f>Table26[[#This Row],[Lipids wt%]]+Table26[[#This Row],[FA wt%]]</f>
        <v>57.5</v>
      </c>
      <c r="I971" s="6">
        <f>Table26[[#This Row],[Lignin wt%]]+Table26[[#This Row],[Ph wt%]]</f>
        <v>0</v>
      </c>
      <c r="J97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71" s="8">
        <v>5.8</v>
      </c>
      <c r="L971" s="6">
        <v>0</v>
      </c>
      <c r="M971" s="6">
        <v>0</v>
      </c>
      <c r="N971" s="6">
        <v>0</v>
      </c>
      <c r="O971" s="8">
        <v>30</v>
      </c>
      <c r="P971" s="8">
        <v>57.5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6.7</v>
      </c>
      <c r="AD971" s="8">
        <v>7.4999999999999997E-3</v>
      </c>
      <c r="AG971" s="6">
        <v>14</v>
      </c>
      <c r="AQ971" s="6">
        <v>40</v>
      </c>
      <c r="AR971">
        <v>250</v>
      </c>
      <c r="AT971" t="s">
        <v>389</v>
      </c>
      <c r="AU971" s="8">
        <v>4.8099999999999996</v>
      </c>
      <c r="AV971" s="8">
        <v>46.09</v>
      </c>
      <c r="AW971" s="8">
        <v>47.23</v>
      </c>
      <c r="AX971" s="8">
        <v>1.87</v>
      </c>
      <c r="AZ971" s="6">
        <v>1.87</v>
      </c>
      <c r="BD971" s="8"/>
      <c r="BE971" s="8"/>
      <c r="BF971" s="8"/>
      <c r="BG971" s="8"/>
      <c r="BH971" s="8"/>
      <c r="BI971" s="8"/>
      <c r="BJ971" s="8"/>
    </row>
    <row r="972" spans="1:62" x14ac:dyDescent="0.25">
      <c r="A972" t="s">
        <v>369</v>
      </c>
      <c r="B972" t="s">
        <v>370</v>
      </c>
      <c r="C972">
        <v>2016</v>
      </c>
      <c r="D972" s="9" t="s">
        <v>371</v>
      </c>
      <c r="E972">
        <v>0</v>
      </c>
      <c r="F972" s="6">
        <f>Table26[[#This Row],[Other Carbs wt%]]+Table26[[#This Row],[Starch wt%]]+Table26[[#This Row],[Cellulose wt%]]+Table26[[#This Row],[Hemicellulose wt%]]+Table26[[#This Row],[Sa wt%]]</f>
        <v>5.8</v>
      </c>
      <c r="G972" s="6">
        <f>Table26[[#This Row],[Protein wt%]]+Table26[[#This Row],[AA wt%]]</f>
        <v>30</v>
      </c>
      <c r="H972" s="6">
        <f>Table26[[#This Row],[Lipids wt%]]+Table26[[#This Row],[FA wt%]]</f>
        <v>57.5</v>
      </c>
      <c r="I972" s="6">
        <f>Table26[[#This Row],[Lignin wt%]]+Table26[[#This Row],[Ph wt%]]</f>
        <v>0</v>
      </c>
      <c r="J97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72" s="8">
        <v>5.8</v>
      </c>
      <c r="L972" s="6">
        <v>0</v>
      </c>
      <c r="M972" s="6">
        <v>0</v>
      </c>
      <c r="N972" s="6">
        <v>0</v>
      </c>
      <c r="O972" s="8">
        <v>30</v>
      </c>
      <c r="P972" s="8">
        <v>57.5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6.7</v>
      </c>
      <c r="AD972" s="8">
        <v>7.4999999999999997E-3</v>
      </c>
      <c r="AG972" s="6">
        <v>14</v>
      </c>
      <c r="AQ972" s="6">
        <v>60</v>
      </c>
      <c r="AR972">
        <v>250</v>
      </c>
      <c r="AT972" t="s">
        <v>389</v>
      </c>
      <c r="AU972" s="8">
        <v>5.67</v>
      </c>
      <c r="AV972" s="8">
        <v>45.51</v>
      </c>
      <c r="AW972" s="8">
        <v>46.12</v>
      </c>
      <c r="AX972" s="8">
        <v>2.7</v>
      </c>
      <c r="AZ972" s="6">
        <v>2.7</v>
      </c>
      <c r="BD972" s="8"/>
      <c r="BE972" s="8"/>
      <c r="BF972" s="8"/>
      <c r="BG972" s="8"/>
      <c r="BH972" s="8"/>
      <c r="BI972" s="8"/>
      <c r="BJ972" s="8"/>
    </row>
    <row r="973" spans="1:62" x14ac:dyDescent="0.25">
      <c r="A973" t="s">
        <v>369</v>
      </c>
      <c r="B973" t="s">
        <v>370</v>
      </c>
      <c r="C973">
        <v>2016</v>
      </c>
      <c r="D973" s="9" t="s">
        <v>371</v>
      </c>
      <c r="E973">
        <v>0</v>
      </c>
      <c r="F973" s="6">
        <f>Table26[[#This Row],[Other Carbs wt%]]+Table26[[#This Row],[Starch wt%]]+Table26[[#This Row],[Cellulose wt%]]+Table26[[#This Row],[Hemicellulose wt%]]+Table26[[#This Row],[Sa wt%]]</f>
        <v>5.8</v>
      </c>
      <c r="G973" s="6">
        <f>Table26[[#This Row],[Protein wt%]]+Table26[[#This Row],[AA wt%]]</f>
        <v>30</v>
      </c>
      <c r="H973" s="6">
        <f>Table26[[#This Row],[Lipids wt%]]+Table26[[#This Row],[FA wt%]]</f>
        <v>57.5</v>
      </c>
      <c r="I973" s="6">
        <f>Table26[[#This Row],[Lignin wt%]]+Table26[[#This Row],[Ph wt%]]</f>
        <v>0</v>
      </c>
      <c r="J97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73" s="8">
        <v>5.8</v>
      </c>
      <c r="L973" s="6">
        <v>0</v>
      </c>
      <c r="M973" s="6">
        <v>0</v>
      </c>
      <c r="N973" s="6">
        <v>0</v>
      </c>
      <c r="O973" s="8">
        <v>30</v>
      </c>
      <c r="P973" s="8">
        <v>57.5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6.7</v>
      </c>
      <c r="AD973" s="8">
        <v>7.4999999999999997E-3</v>
      </c>
      <c r="AG973" s="6">
        <v>14</v>
      </c>
      <c r="AQ973" s="6">
        <v>10</v>
      </c>
      <c r="AR973">
        <v>300</v>
      </c>
      <c r="AT973" t="s">
        <v>389</v>
      </c>
      <c r="AU973" s="8">
        <v>15.36</v>
      </c>
      <c r="AV973" s="8">
        <v>46.29</v>
      </c>
      <c r="AW973" s="8">
        <v>37.78</v>
      </c>
      <c r="AX973" s="8">
        <v>0.56999999999999995</v>
      </c>
      <c r="AZ973" s="6">
        <v>0.56999999999999995</v>
      </c>
      <c r="BD973" s="8"/>
      <c r="BE973" s="8"/>
      <c r="BF973" s="8"/>
      <c r="BG973" s="8"/>
      <c r="BH973" s="8"/>
      <c r="BI973" s="8"/>
      <c r="BJ973" s="8"/>
    </row>
    <row r="974" spans="1:62" x14ac:dyDescent="0.25">
      <c r="A974" t="s">
        <v>369</v>
      </c>
      <c r="B974" t="s">
        <v>370</v>
      </c>
      <c r="C974">
        <v>2016</v>
      </c>
      <c r="D974" s="9" t="s">
        <v>371</v>
      </c>
      <c r="E974">
        <v>0</v>
      </c>
      <c r="F974" s="6">
        <f>Table26[[#This Row],[Other Carbs wt%]]+Table26[[#This Row],[Starch wt%]]+Table26[[#This Row],[Cellulose wt%]]+Table26[[#This Row],[Hemicellulose wt%]]+Table26[[#This Row],[Sa wt%]]</f>
        <v>5.8</v>
      </c>
      <c r="G974" s="6">
        <f>Table26[[#This Row],[Protein wt%]]+Table26[[#This Row],[AA wt%]]</f>
        <v>30</v>
      </c>
      <c r="H974" s="6">
        <f>Table26[[#This Row],[Lipids wt%]]+Table26[[#This Row],[FA wt%]]</f>
        <v>57.5</v>
      </c>
      <c r="I974" s="6">
        <f>Table26[[#This Row],[Lignin wt%]]+Table26[[#This Row],[Ph wt%]]</f>
        <v>0</v>
      </c>
      <c r="J97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74" s="8">
        <v>5.8</v>
      </c>
      <c r="L974" s="6">
        <v>0</v>
      </c>
      <c r="M974" s="6">
        <v>0</v>
      </c>
      <c r="N974" s="6">
        <v>0</v>
      </c>
      <c r="O974" s="8">
        <v>30</v>
      </c>
      <c r="P974" s="8">
        <v>57.5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6.7</v>
      </c>
      <c r="AD974" s="8">
        <v>7.4999999999999997E-3</v>
      </c>
      <c r="AG974" s="6">
        <v>14</v>
      </c>
      <c r="AQ974" s="6">
        <v>20</v>
      </c>
      <c r="AR974">
        <v>300</v>
      </c>
      <c r="AT974" t="s">
        <v>389</v>
      </c>
      <c r="AU974" s="8">
        <v>7.86</v>
      </c>
      <c r="AV974" s="8">
        <v>46.93</v>
      </c>
      <c r="AW974" s="8">
        <v>44.03</v>
      </c>
      <c r="AX974" s="8">
        <v>1.18</v>
      </c>
      <c r="AZ974" s="6">
        <v>1.18</v>
      </c>
      <c r="BD974" s="8"/>
      <c r="BE974" s="8"/>
      <c r="BF974" s="8"/>
      <c r="BG974" s="8"/>
      <c r="BH974" s="8"/>
      <c r="BI974" s="8"/>
      <c r="BJ974" s="8"/>
    </row>
    <row r="975" spans="1:62" x14ac:dyDescent="0.25">
      <c r="A975" t="s">
        <v>369</v>
      </c>
      <c r="B975" t="s">
        <v>370</v>
      </c>
      <c r="C975">
        <v>2016</v>
      </c>
      <c r="D975" s="9" t="s">
        <v>371</v>
      </c>
      <c r="E975">
        <v>0</v>
      </c>
      <c r="F975" s="6">
        <f>Table26[[#This Row],[Other Carbs wt%]]+Table26[[#This Row],[Starch wt%]]+Table26[[#This Row],[Cellulose wt%]]+Table26[[#This Row],[Hemicellulose wt%]]+Table26[[#This Row],[Sa wt%]]</f>
        <v>5.8</v>
      </c>
      <c r="G975" s="6">
        <f>Table26[[#This Row],[Protein wt%]]+Table26[[#This Row],[AA wt%]]</f>
        <v>30</v>
      </c>
      <c r="H975" s="6">
        <f>Table26[[#This Row],[Lipids wt%]]+Table26[[#This Row],[FA wt%]]</f>
        <v>57.5</v>
      </c>
      <c r="I975" s="6">
        <f>Table26[[#This Row],[Lignin wt%]]+Table26[[#This Row],[Ph wt%]]</f>
        <v>0</v>
      </c>
      <c r="J97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75" s="8">
        <v>5.8</v>
      </c>
      <c r="L975" s="6">
        <v>0</v>
      </c>
      <c r="M975" s="6">
        <v>0</v>
      </c>
      <c r="N975" s="6">
        <v>0</v>
      </c>
      <c r="O975" s="8">
        <v>30</v>
      </c>
      <c r="P975" s="8">
        <v>57.5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6.7</v>
      </c>
      <c r="AD975" s="8">
        <v>7.4999999999999997E-3</v>
      </c>
      <c r="AG975" s="6">
        <v>14</v>
      </c>
      <c r="AQ975" s="6">
        <v>30</v>
      </c>
      <c r="AR975">
        <v>300</v>
      </c>
      <c r="AT975" t="s">
        <v>389</v>
      </c>
      <c r="AU975" s="8">
        <v>5.48</v>
      </c>
      <c r="AV975" s="8">
        <v>48.04</v>
      </c>
      <c r="AW975" s="8">
        <v>44.18</v>
      </c>
      <c r="AX975" s="8">
        <v>2.2999999999999998</v>
      </c>
      <c r="AZ975" s="6">
        <v>2.2999999999999998</v>
      </c>
      <c r="BD975" s="8"/>
      <c r="BE975" s="8"/>
      <c r="BF975" s="8"/>
      <c r="BG975" s="8"/>
      <c r="BH975" s="8"/>
      <c r="BI975" s="8"/>
      <c r="BJ975" s="8"/>
    </row>
    <row r="976" spans="1:62" x14ac:dyDescent="0.25">
      <c r="A976" t="s">
        <v>369</v>
      </c>
      <c r="B976" t="s">
        <v>370</v>
      </c>
      <c r="C976">
        <v>2016</v>
      </c>
      <c r="D976" s="9" t="s">
        <v>371</v>
      </c>
      <c r="E976">
        <v>0</v>
      </c>
      <c r="F976" s="6">
        <f>Table26[[#This Row],[Other Carbs wt%]]+Table26[[#This Row],[Starch wt%]]+Table26[[#This Row],[Cellulose wt%]]+Table26[[#This Row],[Hemicellulose wt%]]+Table26[[#This Row],[Sa wt%]]</f>
        <v>5.8</v>
      </c>
      <c r="G976" s="6">
        <f>Table26[[#This Row],[Protein wt%]]+Table26[[#This Row],[AA wt%]]</f>
        <v>30</v>
      </c>
      <c r="H976" s="6">
        <f>Table26[[#This Row],[Lipids wt%]]+Table26[[#This Row],[FA wt%]]</f>
        <v>57.5</v>
      </c>
      <c r="I976" s="6">
        <f>Table26[[#This Row],[Lignin wt%]]+Table26[[#This Row],[Ph wt%]]</f>
        <v>0</v>
      </c>
      <c r="J97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76" s="8">
        <v>5.8</v>
      </c>
      <c r="L976" s="6">
        <v>0</v>
      </c>
      <c r="M976" s="6">
        <v>0</v>
      </c>
      <c r="N976" s="6">
        <v>0</v>
      </c>
      <c r="O976" s="8">
        <v>30</v>
      </c>
      <c r="P976" s="8">
        <v>57.5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6.7</v>
      </c>
      <c r="AD976" s="8">
        <v>7.4999999999999997E-3</v>
      </c>
      <c r="AG976" s="6">
        <v>14</v>
      </c>
      <c r="AQ976" s="6">
        <v>40</v>
      </c>
      <c r="AR976">
        <v>300</v>
      </c>
      <c r="AT976" t="s">
        <v>389</v>
      </c>
      <c r="AU976" s="8">
        <v>5.41</v>
      </c>
      <c r="AV976" s="8">
        <v>47.84</v>
      </c>
      <c r="AW976" s="8">
        <v>43.24</v>
      </c>
      <c r="AX976" s="8">
        <v>3.51</v>
      </c>
      <c r="AZ976" s="6">
        <v>3.51</v>
      </c>
      <c r="BD976" s="8"/>
      <c r="BE976" s="8"/>
      <c r="BF976" s="8"/>
      <c r="BG976" s="8"/>
      <c r="BH976" s="8"/>
      <c r="BI976" s="8"/>
      <c r="BJ976" s="8"/>
    </row>
    <row r="977" spans="1:62" x14ac:dyDescent="0.25">
      <c r="A977" t="s">
        <v>369</v>
      </c>
      <c r="B977" t="s">
        <v>370</v>
      </c>
      <c r="C977">
        <v>2016</v>
      </c>
      <c r="D977" s="9" t="s">
        <v>371</v>
      </c>
      <c r="E977">
        <v>0</v>
      </c>
      <c r="F977" s="6">
        <f>Table26[[#This Row],[Other Carbs wt%]]+Table26[[#This Row],[Starch wt%]]+Table26[[#This Row],[Cellulose wt%]]+Table26[[#This Row],[Hemicellulose wt%]]+Table26[[#This Row],[Sa wt%]]</f>
        <v>5.8</v>
      </c>
      <c r="G977" s="6">
        <f>Table26[[#This Row],[Protein wt%]]+Table26[[#This Row],[AA wt%]]</f>
        <v>30</v>
      </c>
      <c r="H977" s="6">
        <f>Table26[[#This Row],[Lipids wt%]]+Table26[[#This Row],[FA wt%]]</f>
        <v>57.5</v>
      </c>
      <c r="I977" s="6">
        <f>Table26[[#This Row],[Lignin wt%]]+Table26[[#This Row],[Ph wt%]]</f>
        <v>0</v>
      </c>
      <c r="J97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77" s="8">
        <v>5.8</v>
      </c>
      <c r="L977" s="6">
        <v>0</v>
      </c>
      <c r="M977" s="6">
        <v>0</v>
      </c>
      <c r="N977" s="6">
        <v>0</v>
      </c>
      <c r="O977" s="8">
        <v>30</v>
      </c>
      <c r="P977" s="8">
        <v>57.5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6.7</v>
      </c>
      <c r="AD977" s="8">
        <v>7.4999999999999997E-3</v>
      </c>
      <c r="AG977" s="6">
        <v>14</v>
      </c>
      <c r="AQ977" s="6">
        <v>10</v>
      </c>
      <c r="AR977">
        <v>350</v>
      </c>
      <c r="AT977" t="s">
        <v>389</v>
      </c>
      <c r="AU977" s="8">
        <v>8.86</v>
      </c>
      <c r="AV977" s="8">
        <v>50.11</v>
      </c>
      <c r="AW977" s="8">
        <v>39.39</v>
      </c>
      <c r="AX977" s="8">
        <v>1.54</v>
      </c>
      <c r="AZ977" s="6">
        <v>1.54</v>
      </c>
      <c r="BD977" s="8"/>
      <c r="BE977" s="8"/>
      <c r="BF977" s="8"/>
      <c r="BG977" s="8"/>
      <c r="BH977" s="8"/>
      <c r="BI977" s="8"/>
      <c r="BJ977" s="8"/>
    </row>
    <row r="978" spans="1:62" x14ac:dyDescent="0.25">
      <c r="A978" t="s">
        <v>369</v>
      </c>
      <c r="B978" t="s">
        <v>370</v>
      </c>
      <c r="C978">
        <v>2016</v>
      </c>
      <c r="D978" s="9" t="s">
        <v>371</v>
      </c>
      <c r="E978">
        <v>0</v>
      </c>
      <c r="F978" s="6">
        <f>Table26[[#This Row],[Other Carbs wt%]]+Table26[[#This Row],[Starch wt%]]+Table26[[#This Row],[Cellulose wt%]]+Table26[[#This Row],[Hemicellulose wt%]]+Table26[[#This Row],[Sa wt%]]</f>
        <v>5.8</v>
      </c>
      <c r="G978" s="6">
        <f>Table26[[#This Row],[Protein wt%]]+Table26[[#This Row],[AA wt%]]</f>
        <v>30</v>
      </c>
      <c r="H978" s="6">
        <f>Table26[[#This Row],[Lipids wt%]]+Table26[[#This Row],[FA wt%]]</f>
        <v>57.5</v>
      </c>
      <c r="I978" s="6">
        <f>Table26[[#This Row],[Lignin wt%]]+Table26[[#This Row],[Ph wt%]]</f>
        <v>0</v>
      </c>
      <c r="J97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78" s="8">
        <v>5.8</v>
      </c>
      <c r="L978" s="6">
        <v>0</v>
      </c>
      <c r="M978" s="6">
        <v>0</v>
      </c>
      <c r="N978" s="6">
        <v>0</v>
      </c>
      <c r="O978" s="8">
        <v>30</v>
      </c>
      <c r="P978" s="8">
        <v>57.5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6.7</v>
      </c>
      <c r="AD978" s="8">
        <v>7.4999999999999997E-3</v>
      </c>
      <c r="AG978" s="6">
        <v>14</v>
      </c>
      <c r="AQ978" s="6">
        <v>20</v>
      </c>
      <c r="AR978">
        <v>350</v>
      </c>
      <c r="AT978" t="s">
        <v>389</v>
      </c>
      <c r="AU978" s="8">
        <v>7.78</v>
      </c>
      <c r="AV978" s="8">
        <v>48.23</v>
      </c>
      <c r="AW978" s="8">
        <v>41.58</v>
      </c>
      <c r="AX978" s="8">
        <v>2.41</v>
      </c>
      <c r="AZ978" s="6">
        <v>2.41</v>
      </c>
      <c r="BD978" s="8"/>
      <c r="BE978" s="8"/>
      <c r="BF978" s="8"/>
      <c r="BG978" s="8"/>
      <c r="BH978" s="8"/>
      <c r="BI978" s="8"/>
      <c r="BJ978" s="8"/>
    </row>
    <row r="979" spans="1:62" x14ac:dyDescent="0.25">
      <c r="A979" t="s">
        <v>369</v>
      </c>
      <c r="B979" t="s">
        <v>370</v>
      </c>
      <c r="C979">
        <v>2016</v>
      </c>
      <c r="D979" s="9" t="s">
        <v>371</v>
      </c>
      <c r="E979">
        <v>0</v>
      </c>
      <c r="F979" s="6">
        <f>Table26[[#This Row],[Other Carbs wt%]]+Table26[[#This Row],[Starch wt%]]+Table26[[#This Row],[Cellulose wt%]]+Table26[[#This Row],[Hemicellulose wt%]]+Table26[[#This Row],[Sa wt%]]</f>
        <v>5.8</v>
      </c>
      <c r="G979" s="6">
        <f>Table26[[#This Row],[Protein wt%]]+Table26[[#This Row],[AA wt%]]</f>
        <v>30</v>
      </c>
      <c r="H979" s="6">
        <f>Table26[[#This Row],[Lipids wt%]]+Table26[[#This Row],[FA wt%]]</f>
        <v>57.5</v>
      </c>
      <c r="I979" s="6">
        <f>Table26[[#This Row],[Lignin wt%]]+Table26[[#This Row],[Ph wt%]]</f>
        <v>0</v>
      </c>
      <c r="J97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79" s="8">
        <v>5.8</v>
      </c>
      <c r="L979" s="6">
        <v>0</v>
      </c>
      <c r="M979" s="6">
        <v>0</v>
      </c>
      <c r="N979" s="6">
        <v>0</v>
      </c>
      <c r="O979" s="8">
        <v>30</v>
      </c>
      <c r="P979" s="8">
        <v>57.5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6.7</v>
      </c>
      <c r="AD979" s="8">
        <v>7.4999999999999997E-3</v>
      </c>
      <c r="AG979" s="6">
        <v>14</v>
      </c>
      <c r="AQ979" s="6">
        <v>30</v>
      </c>
      <c r="AR979">
        <v>350</v>
      </c>
      <c r="AT979" t="s">
        <v>389</v>
      </c>
      <c r="AU979" s="8">
        <v>4.3</v>
      </c>
      <c r="AV979" s="8">
        <v>48.5</v>
      </c>
      <c r="AW979" s="8">
        <v>43.2</v>
      </c>
      <c r="AX979" s="8">
        <v>4.38</v>
      </c>
      <c r="AZ979" s="6">
        <v>4.38</v>
      </c>
      <c r="BD979" s="8"/>
      <c r="BE979" s="8"/>
      <c r="BF979" s="8"/>
      <c r="BG979" s="8"/>
      <c r="BH979" s="8"/>
      <c r="BI979" s="8"/>
      <c r="BJ979" s="8"/>
    </row>
    <row r="980" spans="1:62" x14ac:dyDescent="0.25">
      <c r="A980" t="s">
        <v>369</v>
      </c>
      <c r="B980" t="s">
        <v>370</v>
      </c>
      <c r="C980">
        <v>2016</v>
      </c>
      <c r="D980" s="9" t="s">
        <v>371</v>
      </c>
      <c r="E980">
        <v>0</v>
      </c>
      <c r="F980" s="6">
        <f>Table26[[#This Row],[Other Carbs wt%]]+Table26[[#This Row],[Starch wt%]]+Table26[[#This Row],[Cellulose wt%]]+Table26[[#This Row],[Hemicellulose wt%]]+Table26[[#This Row],[Sa wt%]]</f>
        <v>5.8</v>
      </c>
      <c r="G980" s="6">
        <f>Table26[[#This Row],[Protein wt%]]+Table26[[#This Row],[AA wt%]]</f>
        <v>30</v>
      </c>
      <c r="H980" s="6">
        <f>Table26[[#This Row],[Lipids wt%]]+Table26[[#This Row],[FA wt%]]</f>
        <v>57.5</v>
      </c>
      <c r="I980" s="6">
        <f>Table26[[#This Row],[Lignin wt%]]+Table26[[#This Row],[Ph wt%]]</f>
        <v>0</v>
      </c>
      <c r="J98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80" s="8">
        <v>5.8</v>
      </c>
      <c r="L980" s="6">
        <v>0</v>
      </c>
      <c r="M980" s="6">
        <v>0</v>
      </c>
      <c r="N980" s="6">
        <v>0</v>
      </c>
      <c r="O980" s="8">
        <v>30</v>
      </c>
      <c r="P980" s="8">
        <v>57.5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6.7</v>
      </c>
      <c r="AD980" s="8">
        <v>7.4999999999999997E-3</v>
      </c>
      <c r="AG980" s="6">
        <v>14</v>
      </c>
      <c r="AQ980" s="6">
        <v>40</v>
      </c>
      <c r="AR980">
        <v>350</v>
      </c>
      <c r="AT980" t="s">
        <v>389</v>
      </c>
      <c r="AU980" s="8">
        <v>4.91</v>
      </c>
      <c r="AV980" s="8">
        <v>46.56</v>
      </c>
      <c r="AW980" s="8">
        <v>42.2</v>
      </c>
      <c r="AX980" s="8">
        <v>6.34</v>
      </c>
      <c r="AZ980" s="6">
        <v>6.34</v>
      </c>
      <c r="BD980" s="8"/>
      <c r="BE980" s="8"/>
      <c r="BF980" s="8"/>
      <c r="BG980" s="8"/>
      <c r="BH980" s="8"/>
      <c r="BI980" s="8"/>
      <c r="BJ980" s="8"/>
    </row>
    <row r="981" spans="1:62" x14ac:dyDescent="0.25">
      <c r="A981" t="s">
        <v>369</v>
      </c>
      <c r="B981" t="s">
        <v>370</v>
      </c>
      <c r="C981">
        <v>2016</v>
      </c>
      <c r="D981" s="9" t="s">
        <v>371</v>
      </c>
      <c r="E981">
        <v>0</v>
      </c>
      <c r="F981" s="6">
        <f>Table26[[#This Row],[Other Carbs wt%]]+Table26[[#This Row],[Starch wt%]]+Table26[[#This Row],[Cellulose wt%]]+Table26[[#This Row],[Hemicellulose wt%]]+Table26[[#This Row],[Sa wt%]]</f>
        <v>5.8</v>
      </c>
      <c r="G981" s="6">
        <f>Table26[[#This Row],[Protein wt%]]+Table26[[#This Row],[AA wt%]]</f>
        <v>30</v>
      </c>
      <c r="H981" s="6">
        <f>Table26[[#This Row],[Lipids wt%]]+Table26[[#This Row],[FA wt%]]</f>
        <v>57.5</v>
      </c>
      <c r="I981" s="6">
        <f>Table26[[#This Row],[Lignin wt%]]+Table26[[#This Row],[Ph wt%]]</f>
        <v>0</v>
      </c>
      <c r="J98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81" s="8">
        <v>5.8</v>
      </c>
      <c r="L981" s="6">
        <v>0</v>
      </c>
      <c r="M981" s="6">
        <v>0</v>
      </c>
      <c r="N981" s="6">
        <v>0</v>
      </c>
      <c r="O981" s="8">
        <v>30</v>
      </c>
      <c r="P981" s="8">
        <v>57.5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6.7</v>
      </c>
      <c r="AD981" s="8">
        <v>7.4999999999999997E-3</v>
      </c>
      <c r="AG981" s="6">
        <v>14</v>
      </c>
      <c r="AQ981" s="6">
        <v>60</v>
      </c>
      <c r="AR981">
        <v>350</v>
      </c>
      <c r="AT981" t="s">
        <v>389</v>
      </c>
      <c r="AU981" s="8">
        <v>5.33</v>
      </c>
      <c r="AV981" s="8">
        <v>44.69</v>
      </c>
      <c r="AW981" s="8">
        <v>40.74</v>
      </c>
      <c r="AX981" s="8">
        <v>9.3000000000000007</v>
      </c>
      <c r="AZ981" s="6">
        <v>9.3000000000000007</v>
      </c>
      <c r="BD981" s="8"/>
      <c r="BE981" s="8"/>
      <c r="BF981" s="8"/>
      <c r="BG981" s="8"/>
      <c r="BH981" s="8"/>
      <c r="BI981" s="8"/>
      <c r="BJ981" s="8"/>
    </row>
    <row r="982" spans="1:62" x14ac:dyDescent="0.25">
      <c r="A982" t="s">
        <v>369</v>
      </c>
      <c r="B982" t="s">
        <v>370</v>
      </c>
      <c r="C982">
        <v>2016</v>
      </c>
      <c r="D982" s="9" t="s">
        <v>371</v>
      </c>
      <c r="E982">
        <v>0</v>
      </c>
      <c r="F982" s="6">
        <f>Table26[[#This Row],[Other Carbs wt%]]+Table26[[#This Row],[Starch wt%]]+Table26[[#This Row],[Cellulose wt%]]+Table26[[#This Row],[Hemicellulose wt%]]+Table26[[#This Row],[Sa wt%]]</f>
        <v>5.8</v>
      </c>
      <c r="G982" s="6">
        <f>Table26[[#This Row],[Protein wt%]]+Table26[[#This Row],[AA wt%]]</f>
        <v>30</v>
      </c>
      <c r="H982" s="6">
        <f>Table26[[#This Row],[Lipids wt%]]+Table26[[#This Row],[FA wt%]]</f>
        <v>57.5</v>
      </c>
      <c r="I982" s="6">
        <f>Table26[[#This Row],[Lignin wt%]]+Table26[[#This Row],[Ph wt%]]</f>
        <v>0</v>
      </c>
      <c r="J98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82" s="8">
        <v>5.8</v>
      </c>
      <c r="L982" s="6">
        <v>0</v>
      </c>
      <c r="M982" s="6">
        <v>0</v>
      </c>
      <c r="N982" s="6">
        <v>0</v>
      </c>
      <c r="O982" s="8">
        <v>30</v>
      </c>
      <c r="P982" s="8">
        <v>57.5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6">
        <v>6.7</v>
      </c>
      <c r="AD982" s="8">
        <v>7.4999999999999997E-3</v>
      </c>
      <c r="AG982" s="6">
        <v>14</v>
      </c>
      <c r="AQ982" s="6">
        <v>10</v>
      </c>
      <c r="AR982">
        <v>400</v>
      </c>
      <c r="AT982" t="s">
        <v>389</v>
      </c>
      <c r="AU982" s="8">
        <v>4.6399999999999997</v>
      </c>
      <c r="AV982" s="8">
        <v>51.22</v>
      </c>
      <c r="AW982" s="8">
        <v>42.05</v>
      </c>
      <c r="AX982" s="8">
        <v>2.09</v>
      </c>
      <c r="AZ982" s="6">
        <v>2.09</v>
      </c>
      <c r="BD982" s="8"/>
      <c r="BE982" s="8"/>
      <c r="BF982" s="8"/>
      <c r="BG982" s="8"/>
      <c r="BH982" s="8"/>
      <c r="BI982" s="8"/>
      <c r="BJ982" s="8"/>
    </row>
    <row r="983" spans="1:62" x14ac:dyDescent="0.25">
      <c r="A983" t="s">
        <v>369</v>
      </c>
      <c r="B983" t="s">
        <v>370</v>
      </c>
      <c r="C983">
        <v>2016</v>
      </c>
      <c r="D983" s="9" t="s">
        <v>371</v>
      </c>
      <c r="E983">
        <v>0</v>
      </c>
      <c r="F983" s="6">
        <f>Table26[[#This Row],[Other Carbs wt%]]+Table26[[#This Row],[Starch wt%]]+Table26[[#This Row],[Cellulose wt%]]+Table26[[#This Row],[Hemicellulose wt%]]+Table26[[#This Row],[Sa wt%]]</f>
        <v>5.8</v>
      </c>
      <c r="G983" s="6">
        <f>Table26[[#This Row],[Protein wt%]]+Table26[[#This Row],[AA wt%]]</f>
        <v>30</v>
      </c>
      <c r="H983" s="6">
        <f>Table26[[#This Row],[Lipids wt%]]+Table26[[#This Row],[FA wt%]]</f>
        <v>57.5</v>
      </c>
      <c r="I983" s="6">
        <f>Table26[[#This Row],[Lignin wt%]]+Table26[[#This Row],[Ph wt%]]</f>
        <v>0</v>
      </c>
      <c r="J98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83" s="8">
        <v>5.8</v>
      </c>
      <c r="L983" s="6">
        <v>0</v>
      </c>
      <c r="M983" s="6">
        <v>0</v>
      </c>
      <c r="N983" s="6">
        <v>0</v>
      </c>
      <c r="O983" s="8">
        <v>30</v>
      </c>
      <c r="P983" s="8">
        <v>57.5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6.7</v>
      </c>
      <c r="AD983" s="8">
        <v>7.4999999999999997E-3</v>
      </c>
      <c r="AG983" s="6">
        <v>14</v>
      </c>
      <c r="AQ983" s="6">
        <v>20</v>
      </c>
      <c r="AR983">
        <v>400</v>
      </c>
      <c r="AT983" t="s">
        <v>389</v>
      </c>
      <c r="AU983" s="8">
        <v>5.77</v>
      </c>
      <c r="AV983" s="8">
        <v>48.05</v>
      </c>
      <c r="AW983" s="8">
        <v>41.38</v>
      </c>
      <c r="AX983" s="8">
        <v>4.8</v>
      </c>
      <c r="AZ983" s="6">
        <v>4.8</v>
      </c>
      <c r="BD983" s="8"/>
      <c r="BE983" s="8"/>
      <c r="BF983" s="8"/>
      <c r="BG983" s="8"/>
      <c r="BH983" s="8"/>
      <c r="BI983" s="8"/>
      <c r="BJ983" s="8"/>
    </row>
    <row r="984" spans="1:62" x14ac:dyDescent="0.25">
      <c r="A984" t="s">
        <v>369</v>
      </c>
      <c r="B984" t="s">
        <v>370</v>
      </c>
      <c r="C984">
        <v>2016</v>
      </c>
      <c r="D984" s="9" t="s">
        <v>371</v>
      </c>
      <c r="E984">
        <v>0</v>
      </c>
      <c r="F984" s="6">
        <f>Table26[[#This Row],[Other Carbs wt%]]+Table26[[#This Row],[Starch wt%]]+Table26[[#This Row],[Cellulose wt%]]+Table26[[#This Row],[Hemicellulose wt%]]+Table26[[#This Row],[Sa wt%]]</f>
        <v>5.8</v>
      </c>
      <c r="G984" s="6">
        <f>Table26[[#This Row],[Protein wt%]]+Table26[[#This Row],[AA wt%]]</f>
        <v>30</v>
      </c>
      <c r="H984" s="6">
        <f>Table26[[#This Row],[Lipids wt%]]+Table26[[#This Row],[FA wt%]]</f>
        <v>57.5</v>
      </c>
      <c r="I984" s="6">
        <f>Table26[[#This Row],[Lignin wt%]]+Table26[[#This Row],[Ph wt%]]</f>
        <v>0</v>
      </c>
      <c r="J98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84" s="8">
        <v>5.8</v>
      </c>
      <c r="L984" s="6">
        <v>0</v>
      </c>
      <c r="M984" s="6">
        <v>0</v>
      </c>
      <c r="N984" s="6">
        <v>0</v>
      </c>
      <c r="O984" s="8">
        <v>30</v>
      </c>
      <c r="P984" s="8">
        <v>57.5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6.7</v>
      </c>
      <c r="AD984" s="8">
        <v>7.4999999999999997E-3</v>
      </c>
      <c r="AG984" s="6">
        <v>14</v>
      </c>
      <c r="AQ984" s="6">
        <v>30</v>
      </c>
      <c r="AR984">
        <v>400</v>
      </c>
      <c r="AT984" t="s">
        <v>389</v>
      </c>
      <c r="AU984" s="8">
        <v>5.07</v>
      </c>
      <c r="AV984" s="8">
        <v>46.15</v>
      </c>
      <c r="AW984" s="8">
        <v>42.27</v>
      </c>
      <c r="AX984" s="8">
        <v>6.51</v>
      </c>
      <c r="AZ984" s="6">
        <v>6.51</v>
      </c>
      <c r="BD984" s="8"/>
      <c r="BE984" s="8"/>
      <c r="BF984" s="8"/>
      <c r="BG984" s="8"/>
      <c r="BH984" s="8"/>
      <c r="BI984" s="8"/>
      <c r="BJ984" s="8"/>
    </row>
    <row r="985" spans="1:62" x14ac:dyDescent="0.25">
      <c r="A985" t="s">
        <v>369</v>
      </c>
      <c r="B985" t="s">
        <v>370</v>
      </c>
      <c r="C985">
        <v>2016</v>
      </c>
      <c r="D985" s="9" t="s">
        <v>371</v>
      </c>
      <c r="E985">
        <v>0</v>
      </c>
      <c r="F985" s="6">
        <f>Table26[[#This Row],[Other Carbs wt%]]+Table26[[#This Row],[Starch wt%]]+Table26[[#This Row],[Cellulose wt%]]+Table26[[#This Row],[Hemicellulose wt%]]+Table26[[#This Row],[Sa wt%]]</f>
        <v>5.8</v>
      </c>
      <c r="G985" s="6">
        <f>Table26[[#This Row],[Protein wt%]]+Table26[[#This Row],[AA wt%]]</f>
        <v>30</v>
      </c>
      <c r="H985" s="6">
        <f>Table26[[#This Row],[Lipids wt%]]+Table26[[#This Row],[FA wt%]]</f>
        <v>57.5</v>
      </c>
      <c r="I985" s="6">
        <f>Table26[[#This Row],[Lignin wt%]]+Table26[[#This Row],[Ph wt%]]</f>
        <v>0</v>
      </c>
      <c r="J98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85" s="8">
        <v>5.8</v>
      </c>
      <c r="L985" s="6">
        <v>0</v>
      </c>
      <c r="M985" s="6">
        <v>0</v>
      </c>
      <c r="N985" s="6">
        <v>0</v>
      </c>
      <c r="O985" s="8">
        <v>30</v>
      </c>
      <c r="P985" s="8">
        <v>57.5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6.7</v>
      </c>
      <c r="AD985" s="8">
        <v>7.4999999999999997E-3</v>
      </c>
      <c r="AG985" s="6">
        <v>14</v>
      </c>
      <c r="AQ985" s="6">
        <v>40</v>
      </c>
      <c r="AR985">
        <v>400</v>
      </c>
      <c r="AT985" t="s">
        <v>389</v>
      </c>
      <c r="AU985" s="8">
        <v>6.84</v>
      </c>
      <c r="AV985" s="8">
        <v>43.44</v>
      </c>
      <c r="AW985" s="8">
        <v>39.35</v>
      </c>
      <c r="AX985" s="8">
        <v>10.37</v>
      </c>
      <c r="AZ985" s="6">
        <v>10.37</v>
      </c>
      <c r="BD985" s="8"/>
      <c r="BE985" s="8"/>
      <c r="BF985" s="8"/>
      <c r="BG985" s="8"/>
      <c r="BH985" s="8"/>
      <c r="BI985" s="8"/>
      <c r="BJ985" s="8"/>
    </row>
    <row r="986" spans="1:62" x14ac:dyDescent="0.25">
      <c r="A986" t="s">
        <v>369</v>
      </c>
      <c r="B986" t="s">
        <v>370</v>
      </c>
      <c r="C986">
        <v>2016</v>
      </c>
      <c r="D986" s="9" t="s">
        <v>371</v>
      </c>
      <c r="E986">
        <v>0</v>
      </c>
      <c r="F986" s="6">
        <f>Table26[[#This Row],[Other Carbs wt%]]+Table26[[#This Row],[Starch wt%]]+Table26[[#This Row],[Cellulose wt%]]+Table26[[#This Row],[Hemicellulose wt%]]+Table26[[#This Row],[Sa wt%]]</f>
        <v>5.8</v>
      </c>
      <c r="G986" s="6">
        <f>Table26[[#This Row],[Protein wt%]]+Table26[[#This Row],[AA wt%]]</f>
        <v>30</v>
      </c>
      <c r="H986" s="6">
        <f>Table26[[#This Row],[Lipids wt%]]+Table26[[#This Row],[FA wt%]]</f>
        <v>57.5</v>
      </c>
      <c r="I986" s="6">
        <f>Table26[[#This Row],[Lignin wt%]]+Table26[[#This Row],[Ph wt%]]</f>
        <v>0</v>
      </c>
      <c r="J98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5.8</v>
      </c>
      <c r="K986" s="8">
        <v>5.8</v>
      </c>
      <c r="L986" s="6">
        <v>0</v>
      </c>
      <c r="M986" s="6">
        <v>0</v>
      </c>
      <c r="N986" s="6">
        <v>0</v>
      </c>
      <c r="O986" s="8">
        <v>30</v>
      </c>
      <c r="P986" s="8">
        <v>57.5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6.7</v>
      </c>
      <c r="AD986" s="8">
        <v>7.4999999999999997E-3</v>
      </c>
      <c r="AG986" s="6">
        <v>14</v>
      </c>
      <c r="AQ986" s="6">
        <v>60</v>
      </c>
      <c r="AR986">
        <v>400</v>
      </c>
      <c r="AT986" t="s">
        <v>389</v>
      </c>
      <c r="AU986" s="8">
        <v>4.25</v>
      </c>
      <c r="AV986" s="8">
        <v>44.59</v>
      </c>
      <c r="AW986" s="8">
        <v>38.56</v>
      </c>
      <c r="AX986" s="8">
        <v>12.6</v>
      </c>
      <c r="AZ986" s="6">
        <v>12.6</v>
      </c>
      <c r="BD986" s="8"/>
      <c r="BE986" s="8"/>
      <c r="BF986" s="8"/>
      <c r="BG986" s="8"/>
      <c r="BH986" s="8"/>
      <c r="BI986" s="8"/>
      <c r="BJ986" s="8"/>
    </row>
    <row r="987" spans="1:62" x14ac:dyDescent="0.25">
      <c r="A987" t="s">
        <v>372</v>
      </c>
      <c r="B987" t="s">
        <v>118</v>
      </c>
      <c r="C987">
        <v>2014</v>
      </c>
      <c r="D987" s="9" t="s">
        <v>373</v>
      </c>
      <c r="E987">
        <v>0</v>
      </c>
      <c r="F987" s="6">
        <f>Table26[[#This Row],[Other Carbs wt%]]+Table26[[#This Row],[Starch wt%]]+Table26[[#This Row],[Cellulose wt%]]+Table26[[#This Row],[Hemicellulose wt%]]+Table26[[#This Row],[Sa wt%]]</f>
        <v>28.999999999999996</v>
      </c>
      <c r="G987" s="6">
        <f>Table26[[#This Row],[Protein wt%]]+Table26[[#This Row],[AA wt%]]</f>
        <v>11</v>
      </c>
      <c r="H987" s="6">
        <f>Table26[[#This Row],[Lipids wt%]]+Table26[[#This Row],[FA wt%]]</f>
        <v>53</v>
      </c>
      <c r="I987" s="6">
        <f>Table26[[#This Row],[Lignin wt%]]+Table26[[#This Row],[Ph wt%]]</f>
        <v>0</v>
      </c>
      <c r="J98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87" s="8">
        <v>28.999999999999996</v>
      </c>
      <c r="L987" s="6">
        <v>0</v>
      </c>
      <c r="M987" s="6">
        <v>0</v>
      </c>
      <c r="N987" s="6">
        <v>0</v>
      </c>
      <c r="O987" s="8">
        <v>11</v>
      </c>
      <c r="P987" s="8">
        <v>53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7</v>
      </c>
      <c r="AD987" s="8">
        <v>4.1000000000000003E-3</v>
      </c>
      <c r="AG987" s="6">
        <v>15</v>
      </c>
      <c r="AQ987" s="6">
        <v>20</v>
      </c>
      <c r="AR987">
        <v>250</v>
      </c>
      <c r="AT987" t="s">
        <v>389</v>
      </c>
      <c r="AU987" s="8">
        <v>8.6</v>
      </c>
      <c r="AV987" s="8">
        <v>27</v>
      </c>
      <c r="AW987" s="8">
        <v>64</v>
      </c>
      <c r="AX987" s="8"/>
      <c r="AZ987" s="6" t="s">
        <v>391</v>
      </c>
      <c r="BD987" s="8"/>
      <c r="BE987" s="8"/>
      <c r="BF987" s="8"/>
      <c r="BG987" s="8"/>
      <c r="BH987" s="8"/>
      <c r="BI987" s="8"/>
      <c r="BJ987" s="8"/>
    </row>
    <row r="988" spans="1:62" x14ac:dyDescent="0.25">
      <c r="A988" t="s">
        <v>372</v>
      </c>
      <c r="B988" t="s">
        <v>118</v>
      </c>
      <c r="C988">
        <v>2014</v>
      </c>
      <c r="D988" s="9" t="s">
        <v>373</v>
      </c>
      <c r="E988">
        <v>0</v>
      </c>
      <c r="F988" s="6">
        <f>Table26[[#This Row],[Other Carbs wt%]]+Table26[[#This Row],[Starch wt%]]+Table26[[#This Row],[Cellulose wt%]]+Table26[[#This Row],[Hemicellulose wt%]]+Table26[[#This Row],[Sa wt%]]</f>
        <v>28.999999999999996</v>
      </c>
      <c r="G988" s="6">
        <f>Table26[[#This Row],[Protein wt%]]+Table26[[#This Row],[AA wt%]]</f>
        <v>11</v>
      </c>
      <c r="H988" s="6">
        <f>Table26[[#This Row],[Lipids wt%]]+Table26[[#This Row],[FA wt%]]</f>
        <v>53</v>
      </c>
      <c r="I988" s="6">
        <f>Table26[[#This Row],[Lignin wt%]]+Table26[[#This Row],[Ph wt%]]</f>
        <v>0</v>
      </c>
      <c r="J98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88" s="8">
        <v>28.999999999999996</v>
      </c>
      <c r="L988" s="6">
        <v>0</v>
      </c>
      <c r="M988" s="6">
        <v>0</v>
      </c>
      <c r="N988" s="6">
        <v>0</v>
      </c>
      <c r="O988" s="8">
        <v>11</v>
      </c>
      <c r="P988" s="8">
        <v>53</v>
      </c>
      <c r="Q988" s="6">
        <v>0</v>
      </c>
      <c r="R988" s="6">
        <v>0</v>
      </c>
      <c r="S988" s="6">
        <v>0</v>
      </c>
      <c r="T988" s="6">
        <v>0</v>
      </c>
      <c r="U988" s="6">
        <v>0</v>
      </c>
      <c r="V988" s="6">
        <v>7</v>
      </c>
      <c r="AD988" s="8">
        <v>4.1000000000000003E-3</v>
      </c>
      <c r="AG988" s="6">
        <v>15</v>
      </c>
      <c r="AQ988" s="6">
        <v>30</v>
      </c>
      <c r="AR988">
        <v>250</v>
      </c>
      <c r="AT988" t="s">
        <v>389</v>
      </c>
      <c r="AU988" s="8">
        <v>18</v>
      </c>
      <c r="AV988" s="8">
        <v>28</v>
      </c>
      <c r="AW988" s="8">
        <v>54</v>
      </c>
      <c r="AX988" s="8"/>
      <c r="AZ988" s="6" t="s">
        <v>391</v>
      </c>
      <c r="BD988" s="8"/>
      <c r="BE988" s="8"/>
      <c r="BF988" s="8"/>
      <c r="BG988" s="8"/>
      <c r="BH988" s="8"/>
      <c r="BI988" s="8"/>
      <c r="BJ988" s="8"/>
    </row>
    <row r="989" spans="1:62" x14ac:dyDescent="0.25">
      <c r="A989" t="s">
        <v>372</v>
      </c>
      <c r="B989" t="s">
        <v>118</v>
      </c>
      <c r="C989">
        <v>2014</v>
      </c>
      <c r="D989" s="9" t="s">
        <v>373</v>
      </c>
      <c r="E989">
        <v>0</v>
      </c>
      <c r="F989" s="6">
        <f>Table26[[#This Row],[Other Carbs wt%]]+Table26[[#This Row],[Starch wt%]]+Table26[[#This Row],[Cellulose wt%]]+Table26[[#This Row],[Hemicellulose wt%]]+Table26[[#This Row],[Sa wt%]]</f>
        <v>28.999999999999996</v>
      </c>
      <c r="G989" s="6">
        <f>Table26[[#This Row],[Protein wt%]]+Table26[[#This Row],[AA wt%]]</f>
        <v>11</v>
      </c>
      <c r="H989" s="6">
        <f>Table26[[#This Row],[Lipids wt%]]+Table26[[#This Row],[FA wt%]]</f>
        <v>53</v>
      </c>
      <c r="I989" s="6">
        <f>Table26[[#This Row],[Lignin wt%]]+Table26[[#This Row],[Ph wt%]]</f>
        <v>0</v>
      </c>
      <c r="J98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89" s="8">
        <v>28.999999999999996</v>
      </c>
      <c r="L989" s="6">
        <v>0</v>
      </c>
      <c r="M989" s="6">
        <v>0</v>
      </c>
      <c r="N989" s="6">
        <v>0</v>
      </c>
      <c r="O989" s="8">
        <v>11</v>
      </c>
      <c r="P989" s="8">
        <v>53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7</v>
      </c>
      <c r="AD989" s="8">
        <v>4.1000000000000003E-3</v>
      </c>
      <c r="AG989" s="6">
        <v>15</v>
      </c>
      <c r="AQ989" s="6">
        <v>60</v>
      </c>
      <c r="AR989">
        <v>250</v>
      </c>
      <c r="AT989" t="s">
        <v>389</v>
      </c>
      <c r="AU989" s="8">
        <v>13</v>
      </c>
      <c r="AV989" s="8">
        <v>23</v>
      </c>
      <c r="AW989" s="8">
        <v>64</v>
      </c>
      <c r="AX989" s="8"/>
      <c r="AZ989" s="6" t="s">
        <v>391</v>
      </c>
      <c r="BD989" s="8"/>
      <c r="BE989" s="8"/>
      <c r="BF989" s="8"/>
      <c r="BG989" s="8"/>
      <c r="BH989" s="8"/>
      <c r="BI989" s="8"/>
      <c r="BJ989" s="8"/>
    </row>
    <row r="990" spans="1:62" x14ac:dyDescent="0.25">
      <c r="A990" t="s">
        <v>372</v>
      </c>
      <c r="B990" t="s">
        <v>118</v>
      </c>
      <c r="C990">
        <v>2014</v>
      </c>
      <c r="D990" s="9" t="s">
        <v>373</v>
      </c>
      <c r="E990">
        <v>0</v>
      </c>
      <c r="F990" s="6">
        <f>Table26[[#This Row],[Other Carbs wt%]]+Table26[[#This Row],[Starch wt%]]+Table26[[#This Row],[Cellulose wt%]]+Table26[[#This Row],[Hemicellulose wt%]]+Table26[[#This Row],[Sa wt%]]</f>
        <v>28.999999999999996</v>
      </c>
      <c r="G990" s="6">
        <f>Table26[[#This Row],[Protein wt%]]+Table26[[#This Row],[AA wt%]]</f>
        <v>11</v>
      </c>
      <c r="H990" s="6">
        <f>Table26[[#This Row],[Lipids wt%]]+Table26[[#This Row],[FA wt%]]</f>
        <v>53</v>
      </c>
      <c r="I990" s="6">
        <f>Table26[[#This Row],[Lignin wt%]]+Table26[[#This Row],[Ph wt%]]</f>
        <v>0</v>
      </c>
      <c r="J99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90" s="8">
        <v>28.999999999999996</v>
      </c>
      <c r="L990" s="6">
        <v>0</v>
      </c>
      <c r="M990" s="6">
        <v>0</v>
      </c>
      <c r="N990" s="6">
        <v>0</v>
      </c>
      <c r="O990" s="8">
        <v>11</v>
      </c>
      <c r="P990" s="8">
        <v>53</v>
      </c>
      <c r="Q990" s="6">
        <v>0</v>
      </c>
      <c r="R990" s="6">
        <v>0</v>
      </c>
      <c r="S990" s="6">
        <v>0</v>
      </c>
      <c r="T990" s="6">
        <v>0</v>
      </c>
      <c r="U990" s="6">
        <v>0</v>
      </c>
      <c r="V990" s="6">
        <v>7</v>
      </c>
      <c r="AD990" s="8">
        <v>4.1000000000000003E-3</v>
      </c>
      <c r="AG990" s="6">
        <v>15</v>
      </c>
      <c r="AQ990" s="6">
        <v>90</v>
      </c>
      <c r="AR990">
        <v>250</v>
      </c>
      <c r="AT990" t="s">
        <v>389</v>
      </c>
      <c r="AU990" s="8">
        <v>24</v>
      </c>
      <c r="AV990" s="8">
        <v>27</v>
      </c>
      <c r="AW990" s="8">
        <v>49</v>
      </c>
      <c r="AX990" s="8"/>
      <c r="AZ990" s="6" t="s">
        <v>391</v>
      </c>
      <c r="BD990" s="8"/>
      <c r="BE990" s="8"/>
      <c r="BF990" s="8"/>
      <c r="BG990" s="8"/>
      <c r="BH990" s="8"/>
      <c r="BI990" s="8"/>
      <c r="BJ990" s="8"/>
    </row>
    <row r="991" spans="1:62" x14ac:dyDescent="0.25">
      <c r="A991" t="s">
        <v>372</v>
      </c>
      <c r="B991" t="s">
        <v>118</v>
      </c>
      <c r="C991">
        <v>2014</v>
      </c>
      <c r="D991" s="9" t="s">
        <v>373</v>
      </c>
      <c r="E991">
        <v>0</v>
      </c>
      <c r="F991" s="6">
        <f>Table26[[#This Row],[Other Carbs wt%]]+Table26[[#This Row],[Starch wt%]]+Table26[[#This Row],[Cellulose wt%]]+Table26[[#This Row],[Hemicellulose wt%]]+Table26[[#This Row],[Sa wt%]]</f>
        <v>28.999999999999996</v>
      </c>
      <c r="G991" s="6">
        <f>Table26[[#This Row],[Protein wt%]]+Table26[[#This Row],[AA wt%]]</f>
        <v>11</v>
      </c>
      <c r="H991" s="6">
        <f>Table26[[#This Row],[Lipids wt%]]+Table26[[#This Row],[FA wt%]]</f>
        <v>53</v>
      </c>
      <c r="I991" s="6">
        <f>Table26[[#This Row],[Lignin wt%]]+Table26[[#This Row],[Ph wt%]]</f>
        <v>0</v>
      </c>
      <c r="J99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91" s="8">
        <v>28.999999999999996</v>
      </c>
      <c r="L991" s="6">
        <v>0</v>
      </c>
      <c r="M991" s="6">
        <v>0</v>
      </c>
      <c r="N991" s="6">
        <v>0</v>
      </c>
      <c r="O991" s="8">
        <v>11</v>
      </c>
      <c r="P991" s="8">
        <v>53</v>
      </c>
      <c r="Q991" s="6">
        <v>0</v>
      </c>
      <c r="R991" s="6">
        <v>0</v>
      </c>
      <c r="S991" s="6">
        <v>0</v>
      </c>
      <c r="T991" s="6">
        <v>0</v>
      </c>
      <c r="U991" s="6">
        <v>0</v>
      </c>
      <c r="V991" s="6">
        <v>7</v>
      </c>
      <c r="AD991" s="8">
        <v>4.1000000000000003E-3</v>
      </c>
      <c r="AG991" s="6">
        <v>15</v>
      </c>
      <c r="AQ991" s="6">
        <v>10</v>
      </c>
      <c r="AR991">
        <v>300</v>
      </c>
      <c r="AT991" t="s">
        <v>389</v>
      </c>
      <c r="AU991" s="8">
        <v>16</v>
      </c>
      <c r="AV991" s="8">
        <v>30</v>
      </c>
      <c r="AW991" s="8">
        <v>49</v>
      </c>
      <c r="AX991" s="8">
        <v>4.3</v>
      </c>
      <c r="AZ991" s="6">
        <v>4.3</v>
      </c>
      <c r="BD991" s="8"/>
      <c r="BE991" s="8"/>
      <c r="BF991" s="8"/>
      <c r="BG991" s="8"/>
      <c r="BH991" s="8"/>
      <c r="BI991" s="8"/>
      <c r="BJ991" s="8"/>
    </row>
    <row r="992" spans="1:62" x14ac:dyDescent="0.25">
      <c r="A992" t="s">
        <v>372</v>
      </c>
      <c r="B992" t="s">
        <v>118</v>
      </c>
      <c r="C992">
        <v>2014</v>
      </c>
      <c r="D992" s="9" t="s">
        <v>373</v>
      </c>
      <c r="E992">
        <v>0</v>
      </c>
      <c r="F992" s="6">
        <f>Table26[[#This Row],[Other Carbs wt%]]+Table26[[#This Row],[Starch wt%]]+Table26[[#This Row],[Cellulose wt%]]+Table26[[#This Row],[Hemicellulose wt%]]+Table26[[#This Row],[Sa wt%]]</f>
        <v>28.999999999999996</v>
      </c>
      <c r="G992" s="6">
        <f>Table26[[#This Row],[Protein wt%]]+Table26[[#This Row],[AA wt%]]</f>
        <v>11</v>
      </c>
      <c r="H992" s="6">
        <f>Table26[[#This Row],[Lipids wt%]]+Table26[[#This Row],[FA wt%]]</f>
        <v>53</v>
      </c>
      <c r="I992" s="6">
        <f>Table26[[#This Row],[Lignin wt%]]+Table26[[#This Row],[Ph wt%]]</f>
        <v>0</v>
      </c>
      <c r="J99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92" s="8">
        <v>28.999999999999996</v>
      </c>
      <c r="L992" s="6">
        <v>0</v>
      </c>
      <c r="M992" s="6">
        <v>0</v>
      </c>
      <c r="N992" s="6">
        <v>0</v>
      </c>
      <c r="O992" s="8">
        <v>11</v>
      </c>
      <c r="P992" s="8">
        <v>53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6">
        <v>7</v>
      </c>
      <c r="AD992" s="8">
        <v>4.1000000000000003E-3</v>
      </c>
      <c r="AG992" s="6">
        <v>15</v>
      </c>
      <c r="AQ992" s="6">
        <v>20</v>
      </c>
      <c r="AR992">
        <v>300</v>
      </c>
      <c r="AT992" t="s">
        <v>389</v>
      </c>
      <c r="AU992" s="8">
        <v>13</v>
      </c>
      <c r="AV992" s="8">
        <v>43</v>
      </c>
      <c r="AW992" s="8">
        <v>43</v>
      </c>
      <c r="AX992" s="8">
        <v>1.5</v>
      </c>
      <c r="AZ992" s="6">
        <v>1.5</v>
      </c>
      <c r="BD992" s="8"/>
      <c r="BE992" s="8"/>
      <c r="BF992" s="8"/>
      <c r="BG992" s="8"/>
      <c r="BH992" s="8"/>
      <c r="BI992" s="8"/>
      <c r="BJ992" s="8"/>
    </row>
    <row r="993" spans="1:62" x14ac:dyDescent="0.25">
      <c r="A993" t="s">
        <v>372</v>
      </c>
      <c r="B993" t="s">
        <v>118</v>
      </c>
      <c r="C993">
        <v>2014</v>
      </c>
      <c r="D993" s="9" t="s">
        <v>373</v>
      </c>
      <c r="E993">
        <v>0</v>
      </c>
      <c r="F993" s="6">
        <f>Table26[[#This Row],[Other Carbs wt%]]+Table26[[#This Row],[Starch wt%]]+Table26[[#This Row],[Cellulose wt%]]+Table26[[#This Row],[Hemicellulose wt%]]+Table26[[#This Row],[Sa wt%]]</f>
        <v>28.999999999999996</v>
      </c>
      <c r="G993" s="6">
        <f>Table26[[#This Row],[Protein wt%]]+Table26[[#This Row],[AA wt%]]</f>
        <v>11</v>
      </c>
      <c r="H993" s="6">
        <f>Table26[[#This Row],[Lipids wt%]]+Table26[[#This Row],[FA wt%]]</f>
        <v>53</v>
      </c>
      <c r="I993" s="6">
        <f>Table26[[#This Row],[Lignin wt%]]+Table26[[#This Row],[Ph wt%]]</f>
        <v>0</v>
      </c>
      <c r="J99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93" s="8">
        <v>28.999999999999996</v>
      </c>
      <c r="L993" s="6">
        <v>0</v>
      </c>
      <c r="M993" s="6">
        <v>0</v>
      </c>
      <c r="N993" s="6">
        <v>0</v>
      </c>
      <c r="O993" s="8">
        <v>11</v>
      </c>
      <c r="P993" s="8">
        <v>53</v>
      </c>
      <c r="Q993" s="6">
        <v>0</v>
      </c>
      <c r="R993" s="6">
        <v>0</v>
      </c>
      <c r="S993" s="6">
        <v>0</v>
      </c>
      <c r="T993" s="6">
        <v>0</v>
      </c>
      <c r="U993" s="6">
        <v>0</v>
      </c>
      <c r="V993" s="6">
        <v>7</v>
      </c>
      <c r="AD993" s="8">
        <v>4.1000000000000003E-3</v>
      </c>
      <c r="AG993" s="6">
        <v>15</v>
      </c>
      <c r="AQ993" s="6">
        <v>10</v>
      </c>
      <c r="AR993">
        <v>350</v>
      </c>
      <c r="AT993" t="s">
        <v>389</v>
      </c>
      <c r="AU993" s="8">
        <v>5.6</v>
      </c>
      <c r="AV993" s="8">
        <v>44</v>
      </c>
      <c r="AW993" s="8">
        <v>47</v>
      </c>
      <c r="AX993" s="8">
        <v>4.0999999999999996</v>
      </c>
      <c r="AZ993" s="6">
        <v>4.0999999999999996</v>
      </c>
      <c r="BD993" s="8"/>
      <c r="BE993" s="8"/>
      <c r="BF993" s="8"/>
      <c r="BG993" s="8"/>
      <c r="BH993" s="8"/>
      <c r="BI993" s="8"/>
      <c r="BJ993" s="8"/>
    </row>
    <row r="994" spans="1:62" x14ac:dyDescent="0.25">
      <c r="A994" t="s">
        <v>372</v>
      </c>
      <c r="B994" t="s">
        <v>118</v>
      </c>
      <c r="C994">
        <v>2014</v>
      </c>
      <c r="D994" s="9" t="s">
        <v>373</v>
      </c>
      <c r="E994">
        <v>0</v>
      </c>
      <c r="F994" s="6">
        <f>Table26[[#This Row],[Other Carbs wt%]]+Table26[[#This Row],[Starch wt%]]+Table26[[#This Row],[Cellulose wt%]]+Table26[[#This Row],[Hemicellulose wt%]]+Table26[[#This Row],[Sa wt%]]</f>
        <v>28.999999999999996</v>
      </c>
      <c r="G994" s="6">
        <f>Table26[[#This Row],[Protein wt%]]+Table26[[#This Row],[AA wt%]]</f>
        <v>11</v>
      </c>
      <c r="H994" s="6">
        <f>Table26[[#This Row],[Lipids wt%]]+Table26[[#This Row],[FA wt%]]</f>
        <v>53</v>
      </c>
      <c r="I994" s="6">
        <f>Table26[[#This Row],[Lignin wt%]]+Table26[[#This Row],[Ph wt%]]</f>
        <v>0</v>
      </c>
      <c r="J99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94" s="8">
        <v>28.999999999999996</v>
      </c>
      <c r="L994" s="6">
        <v>0</v>
      </c>
      <c r="M994" s="6">
        <v>0</v>
      </c>
      <c r="N994" s="6">
        <v>0</v>
      </c>
      <c r="O994" s="8">
        <v>11</v>
      </c>
      <c r="P994" s="8">
        <v>53</v>
      </c>
      <c r="Q994" s="6">
        <v>0</v>
      </c>
      <c r="R994" s="6">
        <v>0</v>
      </c>
      <c r="S994" s="6">
        <v>0</v>
      </c>
      <c r="T994" s="6">
        <v>0</v>
      </c>
      <c r="U994" s="6">
        <v>0</v>
      </c>
      <c r="V994" s="6">
        <v>7</v>
      </c>
      <c r="AD994" s="8">
        <v>4.1000000000000003E-3</v>
      </c>
      <c r="AG994" s="6">
        <v>15</v>
      </c>
      <c r="AQ994" s="6">
        <v>20</v>
      </c>
      <c r="AR994">
        <v>350</v>
      </c>
      <c r="AT994" t="s">
        <v>389</v>
      </c>
      <c r="AU994" s="8">
        <v>5</v>
      </c>
      <c r="AV994" s="8">
        <v>48</v>
      </c>
      <c r="AW994" s="8">
        <v>44</v>
      </c>
      <c r="AX994" s="8">
        <v>3.4</v>
      </c>
      <c r="AZ994" s="6">
        <v>3.4</v>
      </c>
      <c r="BD994" s="8"/>
      <c r="BE994" s="8"/>
      <c r="BF994" s="8"/>
      <c r="BG994" s="8"/>
      <c r="BH994" s="8"/>
      <c r="BI994" s="8"/>
      <c r="BJ994" s="8"/>
    </row>
    <row r="995" spans="1:62" x14ac:dyDescent="0.25">
      <c r="A995" t="s">
        <v>372</v>
      </c>
      <c r="B995" t="s">
        <v>118</v>
      </c>
      <c r="C995">
        <v>2014</v>
      </c>
      <c r="D995" s="9" t="s">
        <v>373</v>
      </c>
      <c r="E995">
        <v>0</v>
      </c>
      <c r="F995" s="6">
        <f>Table26[[#This Row],[Other Carbs wt%]]+Table26[[#This Row],[Starch wt%]]+Table26[[#This Row],[Cellulose wt%]]+Table26[[#This Row],[Hemicellulose wt%]]+Table26[[#This Row],[Sa wt%]]</f>
        <v>28.999999999999996</v>
      </c>
      <c r="G995" s="6">
        <f>Table26[[#This Row],[Protein wt%]]+Table26[[#This Row],[AA wt%]]</f>
        <v>11</v>
      </c>
      <c r="H995" s="6">
        <f>Table26[[#This Row],[Lipids wt%]]+Table26[[#This Row],[FA wt%]]</f>
        <v>53</v>
      </c>
      <c r="I995" s="6">
        <f>Table26[[#This Row],[Lignin wt%]]+Table26[[#This Row],[Ph wt%]]</f>
        <v>0</v>
      </c>
      <c r="J99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95" s="8">
        <v>28.999999999999996</v>
      </c>
      <c r="L995" s="6">
        <v>0</v>
      </c>
      <c r="M995" s="6">
        <v>0</v>
      </c>
      <c r="N995" s="6">
        <v>0</v>
      </c>
      <c r="O995" s="8">
        <v>11</v>
      </c>
      <c r="P995" s="8">
        <v>53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7</v>
      </c>
      <c r="AD995" s="8">
        <v>4.1000000000000003E-3</v>
      </c>
      <c r="AG995" s="6">
        <v>15</v>
      </c>
      <c r="AQ995" s="6">
        <v>40</v>
      </c>
      <c r="AR995">
        <v>350</v>
      </c>
      <c r="AT995" t="s">
        <v>389</v>
      </c>
      <c r="AU995" s="8">
        <v>5</v>
      </c>
      <c r="AV995" s="8">
        <v>46</v>
      </c>
      <c r="AW995" s="8">
        <v>45</v>
      </c>
      <c r="AX995" s="8">
        <v>4</v>
      </c>
      <c r="AZ995" s="6">
        <v>4</v>
      </c>
      <c r="BD995" s="8"/>
      <c r="BE995" s="8"/>
      <c r="BF995" s="8"/>
      <c r="BG995" s="8"/>
      <c r="BH995" s="8"/>
      <c r="BI995" s="8"/>
      <c r="BJ995" s="8"/>
    </row>
    <row r="996" spans="1:62" x14ac:dyDescent="0.25">
      <c r="A996" t="s">
        <v>372</v>
      </c>
      <c r="B996" t="s">
        <v>118</v>
      </c>
      <c r="C996">
        <v>2014</v>
      </c>
      <c r="D996" s="9" t="s">
        <v>373</v>
      </c>
      <c r="E996">
        <v>0</v>
      </c>
      <c r="F996" s="6">
        <f>Table26[[#This Row],[Other Carbs wt%]]+Table26[[#This Row],[Starch wt%]]+Table26[[#This Row],[Cellulose wt%]]+Table26[[#This Row],[Hemicellulose wt%]]+Table26[[#This Row],[Sa wt%]]</f>
        <v>28.999999999999996</v>
      </c>
      <c r="G996" s="6">
        <f>Table26[[#This Row],[Protein wt%]]+Table26[[#This Row],[AA wt%]]</f>
        <v>11</v>
      </c>
      <c r="H996" s="6">
        <f>Table26[[#This Row],[Lipids wt%]]+Table26[[#This Row],[FA wt%]]</f>
        <v>53</v>
      </c>
      <c r="I996" s="6">
        <f>Table26[[#This Row],[Lignin wt%]]+Table26[[#This Row],[Ph wt%]]</f>
        <v>0</v>
      </c>
      <c r="J99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96" s="8">
        <v>28.999999999999996</v>
      </c>
      <c r="L996" s="6">
        <v>0</v>
      </c>
      <c r="M996" s="6">
        <v>0</v>
      </c>
      <c r="N996" s="6">
        <v>0</v>
      </c>
      <c r="O996" s="8">
        <v>11</v>
      </c>
      <c r="P996" s="8">
        <v>53</v>
      </c>
      <c r="Q996" s="6">
        <v>0</v>
      </c>
      <c r="R996" s="6">
        <v>0</v>
      </c>
      <c r="S996" s="6">
        <v>0</v>
      </c>
      <c r="T996" s="6">
        <v>0</v>
      </c>
      <c r="U996" s="6">
        <v>0</v>
      </c>
      <c r="V996" s="6">
        <v>7</v>
      </c>
      <c r="AD996" s="8">
        <v>4.1000000000000003E-3</v>
      </c>
      <c r="AG996" s="6">
        <v>15</v>
      </c>
      <c r="AQ996" s="6">
        <v>60</v>
      </c>
      <c r="AR996">
        <v>350</v>
      </c>
      <c r="AT996" t="s">
        <v>389</v>
      </c>
      <c r="AU996" s="8">
        <v>3.9</v>
      </c>
      <c r="AV996" s="8">
        <v>45</v>
      </c>
      <c r="AW996" s="8">
        <v>41</v>
      </c>
      <c r="AX996" s="8">
        <v>10</v>
      </c>
      <c r="AZ996" s="6">
        <v>10</v>
      </c>
      <c r="BD996" s="8"/>
      <c r="BE996" s="8"/>
      <c r="BF996" s="8"/>
      <c r="BG996" s="8"/>
      <c r="BH996" s="8"/>
      <c r="BI996" s="8"/>
      <c r="BJ996" s="8"/>
    </row>
    <row r="997" spans="1:62" x14ac:dyDescent="0.25">
      <c r="A997" t="s">
        <v>372</v>
      </c>
      <c r="B997" t="s">
        <v>118</v>
      </c>
      <c r="C997">
        <v>2014</v>
      </c>
      <c r="D997" s="9" t="s">
        <v>373</v>
      </c>
      <c r="E997">
        <v>0</v>
      </c>
      <c r="F997" s="6">
        <f>Table26[[#This Row],[Other Carbs wt%]]+Table26[[#This Row],[Starch wt%]]+Table26[[#This Row],[Cellulose wt%]]+Table26[[#This Row],[Hemicellulose wt%]]+Table26[[#This Row],[Sa wt%]]</f>
        <v>28.999999999999996</v>
      </c>
      <c r="G997" s="6">
        <f>Table26[[#This Row],[Protein wt%]]+Table26[[#This Row],[AA wt%]]</f>
        <v>11</v>
      </c>
      <c r="H997" s="6">
        <f>Table26[[#This Row],[Lipids wt%]]+Table26[[#This Row],[FA wt%]]</f>
        <v>53</v>
      </c>
      <c r="I997" s="6">
        <f>Table26[[#This Row],[Lignin wt%]]+Table26[[#This Row],[Ph wt%]]</f>
        <v>0</v>
      </c>
      <c r="J99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97" s="8">
        <v>28.999999999999996</v>
      </c>
      <c r="L997" s="6">
        <v>0</v>
      </c>
      <c r="M997" s="6">
        <v>0</v>
      </c>
      <c r="N997" s="6">
        <v>0</v>
      </c>
      <c r="O997" s="8">
        <v>11</v>
      </c>
      <c r="P997" s="8">
        <v>53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  <c r="V997" s="6">
        <v>7</v>
      </c>
      <c r="AD997" s="8">
        <v>4.1000000000000003E-3</v>
      </c>
      <c r="AG997" s="6">
        <v>15</v>
      </c>
      <c r="AQ997" s="6">
        <v>10</v>
      </c>
      <c r="AR997">
        <v>400</v>
      </c>
      <c r="AT997" t="s">
        <v>389</v>
      </c>
      <c r="AU997" s="8">
        <v>4.0999999999999996</v>
      </c>
      <c r="AV997" s="8">
        <v>44</v>
      </c>
      <c r="AW997" s="8">
        <v>49</v>
      </c>
      <c r="AX997" s="8">
        <v>3.1</v>
      </c>
      <c r="AZ997" s="6">
        <v>3.1</v>
      </c>
      <c r="BD997" s="8"/>
      <c r="BE997" s="8"/>
      <c r="BF997" s="8"/>
      <c r="BG997" s="8"/>
      <c r="BH997" s="8"/>
      <c r="BI997" s="8"/>
      <c r="BJ997" s="8"/>
    </row>
    <row r="998" spans="1:62" x14ac:dyDescent="0.25">
      <c r="A998" t="s">
        <v>372</v>
      </c>
      <c r="B998" t="s">
        <v>118</v>
      </c>
      <c r="C998">
        <v>2014</v>
      </c>
      <c r="D998" s="9" t="s">
        <v>373</v>
      </c>
      <c r="E998">
        <v>0</v>
      </c>
      <c r="F998" s="6">
        <f>Table26[[#This Row],[Other Carbs wt%]]+Table26[[#This Row],[Starch wt%]]+Table26[[#This Row],[Cellulose wt%]]+Table26[[#This Row],[Hemicellulose wt%]]+Table26[[#This Row],[Sa wt%]]</f>
        <v>28.999999999999996</v>
      </c>
      <c r="G998" s="6">
        <f>Table26[[#This Row],[Protein wt%]]+Table26[[#This Row],[AA wt%]]</f>
        <v>11</v>
      </c>
      <c r="H998" s="6">
        <f>Table26[[#This Row],[Lipids wt%]]+Table26[[#This Row],[FA wt%]]</f>
        <v>53</v>
      </c>
      <c r="I998" s="6">
        <f>Table26[[#This Row],[Lignin wt%]]+Table26[[#This Row],[Ph wt%]]</f>
        <v>0</v>
      </c>
      <c r="J99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98" s="8">
        <v>28.999999999999996</v>
      </c>
      <c r="L998" s="6">
        <v>0</v>
      </c>
      <c r="M998" s="6">
        <v>0</v>
      </c>
      <c r="N998" s="6">
        <v>0</v>
      </c>
      <c r="O998" s="8">
        <v>11</v>
      </c>
      <c r="P998" s="8">
        <v>53</v>
      </c>
      <c r="Q998" s="6">
        <v>0</v>
      </c>
      <c r="R998" s="6">
        <v>0</v>
      </c>
      <c r="S998" s="6">
        <v>0</v>
      </c>
      <c r="T998" s="6">
        <v>0</v>
      </c>
      <c r="U998" s="6">
        <v>0</v>
      </c>
      <c r="V998" s="6">
        <v>7</v>
      </c>
      <c r="AD998" s="8">
        <v>4.1000000000000003E-3</v>
      </c>
      <c r="AG998" s="6">
        <v>15</v>
      </c>
      <c r="AQ998" s="6">
        <v>20</v>
      </c>
      <c r="AR998">
        <v>400</v>
      </c>
      <c r="AT998" t="s">
        <v>389</v>
      </c>
      <c r="AU998" s="8">
        <v>3.3</v>
      </c>
      <c r="AV998" s="8">
        <v>43</v>
      </c>
      <c r="AW998" s="8">
        <v>48</v>
      </c>
      <c r="AX998" s="8">
        <v>5</v>
      </c>
      <c r="AZ998" s="6">
        <v>5</v>
      </c>
      <c r="BD998" s="8"/>
      <c r="BE998" s="8"/>
      <c r="BF998" s="8"/>
      <c r="BG998" s="8"/>
      <c r="BH998" s="8"/>
      <c r="BI998" s="8"/>
      <c r="BJ998" s="8"/>
    </row>
    <row r="999" spans="1:62" x14ac:dyDescent="0.25">
      <c r="A999" t="s">
        <v>372</v>
      </c>
      <c r="B999" t="s">
        <v>118</v>
      </c>
      <c r="C999">
        <v>2014</v>
      </c>
      <c r="D999" s="9" t="s">
        <v>373</v>
      </c>
      <c r="E999">
        <v>0</v>
      </c>
      <c r="F999" s="6">
        <f>Table26[[#This Row],[Other Carbs wt%]]+Table26[[#This Row],[Starch wt%]]+Table26[[#This Row],[Cellulose wt%]]+Table26[[#This Row],[Hemicellulose wt%]]+Table26[[#This Row],[Sa wt%]]</f>
        <v>28.999999999999996</v>
      </c>
      <c r="G999" s="6">
        <f>Table26[[#This Row],[Protein wt%]]+Table26[[#This Row],[AA wt%]]</f>
        <v>11</v>
      </c>
      <c r="H999" s="6">
        <f>Table26[[#This Row],[Lipids wt%]]+Table26[[#This Row],[FA wt%]]</f>
        <v>53</v>
      </c>
      <c r="I999" s="6">
        <f>Table26[[#This Row],[Lignin wt%]]+Table26[[#This Row],[Ph wt%]]</f>
        <v>0</v>
      </c>
      <c r="J99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28.999999999999996</v>
      </c>
      <c r="K999" s="8">
        <v>28.999999999999996</v>
      </c>
      <c r="L999" s="6">
        <v>0</v>
      </c>
      <c r="M999" s="6">
        <v>0</v>
      </c>
      <c r="N999" s="6">
        <v>0</v>
      </c>
      <c r="O999" s="8">
        <v>11</v>
      </c>
      <c r="P999" s="8">
        <v>53</v>
      </c>
      <c r="Q999" s="6">
        <v>0</v>
      </c>
      <c r="R999" s="6">
        <v>0</v>
      </c>
      <c r="S999" s="6">
        <v>0</v>
      </c>
      <c r="T999" s="6">
        <v>0</v>
      </c>
      <c r="U999" s="6">
        <v>0</v>
      </c>
      <c r="V999" s="6">
        <v>7</v>
      </c>
      <c r="AD999" s="8">
        <v>4.1000000000000003E-3</v>
      </c>
      <c r="AG999" s="6">
        <v>15</v>
      </c>
      <c r="AQ999" s="6">
        <v>30</v>
      </c>
      <c r="AR999">
        <v>400</v>
      </c>
      <c r="AT999" t="s">
        <v>389</v>
      </c>
      <c r="AU999" s="8">
        <v>4.0999999999999996</v>
      </c>
      <c r="AV999" s="8">
        <v>35</v>
      </c>
      <c r="AW999" s="8">
        <v>56</v>
      </c>
      <c r="AX999" s="8">
        <v>5</v>
      </c>
      <c r="AZ999" s="6">
        <v>5</v>
      </c>
      <c r="BD999" s="8"/>
      <c r="BE999" s="8"/>
      <c r="BF999" s="8"/>
      <c r="BG999" s="8"/>
      <c r="BH999" s="8"/>
      <c r="BI999" s="8"/>
      <c r="BJ999" s="8"/>
    </row>
    <row r="1000" spans="1:62" x14ac:dyDescent="0.25">
      <c r="A1000" t="s">
        <v>372</v>
      </c>
      <c r="B1000" t="s">
        <v>118</v>
      </c>
      <c r="C1000">
        <v>2014</v>
      </c>
      <c r="D1000" s="9" t="s">
        <v>374</v>
      </c>
      <c r="E1000">
        <v>0</v>
      </c>
      <c r="F1000" s="6">
        <f>Table26[[#This Row],[Other Carbs wt%]]+Table26[[#This Row],[Starch wt%]]+Table26[[#This Row],[Cellulose wt%]]+Table26[[#This Row],[Hemicellulose wt%]]+Table26[[#This Row],[Sa wt%]]</f>
        <v>31</v>
      </c>
      <c r="G1000" s="6">
        <f>Table26[[#This Row],[Protein wt%]]+Table26[[#This Row],[AA wt%]]</f>
        <v>50</v>
      </c>
      <c r="H1000" s="6">
        <f>Table26[[#This Row],[Lipids wt%]]+Table26[[#This Row],[FA wt%]]</f>
        <v>8</v>
      </c>
      <c r="I1000" s="6">
        <f>Table26[[#This Row],[Lignin wt%]]+Table26[[#This Row],[Ph wt%]]</f>
        <v>0</v>
      </c>
      <c r="J100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00" s="8">
        <v>31</v>
      </c>
      <c r="L1000" s="6">
        <v>0</v>
      </c>
      <c r="M1000" s="6">
        <v>0</v>
      </c>
      <c r="N1000" s="6">
        <v>0</v>
      </c>
      <c r="O1000" s="8">
        <v>50</v>
      </c>
      <c r="P1000" s="8">
        <v>8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11</v>
      </c>
      <c r="AD1000" s="8">
        <v>4.1000000000000003E-3</v>
      </c>
      <c r="AG1000" s="6">
        <v>15</v>
      </c>
      <c r="AQ1000" s="6">
        <v>20</v>
      </c>
      <c r="AR1000">
        <v>250</v>
      </c>
      <c r="AT1000" t="s">
        <v>389</v>
      </c>
      <c r="AU1000" s="8">
        <v>13</v>
      </c>
      <c r="AV1000" s="8">
        <v>29</v>
      </c>
      <c r="AW1000" s="8">
        <v>57</v>
      </c>
      <c r="AX1000" s="8">
        <v>0.57999999999999996</v>
      </c>
      <c r="AZ1000" s="6">
        <v>0.57999999999999996</v>
      </c>
      <c r="BD1000" s="8"/>
      <c r="BE1000" s="8"/>
      <c r="BF1000" s="8"/>
      <c r="BG1000" s="8"/>
      <c r="BH1000" s="8"/>
      <c r="BI1000" s="8"/>
      <c r="BJ1000" s="8"/>
    </row>
    <row r="1001" spans="1:62" x14ac:dyDescent="0.25">
      <c r="A1001" t="s">
        <v>372</v>
      </c>
      <c r="B1001" t="s">
        <v>118</v>
      </c>
      <c r="C1001">
        <v>2014</v>
      </c>
      <c r="D1001" s="9" t="s">
        <v>374</v>
      </c>
      <c r="E1001">
        <v>0</v>
      </c>
      <c r="F1001" s="6">
        <f>Table26[[#This Row],[Other Carbs wt%]]+Table26[[#This Row],[Starch wt%]]+Table26[[#This Row],[Cellulose wt%]]+Table26[[#This Row],[Hemicellulose wt%]]+Table26[[#This Row],[Sa wt%]]</f>
        <v>31</v>
      </c>
      <c r="G1001" s="6">
        <f>Table26[[#This Row],[Protein wt%]]+Table26[[#This Row],[AA wt%]]</f>
        <v>50</v>
      </c>
      <c r="H1001" s="6">
        <f>Table26[[#This Row],[Lipids wt%]]+Table26[[#This Row],[FA wt%]]</f>
        <v>8</v>
      </c>
      <c r="I1001" s="6">
        <f>Table26[[#This Row],[Lignin wt%]]+Table26[[#This Row],[Ph wt%]]</f>
        <v>0</v>
      </c>
      <c r="J100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01" s="8">
        <v>31</v>
      </c>
      <c r="L1001" s="6">
        <v>0</v>
      </c>
      <c r="M1001" s="6">
        <v>0</v>
      </c>
      <c r="N1001" s="6">
        <v>0</v>
      </c>
      <c r="O1001" s="8">
        <v>50</v>
      </c>
      <c r="P1001" s="8">
        <v>8</v>
      </c>
      <c r="Q1001" s="6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11</v>
      </c>
      <c r="AD1001" s="8">
        <v>4.1000000000000003E-3</v>
      </c>
      <c r="AG1001" s="6">
        <v>15</v>
      </c>
      <c r="AQ1001" s="6">
        <v>30</v>
      </c>
      <c r="AR1001">
        <v>250</v>
      </c>
      <c r="AT1001" t="s">
        <v>389</v>
      </c>
      <c r="AU1001" s="8">
        <v>16</v>
      </c>
      <c r="AV1001" s="8">
        <v>40</v>
      </c>
      <c r="AW1001" s="8">
        <v>43</v>
      </c>
      <c r="AX1001" s="8">
        <v>0.78</v>
      </c>
      <c r="AZ1001" s="6">
        <v>0.78</v>
      </c>
      <c r="BD1001" s="8"/>
      <c r="BE1001" s="8"/>
      <c r="BF1001" s="8"/>
      <c r="BG1001" s="8"/>
      <c r="BH1001" s="8"/>
      <c r="BI1001" s="8"/>
      <c r="BJ1001" s="8"/>
    </row>
    <row r="1002" spans="1:62" x14ac:dyDescent="0.25">
      <c r="A1002" t="s">
        <v>372</v>
      </c>
      <c r="B1002" t="s">
        <v>118</v>
      </c>
      <c r="C1002">
        <v>2014</v>
      </c>
      <c r="D1002" s="9" t="s">
        <v>374</v>
      </c>
      <c r="E1002">
        <v>0</v>
      </c>
      <c r="F1002" s="6">
        <f>Table26[[#This Row],[Other Carbs wt%]]+Table26[[#This Row],[Starch wt%]]+Table26[[#This Row],[Cellulose wt%]]+Table26[[#This Row],[Hemicellulose wt%]]+Table26[[#This Row],[Sa wt%]]</f>
        <v>31</v>
      </c>
      <c r="G1002" s="6">
        <f>Table26[[#This Row],[Protein wt%]]+Table26[[#This Row],[AA wt%]]</f>
        <v>50</v>
      </c>
      <c r="H1002" s="6">
        <f>Table26[[#This Row],[Lipids wt%]]+Table26[[#This Row],[FA wt%]]</f>
        <v>8</v>
      </c>
      <c r="I1002" s="6">
        <f>Table26[[#This Row],[Lignin wt%]]+Table26[[#This Row],[Ph wt%]]</f>
        <v>0</v>
      </c>
      <c r="J100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02" s="8">
        <v>31</v>
      </c>
      <c r="L1002" s="6">
        <v>0</v>
      </c>
      <c r="M1002" s="6">
        <v>0</v>
      </c>
      <c r="N1002" s="6">
        <v>0</v>
      </c>
      <c r="O1002" s="8">
        <v>50</v>
      </c>
      <c r="P1002" s="8">
        <v>8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11</v>
      </c>
      <c r="AD1002" s="8">
        <v>4.1000000000000003E-3</v>
      </c>
      <c r="AG1002" s="6">
        <v>15</v>
      </c>
      <c r="AQ1002" s="6">
        <v>60</v>
      </c>
      <c r="AR1002">
        <v>250</v>
      </c>
      <c r="AT1002" t="s">
        <v>389</v>
      </c>
      <c r="AU1002" s="8">
        <v>16</v>
      </c>
      <c r="AV1002" s="8">
        <v>31</v>
      </c>
      <c r="AW1002" s="8">
        <v>49</v>
      </c>
      <c r="AX1002" s="8">
        <v>3.3</v>
      </c>
      <c r="AZ1002" s="6">
        <v>3.3</v>
      </c>
      <c r="BD1002" s="8"/>
      <c r="BE1002" s="8"/>
      <c r="BF1002" s="8"/>
      <c r="BG1002" s="8"/>
      <c r="BH1002" s="8"/>
      <c r="BI1002" s="8"/>
      <c r="BJ1002" s="8"/>
    </row>
    <row r="1003" spans="1:62" x14ac:dyDescent="0.25">
      <c r="A1003" t="s">
        <v>372</v>
      </c>
      <c r="B1003" t="s">
        <v>118</v>
      </c>
      <c r="C1003">
        <v>2014</v>
      </c>
      <c r="D1003" s="9" t="s">
        <v>374</v>
      </c>
      <c r="E1003">
        <v>0</v>
      </c>
      <c r="F1003" s="6">
        <f>Table26[[#This Row],[Other Carbs wt%]]+Table26[[#This Row],[Starch wt%]]+Table26[[#This Row],[Cellulose wt%]]+Table26[[#This Row],[Hemicellulose wt%]]+Table26[[#This Row],[Sa wt%]]</f>
        <v>31</v>
      </c>
      <c r="G1003" s="6">
        <f>Table26[[#This Row],[Protein wt%]]+Table26[[#This Row],[AA wt%]]</f>
        <v>50</v>
      </c>
      <c r="H1003" s="6">
        <f>Table26[[#This Row],[Lipids wt%]]+Table26[[#This Row],[FA wt%]]</f>
        <v>8</v>
      </c>
      <c r="I1003" s="6">
        <f>Table26[[#This Row],[Lignin wt%]]+Table26[[#This Row],[Ph wt%]]</f>
        <v>0</v>
      </c>
      <c r="J100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03" s="8">
        <v>31</v>
      </c>
      <c r="L1003" s="6">
        <v>0</v>
      </c>
      <c r="M1003" s="6">
        <v>0</v>
      </c>
      <c r="N1003" s="6">
        <v>0</v>
      </c>
      <c r="O1003" s="8">
        <v>50</v>
      </c>
      <c r="P1003" s="8">
        <v>8</v>
      </c>
      <c r="Q1003" s="6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11</v>
      </c>
      <c r="AD1003" s="8">
        <v>4.1000000000000003E-3</v>
      </c>
      <c r="AG1003" s="6">
        <v>15</v>
      </c>
      <c r="AQ1003" s="6">
        <v>90</v>
      </c>
      <c r="AR1003">
        <v>250</v>
      </c>
      <c r="AT1003" t="s">
        <v>389</v>
      </c>
      <c r="AU1003" s="8">
        <v>11</v>
      </c>
      <c r="AV1003" s="8">
        <v>38</v>
      </c>
      <c r="AW1003" s="8">
        <v>51</v>
      </c>
      <c r="AX1003" s="8">
        <v>0.47</v>
      </c>
      <c r="AZ1003" s="6">
        <v>0.47</v>
      </c>
      <c r="BD1003" s="8"/>
      <c r="BE1003" s="8"/>
      <c r="BF1003" s="8"/>
      <c r="BG1003" s="8"/>
      <c r="BH1003" s="8"/>
      <c r="BI1003" s="8"/>
      <c r="BJ1003" s="8"/>
    </row>
    <row r="1004" spans="1:62" x14ac:dyDescent="0.25">
      <c r="A1004" t="s">
        <v>372</v>
      </c>
      <c r="B1004" t="s">
        <v>118</v>
      </c>
      <c r="C1004">
        <v>2014</v>
      </c>
      <c r="D1004" s="9" t="s">
        <v>374</v>
      </c>
      <c r="E1004">
        <v>0</v>
      </c>
      <c r="F1004" s="6">
        <f>Table26[[#This Row],[Other Carbs wt%]]+Table26[[#This Row],[Starch wt%]]+Table26[[#This Row],[Cellulose wt%]]+Table26[[#This Row],[Hemicellulose wt%]]+Table26[[#This Row],[Sa wt%]]</f>
        <v>31</v>
      </c>
      <c r="G1004" s="6">
        <f>Table26[[#This Row],[Protein wt%]]+Table26[[#This Row],[AA wt%]]</f>
        <v>50</v>
      </c>
      <c r="H1004" s="6">
        <f>Table26[[#This Row],[Lipids wt%]]+Table26[[#This Row],[FA wt%]]</f>
        <v>8</v>
      </c>
      <c r="I1004" s="6">
        <f>Table26[[#This Row],[Lignin wt%]]+Table26[[#This Row],[Ph wt%]]</f>
        <v>0</v>
      </c>
      <c r="J100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04" s="8">
        <v>31</v>
      </c>
      <c r="L1004" s="6">
        <v>0</v>
      </c>
      <c r="M1004" s="6">
        <v>0</v>
      </c>
      <c r="N1004" s="6">
        <v>0</v>
      </c>
      <c r="O1004" s="8">
        <v>50</v>
      </c>
      <c r="P1004" s="8">
        <v>8</v>
      </c>
      <c r="Q1004" s="6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11</v>
      </c>
      <c r="AD1004" s="8">
        <v>4.1000000000000003E-3</v>
      </c>
      <c r="AG1004" s="6">
        <v>15</v>
      </c>
      <c r="AQ1004" s="6">
        <v>10</v>
      </c>
      <c r="AR1004">
        <v>300</v>
      </c>
      <c r="AT1004" t="s">
        <v>389</v>
      </c>
      <c r="AU1004" s="8">
        <v>14</v>
      </c>
      <c r="AV1004" s="8">
        <v>39</v>
      </c>
      <c r="AW1004" s="8">
        <v>48</v>
      </c>
      <c r="AX1004" s="8"/>
      <c r="AZ1004" s="6" t="s">
        <v>391</v>
      </c>
      <c r="BD1004" s="8"/>
      <c r="BE1004" s="8"/>
      <c r="BF1004" s="8"/>
      <c r="BG1004" s="8"/>
      <c r="BH1004" s="8"/>
      <c r="BI1004" s="8"/>
      <c r="BJ1004" s="8"/>
    </row>
    <row r="1005" spans="1:62" x14ac:dyDescent="0.25">
      <c r="A1005" t="s">
        <v>372</v>
      </c>
      <c r="B1005" t="s">
        <v>118</v>
      </c>
      <c r="C1005">
        <v>2014</v>
      </c>
      <c r="D1005" s="9" t="s">
        <v>374</v>
      </c>
      <c r="E1005">
        <v>0</v>
      </c>
      <c r="F1005" s="6">
        <f>Table26[[#This Row],[Other Carbs wt%]]+Table26[[#This Row],[Starch wt%]]+Table26[[#This Row],[Cellulose wt%]]+Table26[[#This Row],[Hemicellulose wt%]]+Table26[[#This Row],[Sa wt%]]</f>
        <v>31</v>
      </c>
      <c r="G1005" s="6">
        <f>Table26[[#This Row],[Protein wt%]]+Table26[[#This Row],[AA wt%]]</f>
        <v>50</v>
      </c>
      <c r="H1005" s="6">
        <f>Table26[[#This Row],[Lipids wt%]]+Table26[[#This Row],[FA wt%]]</f>
        <v>8</v>
      </c>
      <c r="I1005" s="6">
        <f>Table26[[#This Row],[Lignin wt%]]+Table26[[#This Row],[Ph wt%]]</f>
        <v>0</v>
      </c>
      <c r="J100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05" s="8">
        <v>31</v>
      </c>
      <c r="L1005" s="6">
        <v>0</v>
      </c>
      <c r="M1005" s="6">
        <v>0</v>
      </c>
      <c r="N1005" s="6">
        <v>0</v>
      </c>
      <c r="O1005" s="8">
        <v>50</v>
      </c>
      <c r="P1005" s="8">
        <v>8</v>
      </c>
      <c r="Q1005" s="6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11</v>
      </c>
      <c r="AD1005" s="8">
        <v>4.1000000000000003E-3</v>
      </c>
      <c r="AG1005" s="6">
        <v>15</v>
      </c>
      <c r="AQ1005" s="6">
        <v>20</v>
      </c>
      <c r="AR1005">
        <v>300</v>
      </c>
      <c r="AT1005" t="s">
        <v>389</v>
      </c>
      <c r="AU1005" s="8">
        <v>15</v>
      </c>
      <c r="AV1005" s="8">
        <v>38</v>
      </c>
      <c r="AW1005" s="8">
        <v>47</v>
      </c>
      <c r="AX1005" s="8"/>
      <c r="AZ1005" s="6" t="s">
        <v>391</v>
      </c>
      <c r="BD1005" s="8"/>
      <c r="BE1005" s="8"/>
      <c r="BF1005" s="8"/>
      <c r="BG1005" s="8"/>
      <c r="BH1005" s="8"/>
      <c r="BI1005" s="8"/>
      <c r="BJ1005" s="8"/>
    </row>
    <row r="1006" spans="1:62" x14ac:dyDescent="0.25">
      <c r="A1006" t="s">
        <v>372</v>
      </c>
      <c r="B1006" t="s">
        <v>118</v>
      </c>
      <c r="C1006">
        <v>2014</v>
      </c>
      <c r="D1006" s="9" t="s">
        <v>374</v>
      </c>
      <c r="E1006">
        <v>0</v>
      </c>
      <c r="F1006" s="6">
        <f>Table26[[#This Row],[Other Carbs wt%]]+Table26[[#This Row],[Starch wt%]]+Table26[[#This Row],[Cellulose wt%]]+Table26[[#This Row],[Hemicellulose wt%]]+Table26[[#This Row],[Sa wt%]]</f>
        <v>31</v>
      </c>
      <c r="G1006" s="6">
        <f>Table26[[#This Row],[Protein wt%]]+Table26[[#This Row],[AA wt%]]</f>
        <v>50</v>
      </c>
      <c r="H1006" s="6">
        <f>Table26[[#This Row],[Lipids wt%]]+Table26[[#This Row],[FA wt%]]</f>
        <v>8</v>
      </c>
      <c r="I1006" s="6">
        <f>Table26[[#This Row],[Lignin wt%]]+Table26[[#This Row],[Ph wt%]]</f>
        <v>0</v>
      </c>
      <c r="J100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06" s="8">
        <v>31</v>
      </c>
      <c r="L1006" s="6">
        <v>0</v>
      </c>
      <c r="M1006" s="6">
        <v>0</v>
      </c>
      <c r="N1006" s="6">
        <v>0</v>
      </c>
      <c r="O1006" s="8">
        <v>50</v>
      </c>
      <c r="P1006" s="8">
        <v>8</v>
      </c>
      <c r="Q1006" s="6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11</v>
      </c>
      <c r="AD1006" s="8">
        <v>4.1000000000000003E-3</v>
      </c>
      <c r="AG1006" s="6">
        <v>15</v>
      </c>
      <c r="AQ1006" s="6">
        <v>40</v>
      </c>
      <c r="AR1006">
        <v>300</v>
      </c>
      <c r="AT1006" t="s">
        <v>389</v>
      </c>
      <c r="AU1006" s="8">
        <v>13</v>
      </c>
      <c r="AV1006" s="8">
        <v>41</v>
      </c>
      <c r="AW1006" s="8">
        <v>47</v>
      </c>
      <c r="AX1006" s="8"/>
      <c r="AZ1006" s="6" t="s">
        <v>391</v>
      </c>
      <c r="BD1006" s="8"/>
      <c r="BE1006" s="8"/>
      <c r="BF1006" s="8"/>
      <c r="BG1006" s="8"/>
      <c r="BH1006" s="8"/>
      <c r="BI1006" s="8"/>
      <c r="BJ1006" s="8"/>
    </row>
    <row r="1007" spans="1:62" x14ac:dyDescent="0.25">
      <c r="A1007" t="s">
        <v>372</v>
      </c>
      <c r="B1007" t="s">
        <v>118</v>
      </c>
      <c r="C1007">
        <v>2014</v>
      </c>
      <c r="D1007" s="9" t="s">
        <v>374</v>
      </c>
      <c r="E1007">
        <v>0</v>
      </c>
      <c r="F1007" s="6">
        <f>Table26[[#This Row],[Other Carbs wt%]]+Table26[[#This Row],[Starch wt%]]+Table26[[#This Row],[Cellulose wt%]]+Table26[[#This Row],[Hemicellulose wt%]]+Table26[[#This Row],[Sa wt%]]</f>
        <v>31</v>
      </c>
      <c r="G1007" s="6">
        <f>Table26[[#This Row],[Protein wt%]]+Table26[[#This Row],[AA wt%]]</f>
        <v>50</v>
      </c>
      <c r="H1007" s="6">
        <f>Table26[[#This Row],[Lipids wt%]]+Table26[[#This Row],[FA wt%]]</f>
        <v>8</v>
      </c>
      <c r="I1007" s="6">
        <f>Table26[[#This Row],[Lignin wt%]]+Table26[[#This Row],[Ph wt%]]</f>
        <v>0</v>
      </c>
      <c r="J100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07" s="8">
        <v>31</v>
      </c>
      <c r="L1007" s="6">
        <v>0</v>
      </c>
      <c r="M1007" s="6">
        <v>0</v>
      </c>
      <c r="N1007" s="6">
        <v>0</v>
      </c>
      <c r="O1007" s="8">
        <v>50</v>
      </c>
      <c r="P1007" s="8">
        <v>8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11</v>
      </c>
      <c r="AD1007" s="8">
        <v>4.1000000000000003E-3</v>
      </c>
      <c r="AG1007" s="6">
        <v>15</v>
      </c>
      <c r="AQ1007" s="6">
        <v>60</v>
      </c>
      <c r="AR1007">
        <v>300</v>
      </c>
      <c r="AT1007" t="s">
        <v>389</v>
      </c>
      <c r="AU1007" s="8">
        <v>9.5</v>
      </c>
      <c r="AV1007" s="8">
        <v>34</v>
      </c>
      <c r="AW1007" s="8">
        <v>49</v>
      </c>
      <c r="AX1007" s="8">
        <v>7.7</v>
      </c>
      <c r="AZ1007" s="6">
        <v>7.7</v>
      </c>
      <c r="BD1007" s="8"/>
      <c r="BE1007" s="8"/>
      <c r="BF1007" s="8"/>
      <c r="BG1007" s="8"/>
      <c r="BH1007" s="8"/>
      <c r="BI1007" s="8"/>
      <c r="BJ1007" s="8"/>
    </row>
    <row r="1008" spans="1:62" x14ac:dyDescent="0.25">
      <c r="A1008" t="s">
        <v>372</v>
      </c>
      <c r="B1008" t="s">
        <v>118</v>
      </c>
      <c r="C1008">
        <v>2014</v>
      </c>
      <c r="D1008" s="9" t="s">
        <v>374</v>
      </c>
      <c r="E1008">
        <v>0</v>
      </c>
      <c r="F1008" s="6">
        <f>Table26[[#This Row],[Other Carbs wt%]]+Table26[[#This Row],[Starch wt%]]+Table26[[#This Row],[Cellulose wt%]]+Table26[[#This Row],[Hemicellulose wt%]]+Table26[[#This Row],[Sa wt%]]</f>
        <v>31</v>
      </c>
      <c r="G1008" s="6">
        <f>Table26[[#This Row],[Protein wt%]]+Table26[[#This Row],[AA wt%]]</f>
        <v>50</v>
      </c>
      <c r="H1008" s="6">
        <f>Table26[[#This Row],[Lipids wt%]]+Table26[[#This Row],[FA wt%]]</f>
        <v>8</v>
      </c>
      <c r="I1008" s="6">
        <f>Table26[[#This Row],[Lignin wt%]]+Table26[[#This Row],[Ph wt%]]</f>
        <v>0</v>
      </c>
      <c r="J100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08" s="8">
        <v>31</v>
      </c>
      <c r="L1008" s="6">
        <v>0</v>
      </c>
      <c r="M1008" s="6">
        <v>0</v>
      </c>
      <c r="N1008" s="6">
        <v>0</v>
      </c>
      <c r="O1008" s="8">
        <v>50</v>
      </c>
      <c r="P1008" s="8">
        <v>8</v>
      </c>
      <c r="Q1008" s="6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11</v>
      </c>
      <c r="AD1008" s="8">
        <v>4.1000000000000003E-3</v>
      </c>
      <c r="AG1008" s="6">
        <v>15</v>
      </c>
      <c r="AQ1008" s="6">
        <v>10</v>
      </c>
      <c r="AR1008">
        <v>350</v>
      </c>
      <c r="AT1008" t="s">
        <v>389</v>
      </c>
      <c r="AU1008" s="8">
        <v>9.6</v>
      </c>
      <c r="AV1008" s="8">
        <v>41</v>
      </c>
      <c r="AW1008" s="8">
        <v>48</v>
      </c>
      <c r="AX1008" s="8">
        <v>1.9</v>
      </c>
      <c r="AZ1008" s="6">
        <v>1.9</v>
      </c>
      <c r="BD1008" s="8"/>
      <c r="BE1008" s="8"/>
      <c r="BF1008" s="8"/>
      <c r="BG1008" s="8"/>
      <c r="BH1008" s="8"/>
      <c r="BI1008" s="8"/>
      <c r="BJ1008" s="8"/>
    </row>
    <row r="1009" spans="1:62" x14ac:dyDescent="0.25">
      <c r="A1009" t="s">
        <v>372</v>
      </c>
      <c r="B1009" t="s">
        <v>118</v>
      </c>
      <c r="C1009">
        <v>2014</v>
      </c>
      <c r="D1009" s="9" t="s">
        <v>374</v>
      </c>
      <c r="E1009">
        <v>0</v>
      </c>
      <c r="F1009" s="6">
        <f>Table26[[#This Row],[Other Carbs wt%]]+Table26[[#This Row],[Starch wt%]]+Table26[[#This Row],[Cellulose wt%]]+Table26[[#This Row],[Hemicellulose wt%]]+Table26[[#This Row],[Sa wt%]]</f>
        <v>31</v>
      </c>
      <c r="G1009" s="6">
        <f>Table26[[#This Row],[Protein wt%]]+Table26[[#This Row],[AA wt%]]</f>
        <v>50</v>
      </c>
      <c r="H1009" s="6">
        <f>Table26[[#This Row],[Lipids wt%]]+Table26[[#This Row],[FA wt%]]</f>
        <v>8</v>
      </c>
      <c r="I1009" s="6">
        <f>Table26[[#This Row],[Lignin wt%]]+Table26[[#This Row],[Ph wt%]]</f>
        <v>0</v>
      </c>
      <c r="J100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09" s="8">
        <v>31</v>
      </c>
      <c r="L1009" s="6">
        <v>0</v>
      </c>
      <c r="M1009" s="6">
        <v>0</v>
      </c>
      <c r="N1009" s="6">
        <v>0</v>
      </c>
      <c r="O1009" s="8">
        <v>50</v>
      </c>
      <c r="P1009" s="8">
        <v>8</v>
      </c>
      <c r="Q1009" s="6">
        <v>0</v>
      </c>
      <c r="R1009" s="6">
        <v>0</v>
      </c>
      <c r="S1009" s="6">
        <v>0</v>
      </c>
      <c r="T1009" s="6">
        <v>0</v>
      </c>
      <c r="U1009" s="6">
        <v>0</v>
      </c>
      <c r="V1009" s="6">
        <v>11</v>
      </c>
      <c r="AD1009" s="8">
        <v>4.1000000000000003E-3</v>
      </c>
      <c r="AG1009" s="6">
        <v>15</v>
      </c>
      <c r="AQ1009" s="6">
        <v>20</v>
      </c>
      <c r="AR1009">
        <v>350</v>
      </c>
      <c r="AT1009" t="s">
        <v>389</v>
      </c>
      <c r="AU1009" s="8">
        <v>10</v>
      </c>
      <c r="AV1009" s="8">
        <v>35</v>
      </c>
      <c r="AW1009" s="8">
        <v>51</v>
      </c>
      <c r="AX1009" s="8">
        <v>3.3</v>
      </c>
      <c r="AZ1009" s="6">
        <v>3.3</v>
      </c>
      <c r="BD1009" s="8"/>
      <c r="BE1009" s="8"/>
      <c r="BF1009" s="8"/>
      <c r="BG1009" s="8"/>
      <c r="BH1009" s="8"/>
      <c r="BI1009" s="8"/>
      <c r="BJ1009" s="8"/>
    </row>
    <row r="1010" spans="1:62" x14ac:dyDescent="0.25">
      <c r="A1010" t="s">
        <v>372</v>
      </c>
      <c r="B1010" t="s">
        <v>118</v>
      </c>
      <c r="C1010">
        <v>2014</v>
      </c>
      <c r="D1010" s="9" t="s">
        <v>374</v>
      </c>
      <c r="E1010">
        <v>0</v>
      </c>
      <c r="F1010" s="6">
        <f>Table26[[#This Row],[Other Carbs wt%]]+Table26[[#This Row],[Starch wt%]]+Table26[[#This Row],[Cellulose wt%]]+Table26[[#This Row],[Hemicellulose wt%]]+Table26[[#This Row],[Sa wt%]]</f>
        <v>31</v>
      </c>
      <c r="G1010" s="6">
        <f>Table26[[#This Row],[Protein wt%]]+Table26[[#This Row],[AA wt%]]</f>
        <v>50</v>
      </c>
      <c r="H1010" s="6">
        <f>Table26[[#This Row],[Lipids wt%]]+Table26[[#This Row],[FA wt%]]</f>
        <v>8</v>
      </c>
      <c r="I1010" s="6">
        <f>Table26[[#This Row],[Lignin wt%]]+Table26[[#This Row],[Ph wt%]]</f>
        <v>0</v>
      </c>
      <c r="J101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10" s="8">
        <v>31</v>
      </c>
      <c r="L1010" s="6">
        <v>0</v>
      </c>
      <c r="M1010" s="6">
        <v>0</v>
      </c>
      <c r="N1010" s="6">
        <v>0</v>
      </c>
      <c r="O1010" s="8">
        <v>50</v>
      </c>
      <c r="P1010" s="8">
        <v>8</v>
      </c>
      <c r="Q1010" s="6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11</v>
      </c>
      <c r="AD1010" s="8">
        <v>4.1000000000000003E-3</v>
      </c>
      <c r="AG1010" s="6">
        <v>15</v>
      </c>
      <c r="AQ1010" s="6">
        <v>40</v>
      </c>
      <c r="AR1010">
        <v>350</v>
      </c>
      <c r="AT1010" t="s">
        <v>389</v>
      </c>
      <c r="AU1010" s="8">
        <v>8.4</v>
      </c>
      <c r="AV1010" s="8">
        <v>37</v>
      </c>
      <c r="AW1010" s="8">
        <v>53</v>
      </c>
      <c r="AX1010" s="8">
        <v>1.9</v>
      </c>
      <c r="AZ1010" s="6">
        <v>1.9</v>
      </c>
      <c r="BD1010" s="8"/>
      <c r="BE1010" s="8"/>
      <c r="BF1010" s="8"/>
      <c r="BG1010" s="8"/>
      <c r="BH1010" s="8"/>
      <c r="BI1010" s="8"/>
      <c r="BJ1010" s="8"/>
    </row>
    <row r="1011" spans="1:62" x14ac:dyDescent="0.25">
      <c r="A1011" t="s">
        <v>372</v>
      </c>
      <c r="B1011" t="s">
        <v>118</v>
      </c>
      <c r="C1011">
        <v>2014</v>
      </c>
      <c r="D1011" s="9" t="s">
        <v>374</v>
      </c>
      <c r="E1011">
        <v>0</v>
      </c>
      <c r="F1011" s="6">
        <f>Table26[[#This Row],[Other Carbs wt%]]+Table26[[#This Row],[Starch wt%]]+Table26[[#This Row],[Cellulose wt%]]+Table26[[#This Row],[Hemicellulose wt%]]+Table26[[#This Row],[Sa wt%]]</f>
        <v>31</v>
      </c>
      <c r="G1011" s="6">
        <f>Table26[[#This Row],[Protein wt%]]+Table26[[#This Row],[AA wt%]]</f>
        <v>50</v>
      </c>
      <c r="H1011" s="6">
        <f>Table26[[#This Row],[Lipids wt%]]+Table26[[#This Row],[FA wt%]]</f>
        <v>8</v>
      </c>
      <c r="I1011" s="6">
        <f>Table26[[#This Row],[Lignin wt%]]+Table26[[#This Row],[Ph wt%]]</f>
        <v>0</v>
      </c>
      <c r="J101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11" s="8">
        <v>31</v>
      </c>
      <c r="L1011" s="6">
        <v>0</v>
      </c>
      <c r="M1011" s="6">
        <v>0</v>
      </c>
      <c r="N1011" s="6">
        <v>0</v>
      </c>
      <c r="O1011" s="8">
        <v>50</v>
      </c>
      <c r="P1011" s="8">
        <v>8</v>
      </c>
      <c r="Q1011" s="6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11</v>
      </c>
      <c r="AD1011" s="8">
        <v>4.1000000000000003E-3</v>
      </c>
      <c r="AG1011" s="6">
        <v>15</v>
      </c>
      <c r="AQ1011" s="6">
        <v>10</v>
      </c>
      <c r="AR1011">
        <v>400</v>
      </c>
      <c r="AT1011" t="s">
        <v>389</v>
      </c>
      <c r="AU1011" s="8">
        <v>6.1</v>
      </c>
      <c r="AV1011" s="8">
        <v>34</v>
      </c>
      <c r="AW1011" s="8">
        <v>52</v>
      </c>
      <c r="AX1011" s="8">
        <v>8.4</v>
      </c>
      <c r="AZ1011" s="6">
        <v>8.4</v>
      </c>
      <c r="BD1011" s="8"/>
      <c r="BE1011" s="8"/>
      <c r="BF1011" s="8"/>
      <c r="BG1011" s="8"/>
      <c r="BH1011" s="8"/>
      <c r="BI1011" s="8"/>
      <c r="BJ1011" s="8"/>
    </row>
    <row r="1012" spans="1:62" x14ac:dyDescent="0.25">
      <c r="A1012" t="s">
        <v>372</v>
      </c>
      <c r="B1012" t="s">
        <v>118</v>
      </c>
      <c r="C1012">
        <v>2014</v>
      </c>
      <c r="D1012" s="9" t="s">
        <v>374</v>
      </c>
      <c r="E1012">
        <v>0</v>
      </c>
      <c r="F1012" s="6">
        <f>Table26[[#This Row],[Other Carbs wt%]]+Table26[[#This Row],[Starch wt%]]+Table26[[#This Row],[Cellulose wt%]]+Table26[[#This Row],[Hemicellulose wt%]]+Table26[[#This Row],[Sa wt%]]</f>
        <v>31</v>
      </c>
      <c r="G1012" s="6">
        <f>Table26[[#This Row],[Protein wt%]]+Table26[[#This Row],[AA wt%]]</f>
        <v>50</v>
      </c>
      <c r="H1012" s="6">
        <f>Table26[[#This Row],[Lipids wt%]]+Table26[[#This Row],[FA wt%]]</f>
        <v>8</v>
      </c>
      <c r="I1012" s="6">
        <f>Table26[[#This Row],[Lignin wt%]]+Table26[[#This Row],[Ph wt%]]</f>
        <v>0</v>
      </c>
      <c r="J101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12" s="8">
        <v>31</v>
      </c>
      <c r="L1012" s="6">
        <v>0</v>
      </c>
      <c r="M1012" s="6">
        <v>0</v>
      </c>
      <c r="N1012" s="6">
        <v>0</v>
      </c>
      <c r="O1012" s="8">
        <v>50</v>
      </c>
      <c r="P1012" s="8">
        <v>8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11</v>
      </c>
      <c r="AD1012" s="8">
        <v>4.1000000000000003E-3</v>
      </c>
      <c r="AG1012" s="6">
        <v>15</v>
      </c>
      <c r="AQ1012" s="6">
        <v>20</v>
      </c>
      <c r="AR1012">
        <v>400</v>
      </c>
      <c r="AT1012" t="s">
        <v>389</v>
      </c>
      <c r="AU1012" s="8">
        <v>11</v>
      </c>
      <c r="AV1012" s="8">
        <v>31</v>
      </c>
      <c r="AW1012" s="8">
        <v>49</v>
      </c>
      <c r="AX1012" s="8">
        <v>9.6999999999999993</v>
      </c>
      <c r="AZ1012" s="6">
        <v>9.6999999999999993</v>
      </c>
      <c r="BD1012" s="8"/>
      <c r="BE1012" s="8"/>
      <c r="BF1012" s="8"/>
      <c r="BG1012" s="8"/>
      <c r="BH1012" s="8"/>
      <c r="BI1012" s="8"/>
      <c r="BJ1012" s="8"/>
    </row>
    <row r="1013" spans="1:62" x14ac:dyDescent="0.25">
      <c r="A1013" t="s">
        <v>372</v>
      </c>
      <c r="B1013" t="s">
        <v>118</v>
      </c>
      <c r="C1013">
        <v>2014</v>
      </c>
      <c r="D1013" s="9" t="s">
        <v>374</v>
      </c>
      <c r="E1013">
        <v>0</v>
      </c>
      <c r="F1013" s="6">
        <f>Table26[[#This Row],[Other Carbs wt%]]+Table26[[#This Row],[Starch wt%]]+Table26[[#This Row],[Cellulose wt%]]+Table26[[#This Row],[Hemicellulose wt%]]+Table26[[#This Row],[Sa wt%]]</f>
        <v>31</v>
      </c>
      <c r="G1013" s="6">
        <f>Table26[[#This Row],[Protein wt%]]+Table26[[#This Row],[AA wt%]]</f>
        <v>50</v>
      </c>
      <c r="H1013" s="6">
        <f>Table26[[#This Row],[Lipids wt%]]+Table26[[#This Row],[FA wt%]]</f>
        <v>8</v>
      </c>
      <c r="I1013" s="6">
        <f>Table26[[#This Row],[Lignin wt%]]+Table26[[#This Row],[Ph wt%]]</f>
        <v>0</v>
      </c>
      <c r="J101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13" s="8">
        <v>31</v>
      </c>
      <c r="L1013" s="6">
        <v>0</v>
      </c>
      <c r="M1013" s="6">
        <v>0</v>
      </c>
      <c r="N1013" s="6">
        <v>0</v>
      </c>
      <c r="O1013" s="8">
        <v>50</v>
      </c>
      <c r="P1013" s="8">
        <v>8</v>
      </c>
      <c r="Q1013" s="6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11</v>
      </c>
      <c r="AD1013" s="8">
        <v>4.1000000000000003E-3</v>
      </c>
      <c r="AG1013" s="6">
        <v>15</v>
      </c>
      <c r="AQ1013" s="6">
        <v>30</v>
      </c>
      <c r="AR1013">
        <v>400</v>
      </c>
      <c r="AT1013" t="s">
        <v>389</v>
      </c>
      <c r="AU1013" s="8">
        <v>6.3</v>
      </c>
      <c r="AV1013" s="8">
        <v>30</v>
      </c>
      <c r="AW1013" s="8">
        <v>62</v>
      </c>
      <c r="AX1013" s="8">
        <v>0.92</v>
      </c>
      <c r="AZ1013" s="6">
        <v>0.92</v>
      </c>
      <c r="BD1013" s="8"/>
      <c r="BE1013" s="8"/>
      <c r="BF1013" s="8"/>
      <c r="BG1013" s="8"/>
      <c r="BH1013" s="8"/>
      <c r="BI1013" s="8"/>
      <c r="BJ1013" s="8"/>
    </row>
    <row r="1014" spans="1:62" x14ac:dyDescent="0.25">
      <c r="A1014" t="s">
        <v>372</v>
      </c>
      <c r="B1014" t="s">
        <v>118</v>
      </c>
      <c r="C1014">
        <v>2014</v>
      </c>
      <c r="D1014" s="9" t="s">
        <v>374</v>
      </c>
      <c r="E1014">
        <v>0</v>
      </c>
      <c r="F1014" s="6">
        <f>Table26[[#This Row],[Other Carbs wt%]]+Table26[[#This Row],[Starch wt%]]+Table26[[#This Row],[Cellulose wt%]]+Table26[[#This Row],[Hemicellulose wt%]]+Table26[[#This Row],[Sa wt%]]</f>
        <v>31</v>
      </c>
      <c r="G1014" s="6">
        <f>Table26[[#This Row],[Protein wt%]]+Table26[[#This Row],[AA wt%]]</f>
        <v>50</v>
      </c>
      <c r="H1014" s="6">
        <f>Table26[[#This Row],[Lipids wt%]]+Table26[[#This Row],[FA wt%]]</f>
        <v>8</v>
      </c>
      <c r="I1014" s="6">
        <f>Table26[[#This Row],[Lignin wt%]]+Table26[[#This Row],[Ph wt%]]</f>
        <v>0</v>
      </c>
      <c r="J101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31</v>
      </c>
      <c r="K1014" s="8">
        <v>31</v>
      </c>
      <c r="L1014" s="6">
        <v>0</v>
      </c>
      <c r="M1014" s="6">
        <v>0</v>
      </c>
      <c r="N1014" s="6">
        <v>0</v>
      </c>
      <c r="O1014" s="8">
        <v>50</v>
      </c>
      <c r="P1014" s="8">
        <v>8</v>
      </c>
      <c r="Q1014" s="6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11</v>
      </c>
      <c r="AD1014" s="8">
        <v>4.1000000000000003E-3</v>
      </c>
      <c r="AG1014" s="6">
        <v>15</v>
      </c>
      <c r="AQ1014" s="6">
        <v>40</v>
      </c>
      <c r="AR1014">
        <v>400</v>
      </c>
      <c r="AT1014" t="s">
        <v>389</v>
      </c>
      <c r="AU1014" s="8">
        <v>8.1</v>
      </c>
      <c r="AV1014" s="8">
        <v>29</v>
      </c>
      <c r="AW1014" s="8">
        <v>62</v>
      </c>
      <c r="AX1014" s="8">
        <v>0.18</v>
      </c>
      <c r="AZ1014" s="6">
        <v>0.18</v>
      </c>
      <c r="BD1014" s="8"/>
      <c r="BE1014" s="8"/>
      <c r="BF1014" s="8"/>
      <c r="BG1014" s="8"/>
      <c r="BH1014" s="8"/>
      <c r="BI1014" s="8"/>
      <c r="BJ1014" s="8"/>
    </row>
    <row r="1015" spans="1:62" x14ac:dyDescent="0.25">
      <c r="A1015" t="s">
        <v>375</v>
      </c>
      <c r="B1015" t="s">
        <v>370</v>
      </c>
      <c r="C1015">
        <v>2017</v>
      </c>
      <c r="D1015" s="9" t="s">
        <v>146</v>
      </c>
      <c r="E1015">
        <v>0</v>
      </c>
      <c r="F1015" s="6">
        <f>Table26[[#This Row],[Other Carbs wt%]]+Table26[[#This Row],[Starch wt%]]+Table26[[#This Row],[Cellulose wt%]]+Table26[[#This Row],[Hemicellulose wt%]]+Table26[[#This Row],[Sa wt%]]</f>
        <v>18.5</v>
      </c>
      <c r="G1015" s="6">
        <f>Table26[[#This Row],[Protein wt%]]+Table26[[#This Row],[AA wt%]]</f>
        <v>37.5</v>
      </c>
      <c r="H1015" s="6">
        <f>Table26[[#This Row],[Lipids wt%]]+Table26[[#This Row],[FA wt%]]</f>
        <v>14</v>
      </c>
      <c r="I1015" s="6">
        <f>Table26[[#This Row],[Lignin wt%]]+Table26[[#This Row],[Ph wt%]]</f>
        <v>0</v>
      </c>
      <c r="J101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15" s="8">
        <v>18.5</v>
      </c>
      <c r="L1015" s="6">
        <v>0</v>
      </c>
      <c r="M1015" s="6">
        <v>0</v>
      </c>
      <c r="N1015" s="6">
        <v>0</v>
      </c>
      <c r="O1015" s="8">
        <v>37.5</v>
      </c>
      <c r="P1015" s="8">
        <v>14</v>
      </c>
      <c r="Q1015" s="6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30</v>
      </c>
      <c r="AD1015" s="8">
        <v>7.4999999999999997E-3</v>
      </c>
      <c r="AG1015" s="6">
        <v>14</v>
      </c>
      <c r="AQ1015" s="6">
        <v>10</v>
      </c>
      <c r="AR1015">
        <v>250</v>
      </c>
      <c r="AT1015" t="s">
        <v>389</v>
      </c>
      <c r="AU1015" s="8">
        <v>58.4</v>
      </c>
      <c r="AV1015" s="8">
        <v>20.98</v>
      </c>
      <c r="AW1015" s="8">
        <v>20.62</v>
      </c>
      <c r="AX1015" s="8"/>
      <c r="AZ1015" s="6" t="s">
        <v>391</v>
      </c>
      <c r="BD1015" s="8"/>
      <c r="BE1015" s="8"/>
      <c r="BF1015" s="8"/>
      <c r="BG1015" s="8"/>
      <c r="BH1015" s="8"/>
      <c r="BI1015" s="8"/>
      <c r="BJ1015" s="8"/>
    </row>
    <row r="1016" spans="1:62" x14ac:dyDescent="0.25">
      <c r="A1016" t="s">
        <v>375</v>
      </c>
      <c r="B1016" t="s">
        <v>370</v>
      </c>
      <c r="C1016">
        <v>2017</v>
      </c>
      <c r="D1016" s="9" t="s">
        <v>146</v>
      </c>
      <c r="E1016">
        <v>0</v>
      </c>
      <c r="F1016" s="6">
        <f>Table26[[#This Row],[Other Carbs wt%]]+Table26[[#This Row],[Starch wt%]]+Table26[[#This Row],[Cellulose wt%]]+Table26[[#This Row],[Hemicellulose wt%]]+Table26[[#This Row],[Sa wt%]]</f>
        <v>18.5</v>
      </c>
      <c r="G1016" s="6">
        <f>Table26[[#This Row],[Protein wt%]]+Table26[[#This Row],[AA wt%]]</f>
        <v>37.5</v>
      </c>
      <c r="H1016" s="6">
        <f>Table26[[#This Row],[Lipids wt%]]+Table26[[#This Row],[FA wt%]]</f>
        <v>14</v>
      </c>
      <c r="I1016" s="6">
        <f>Table26[[#This Row],[Lignin wt%]]+Table26[[#This Row],[Ph wt%]]</f>
        <v>0</v>
      </c>
      <c r="J101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16" s="8">
        <v>18.5</v>
      </c>
      <c r="L1016" s="6">
        <v>0</v>
      </c>
      <c r="M1016" s="6">
        <v>0</v>
      </c>
      <c r="N1016" s="6">
        <v>0</v>
      </c>
      <c r="O1016" s="8">
        <v>37.5</v>
      </c>
      <c r="P1016" s="8">
        <v>14</v>
      </c>
      <c r="Q1016" s="6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30</v>
      </c>
      <c r="AD1016" s="8">
        <v>7.4999999999999997E-3</v>
      </c>
      <c r="AG1016" s="6">
        <v>14</v>
      </c>
      <c r="AQ1016" s="6">
        <v>20</v>
      </c>
      <c r="AR1016">
        <v>250</v>
      </c>
      <c r="AT1016" t="s">
        <v>389</v>
      </c>
      <c r="AU1016" s="8">
        <v>48.92</v>
      </c>
      <c r="AV1016" s="8">
        <v>24.479999999999997</v>
      </c>
      <c r="AW1016" s="8">
        <v>24.39</v>
      </c>
      <c r="AX1016" s="8">
        <v>0.47</v>
      </c>
      <c r="AZ1016" s="6">
        <v>0.47</v>
      </c>
      <c r="BD1016" s="8"/>
      <c r="BE1016" s="8"/>
      <c r="BF1016" s="8"/>
      <c r="BG1016" s="8"/>
      <c r="BH1016" s="8"/>
      <c r="BI1016" s="8"/>
      <c r="BJ1016" s="8"/>
    </row>
    <row r="1017" spans="1:62" x14ac:dyDescent="0.25">
      <c r="A1017" t="s">
        <v>375</v>
      </c>
      <c r="B1017" t="s">
        <v>370</v>
      </c>
      <c r="C1017">
        <v>2017</v>
      </c>
      <c r="D1017" s="9" t="s">
        <v>146</v>
      </c>
      <c r="E1017">
        <v>0</v>
      </c>
      <c r="F1017" s="6">
        <f>Table26[[#This Row],[Other Carbs wt%]]+Table26[[#This Row],[Starch wt%]]+Table26[[#This Row],[Cellulose wt%]]+Table26[[#This Row],[Hemicellulose wt%]]+Table26[[#This Row],[Sa wt%]]</f>
        <v>18.5</v>
      </c>
      <c r="G1017" s="6">
        <f>Table26[[#This Row],[Protein wt%]]+Table26[[#This Row],[AA wt%]]</f>
        <v>37.5</v>
      </c>
      <c r="H1017" s="6">
        <f>Table26[[#This Row],[Lipids wt%]]+Table26[[#This Row],[FA wt%]]</f>
        <v>14</v>
      </c>
      <c r="I1017" s="6">
        <f>Table26[[#This Row],[Lignin wt%]]+Table26[[#This Row],[Ph wt%]]</f>
        <v>0</v>
      </c>
      <c r="J101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17" s="8">
        <v>18.5</v>
      </c>
      <c r="L1017" s="6">
        <v>0</v>
      </c>
      <c r="M1017" s="6">
        <v>0</v>
      </c>
      <c r="N1017" s="6">
        <v>0</v>
      </c>
      <c r="O1017" s="8">
        <v>37.5</v>
      </c>
      <c r="P1017" s="8">
        <v>14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30</v>
      </c>
      <c r="AD1017" s="8">
        <v>7.4999999999999997E-3</v>
      </c>
      <c r="AG1017" s="6">
        <v>14</v>
      </c>
      <c r="AQ1017" s="6">
        <v>30</v>
      </c>
      <c r="AR1017">
        <v>250</v>
      </c>
      <c r="AT1017" t="s">
        <v>389</v>
      </c>
      <c r="AU1017" s="8">
        <v>40.159999999999997</v>
      </c>
      <c r="AV1017" s="8">
        <v>30.71</v>
      </c>
      <c r="AW1017" s="8">
        <v>26.2</v>
      </c>
      <c r="AX1017" s="8">
        <v>2.93</v>
      </c>
      <c r="AZ1017" s="6">
        <v>2.93</v>
      </c>
      <c r="BD1017" s="8"/>
      <c r="BE1017" s="8"/>
      <c r="BF1017" s="8"/>
      <c r="BG1017" s="8"/>
      <c r="BH1017" s="8"/>
      <c r="BI1017" s="8"/>
      <c r="BJ1017" s="8"/>
    </row>
    <row r="1018" spans="1:62" x14ac:dyDescent="0.25">
      <c r="A1018" t="s">
        <v>375</v>
      </c>
      <c r="B1018" t="s">
        <v>370</v>
      </c>
      <c r="C1018">
        <v>2017</v>
      </c>
      <c r="D1018" s="9" t="s">
        <v>146</v>
      </c>
      <c r="E1018">
        <v>0</v>
      </c>
      <c r="F1018" s="6">
        <f>Table26[[#This Row],[Other Carbs wt%]]+Table26[[#This Row],[Starch wt%]]+Table26[[#This Row],[Cellulose wt%]]+Table26[[#This Row],[Hemicellulose wt%]]+Table26[[#This Row],[Sa wt%]]</f>
        <v>18.5</v>
      </c>
      <c r="G1018" s="6">
        <f>Table26[[#This Row],[Protein wt%]]+Table26[[#This Row],[AA wt%]]</f>
        <v>37.5</v>
      </c>
      <c r="H1018" s="6">
        <f>Table26[[#This Row],[Lipids wt%]]+Table26[[#This Row],[FA wt%]]</f>
        <v>14</v>
      </c>
      <c r="I1018" s="6">
        <f>Table26[[#This Row],[Lignin wt%]]+Table26[[#This Row],[Ph wt%]]</f>
        <v>0</v>
      </c>
      <c r="J101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18" s="8">
        <v>18.5</v>
      </c>
      <c r="L1018" s="6">
        <v>0</v>
      </c>
      <c r="M1018" s="6">
        <v>0</v>
      </c>
      <c r="N1018" s="6">
        <v>0</v>
      </c>
      <c r="O1018" s="8">
        <v>37.5</v>
      </c>
      <c r="P1018" s="8">
        <v>14</v>
      </c>
      <c r="Q1018" s="6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30</v>
      </c>
      <c r="AD1018" s="8">
        <v>7.4999999999999997E-3</v>
      </c>
      <c r="AG1018" s="6">
        <v>14</v>
      </c>
      <c r="AQ1018" s="6">
        <v>40</v>
      </c>
      <c r="AR1018">
        <v>250</v>
      </c>
      <c r="AT1018" t="s">
        <v>389</v>
      </c>
      <c r="AU1018" s="8">
        <v>36.31</v>
      </c>
      <c r="AV1018" s="8">
        <v>34.33</v>
      </c>
      <c r="AW1018" s="8">
        <v>25.35</v>
      </c>
      <c r="AX1018" s="8">
        <v>4</v>
      </c>
      <c r="AZ1018" s="6">
        <v>4</v>
      </c>
      <c r="BD1018" s="8"/>
      <c r="BE1018" s="8"/>
      <c r="BF1018" s="8"/>
      <c r="BG1018" s="8"/>
      <c r="BH1018" s="8"/>
      <c r="BI1018" s="8"/>
      <c r="BJ1018" s="8"/>
    </row>
    <row r="1019" spans="1:62" x14ac:dyDescent="0.25">
      <c r="A1019" t="s">
        <v>375</v>
      </c>
      <c r="B1019" t="s">
        <v>370</v>
      </c>
      <c r="C1019">
        <v>2017</v>
      </c>
      <c r="D1019" s="9" t="s">
        <v>146</v>
      </c>
      <c r="E1019">
        <v>0</v>
      </c>
      <c r="F1019" s="6">
        <f>Table26[[#This Row],[Other Carbs wt%]]+Table26[[#This Row],[Starch wt%]]+Table26[[#This Row],[Cellulose wt%]]+Table26[[#This Row],[Hemicellulose wt%]]+Table26[[#This Row],[Sa wt%]]</f>
        <v>18.5</v>
      </c>
      <c r="G1019" s="6">
        <f>Table26[[#This Row],[Protein wt%]]+Table26[[#This Row],[AA wt%]]</f>
        <v>37.5</v>
      </c>
      <c r="H1019" s="6">
        <f>Table26[[#This Row],[Lipids wt%]]+Table26[[#This Row],[FA wt%]]</f>
        <v>14</v>
      </c>
      <c r="I1019" s="6">
        <f>Table26[[#This Row],[Lignin wt%]]+Table26[[#This Row],[Ph wt%]]</f>
        <v>0</v>
      </c>
      <c r="J101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19" s="8">
        <v>18.5</v>
      </c>
      <c r="L1019" s="6">
        <v>0</v>
      </c>
      <c r="M1019" s="6">
        <v>0</v>
      </c>
      <c r="N1019" s="6">
        <v>0</v>
      </c>
      <c r="O1019" s="8">
        <v>37.5</v>
      </c>
      <c r="P1019" s="8">
        <v>14</v>
      </c>
      <c r="Q1019" s="6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30</v>
      </c>
      <c r="AD1019" s="8">
        <v>7.4999999999999997E-3</v>
      </c>
      <c r="AG1019" s="6">
        <v>14</v>
      </c>
      <c r="AQ1019" s="6">
        <v>60</v>
      </c>
      <c r="AR1019">
        <v>250</v>
      </c>
      <c r="AT1019" t="s">
        <v>389</v>
      </c>
      <c r="AU1019" s="8">
        <v>32.590000000000003</v>
      </c>
      <c r="AV1019" s="8">
        <v>34.17</v>
      </c>
      <c r="AW1019" s="8">
        <v>27.44</v>
      </c>
      <c r="AX1019" s="8">
        <v>5.8</v>
      </c>
      <c r="AZ1019" s="6">
        <v>5.8</v>
      </c>
      <c r="BD1019" s="8"/>
      <c r="BE1019" s="8"/>
      <c r="BF1019" s="8"/>
      <c r="BG1019" s="8"/>
      <c r="BH1019" s="8"/>
      <c r="BI1019" s="8"/>
      <c r="BJ1019" s="8"/>
    </row>
    <row r="1020" spans="1:62" x14ac:dyDescent="0.25">
      <c r="A1020" t="s">
        <v>375</v>
      </c>
      <c r="B1020" t="s">
        <v>370</v>
      </c>
      <c r="C1020">
        <v>2017</v>
      </c>
      <c r="D1020" s="9" t="s">
        <v>146</v>
      </c>
      <c r="E1020">
        <v>0</v>
      </c>
      <c r="F1020" s="6">
        <f>Table26[[#This Row],[Other Carbs wt%]]+Table26[[#This Row],[Starch wt%]]+Table26[[#This Row],[Cellulose wt%]]+Table26[[#This Row],[Hemicellulose wt%]]+Table26[[#This Row],[Sa wt%]]</f>
        <v>18.5</v>
      </c>
      <c r="G1020" s="6">
        <f>Table26[[#This Row],[Protein wt%]]+Table26[[#This Row],[AA wt%]]</f>
        <v>37.5</v>
      </c>
      <c r="H1020" s="6">
        <f>Table26[[#This Row],[Lipids wt%]]+Table26[[#This Row],[FA wt%]]</f>
        <v>14</v>
      </c>
      <c r="I1020" s="6">
        <f>Table26[[#This Row],[Lignin wt%]]+Table26[[#This Row],[Ph wt%]]</f>
        <v>0</v>
      </c>
      <c r="J102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20" s="8">
        <v>18.5</v>
      </c>
      <c r="L1020" s="6">
        <v>0</v>
      </c>
      <c r="M1020" s="6">
        <v>0</v>
      </c>
      <c r="N1020" s="6">
        <v>0</v>
      </c>
      <c r="O1020" s="8">
        <v>37.5</v>
      </c>
      <c r="P1020" s="8">
        <v>14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30</v>
      </c>
      <c r="AD1020" s="8">
        <v>7.4999999999999997E-3</v>
      </c>
      <c r="AG1020" s="6">
        <v>14</v>
      </c>
      <c r="AQ1020" s="6">
        <v>20</v>
      </c>
      <c r="AR1020">
        <v>300</v>
      </c>
      <c r="AT1020" t="s">
        <v>389</v>
      </c>
      <c r="AU1020" s="8">
        <v>39.86</v>
      </c>
      <c r="AV1020" s="8">
        <v>33.700000000000003</v>
      </c>
      <c r="AW1020" s="8">
        <v>24.6</v>
      </c>
      <c r="AX1020" s="8">
        <v>1.84</v>
      </c>
      <c r="AZ1020" s="6">
        <v>1.84</v>
      </c>
      <c r="BD1020" s="8"/>
      <c r="BE1020" s="8"/>
      <c r="BF1020" s="8"/>
      <c r="BG1020" s="8"/>
      <c r="BH1020" s="8"/>
      <c r="BI1020" s="8"/>
      <c r="BJ1020" s="8"/>
    </row>
    <row r="1021" spans="1:62" x14ac:dyDescent="0.25">
      <c r="A1021" t="s">
        <v>375</v>
      </c>
      <c r="B1021" t="s">
        <v>370</v>
      </c>
      <c r="C1021">
        <v>2017</v>
      </c>
      <c r="D1021" s="9" t="s">
        <v>146</v>
      </c>
      <c r="E1021">
        <v>0</v>
      </c>
      <c r="F1021" s="6">
        <f>Table26[[#This Row],[Other Carbs wt%]]+Table26[[#This Row],[Starch wt%]]+Table26[[#This Row],[Cellulose wt%]]+Table26[[#This Row],[Hemicellulose wt%]]+Table26[[#This Row],[Sa wt%]]</f>
        <v>18.5</v>
      </c>
      <c r="G1021" s="6">
        <f>Table26[[#This Row],[Protein wt%]]+Table26[[#This Row],[AA wt%]]</f>
        <v>37.5</v>
      </c>
      <c r="H1021" s="6">
        <f>Table26[[#This Row],[Lipids wt%]]+Table26[[#This Row],[FA wt%]]</f>
        <v>14</v>
      </c>
      <c r="I1021" s="6">
        <f>Table26[[#This Row],[Lignin wt%]]+Table26[[#This Row],[Ph wt%]]</f>
        <v>0</v>
      </c>
      <c r="J102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21" s="8">
        <v>18.5</v>
      </c>
      <c r="L1021" s="6">
        <v>0</v>
      </c>
      <c r="M1021" s="6">
        <v>0</v>
      </c>
      <c r="N1021" s="6">
        <v>0</v>
      </c>
      <c r="O1021" s="8">
        <v>37.5</v>
      </c>
      <c r="P1021" s="8">
        <v>14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30</v>
      </c>
      <c r="AD1021" s="8">
        <v>7.4999999999999997E-3</v>
      </c>
      <c r="AG1021" s="6">
        <v>14</v>
      </c>
      <c r="AQ1021" s="6">
        <v>30</v>
      </c>
      <c r="AR1021">
        <v>300</v>
      </c>
      <c r="AT1021" t="s">
        <v>389</v>
      </c>
      <c r="AU1021" s="8">
        <v>35.869999999999997</v>
      </c>
      <c r="AV1021" s="8">
        <v>35.700000000000003</v>
      </c>
      <c r="AW1021" s="8">
        <v>24.95</v>
      </c>
      <c r="AX1021" s="8">
        <v>3.47</v>
      </c>
      <c r="AZ1021" s="6">
        <v>3.47</v>
      </c>
      <c r="BD1021" s="8"/>
      <c r="BE1021" s="8"/>
      <c r="BF1021" s="8"/>
      <c r="BG1021" s="8"/>
      <c r="BH1021" s="8"/>
      <c r="BI1021" s="8"/>
      <c r="BJ1021" s="8"/>
    </row>
    <row r="1022" spans="1:62" x14ac:dyDescent="0.25">
      <c r="A1022" t="s">
        <v>375</v>
      </c>
      <c r="B1022" t="s">
        <v>370</v>
      </c>
      <c r="C1022">
        <v>2017</v>
      </c>
      <c r="D1022" s="9" t="s">
        <v>146</v>
      </c>
      <c r="E1022">
        <v>0</v>
      </c>
      <c r="F1022" s="6">
        <f>Table26[[#This Row],[Other Carbs wt%]]+Table26[[#This Row],[Starch wt%]]+Table26[[#This Row],[Cellulose wt%]]+Table26[[#This Row],[Hemicellulose wt%]]+Table26[[#This Row],[Sa wt%]]</f>
        <v>18.5</v>
      </c>
      <c r="G1022" s="6">
        <f>Table26[[#This Row],[Protein wt%]]+Table26[[#This Row],[AA wt%]]</f>
        <v>37.5</v>
      </c>
      <c r="H1022" s="6">
        <f>Table26[[#This Row],[Lipids wt%]]+Table26[[#This Row],[FA wt%]]</f>
        <v>14</v>
      </c>
      <c r="I1022" s="6">
        <f>Table26[[#This Row],[Lignin wt%]]+Table26[[#This Row],[Ph wt%]]</f>
        <v>0</v>
      </c>
      <c r="J102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22" s="8">
        <v>18.5</v>
      </c>
      <c r="L1022" s="6">
        <v>0</v>
      </c>
      <c r="M1022" s="6">
        <v>0</v>
      </c>
      <c r="N1022" s="6">
        <v>0</v>
      </c>
      <c r="O1022" s="8">
        <v>37.5</v>
      </c>
      <c r="P1022" s="8">
        <v>14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30</v>
      </c>
      <c r="AD1022" s="8">
        <v>7.4999999999999997E-3</v>
      </c>
      <c r="AG1022" s="6">
        <v>14</v>
      </c>
      <c r="AQ1022" s="6">
        <v>40</v>
      </c>
      <c r="AR1022">
        <v>300</v>
      </c>
      <c r="AT1022" t="s">
        <v>389</v>
      </c>
      <c r="AU1022" s="8">
        <v>31.89</v>
      </c>
      <c r="AV1022" s="8">
        <v>41.59</v>
      </c>
      <c r="AW1022" s="8">
        <v>21.71</v>
      </c>
      <c r="AX1022" s="8">
        <v>4.76</v>
      </c>
      <c r="AZ1022" s="6">
        <v>4.76</v>
      </c>
      <c r="BD1022" s="8"/>
      <c r="BE1022" s="8"/>
      <c r="BF1022" s="8"/>
      <c r="BG1022" s="8"/>
      <c r="BH1022" s="8"/>
      <c r="BI1022" s="8"/>
      <c r="BJ1022" s="8"/>
    </row>
    <row r="1023" spans="1:62" x14ac:dyDescent="0.25">
      <c r="A1023" t="s">
        <v>375</v>
      </c>
      <c r="B1023" t="s">
        <v>370</v>
      </c>
      <c r="C1023">
        <v>2017</v>
      </c>
      <c r="D1023" s="9" t="s">
        <v>146</v>
      </c>
      <c r="E1023">
        <v>0</v>
      </c>
      <c r="F1023" s="6">
        <f>Table26[[#This Row],[Other Carbs wt%]]+Table26[[#This Row],[Starch wt%]]+Table26[[#This Row],[Cellulose wt%]]+Table26[[#This Row],[Hemicellulose wt%]]+Table26[[#This Row],[Sa wt%]]</f>
        <v>18.5</v>
      </c>
      <c r="G1023" s="6">
        <f>Table26[[#This Row],[Protein wt%]]+Table26[[#This Row],[AA wt%]]</f>
        <v>37.5</v>
      </c>
      <c r="H1023" s="6">
        <f>Table26[[#This Row],[Lipids wt%]]+Table26[[#This Row],[FA wt%]]</f>
        <v>14</v>
      </c>
      <c r="I1023" s="6">
        <f>Table26[[#This Row],[Lignin wt%]]+Table26[[#This Row],[Ph wt%]]</f>
        <v>0</v>
      </c>
      <c r="J102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23" s="8">
        <v>18.5</v>
      </c>
      <c r="L1023" s="6">
        <v>0</v>
      </c>
      <c r="M1023" s="6">
        <v>0</v>
      </c>
      <c r="N1023" s="6">
        <v>0</v>
      </c>
      <c r="O1023" s="8">
        <v>37.5</v>
      </c>
      <c r="P1023" s="8">
        <v>14</v>
      </c>
      <c r="Q1023" s="6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30</v>
      </c>
      <c r="AD1023" s="8">
        <v>7.4999999999999997E-3</v>
      </c>
      <c r="AG1023" s="6">
        <v>14</v>
      </c>
      <c r="AQ1023" s="6">
        <v>10</v>
      </c>
      <c r="AR1023">
        <v>350</v>
      </c>
      <c r="AT1023" t="s">
        <v>389</v>
      </c>
      <c r="AU1023" s="8">
        <v>38.69</v>
      </c>
      <c r="AV1023" s="8">
        <v>45.42</v>
      </c>
      <c r="AW1023" s="8">
        <v>15.19</v>
      </c>
      <c r="AX1023" s="8">
        <v>0.71</v>
      </c>
      <c r="AZ1023" s="6">
        <v>0.71</v>
      </c>
      <c r="BD1023" s="8"/>
      <c r="BE1023" s="8"/>
      <c r="BF1023" s="8"/>
      <c r="BG1023" s="8"/>
      <c r="BH1023" s="8"/>
      <c r="BI1023" s="8"/>
      <c r="BJ1023" s="8"/>
    </row>
    <row r="1024" spans="1:62" x14ac:dyDescent="0.25">
      <c r="A1024" t="s">
        <v>375</v>
      </c>
      <c r="B1024" t="s">
        <v>370</v>
      </c>
      <c r="C1024">
        <v>2017</v>
      </c>
      <c r="D1024" s="9" t="s">
        <v>146</v>
      </c>
      <c r="E1024">
        <v>0</v>
      </c>
      <c r="F1024" s="6">
        <f>Table26[[#This Row],[Other Carbs wt%]]+Table26[[#This Row],[Starch wt%]]+Table26[[#This Row],[Cellulose wt%]]+Table26[[#This Row],[Hemicellulose wt%]]+Table26[[#This Row],[Sa wt%]]</f>
        <v>18.5</v>
      </c>
      <c r="G1024" s="6">
        <f>Table26[[#This Row],[Protein wt%]]+Table26[[#This Row],[AA wt%]]</f>
        <v>37.5</v>
      </c>
      <c r="H1024" s="6">
        <f>Table26[[#This Row],[Lipids wt%]]+Table26[[#This Row],[FA wt%]]</f>
        <v>14</v>
      </c>
      <c r="I1024" s="6">
        <f>Table26[[#This Row],[Lignin wt%]]+Table26[[#This Row],[Ph wt%]]</f>
        <v>0</v>
      </c>
      <c r="J102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24" s="8">
        <v>18.5</v>
      </c>
      <c r="L1024" s="6">
        <v>0</v>
      </c>
      <c r="M1024" s="6">
        <v>0</v>
      </c>
      <c r="N1024" s="6">
        <v>0</v>
      </c>
      <c r="O1024" s="8">
        <v>37.5</v>
      </c>
      <c r="P1024" s="8">
        <v>14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30</v>
      </c>
      <c r="AD1024" s="8">
        <v>7.4999999999999997E-3</v>
      </c>
      <c r="AG1024" s="6">
        <v>14</v>
      </c>
      <c r="AQ1024" s="6">
        <v>20</v>
      </c>
      <c r="AR1024">
        <v>350</v>
      </c>
      <c r="AT1024" t="s">
        <v>389</v>
      </c>
      <c r="AU1024" s="8">
        <v>34.950000000000003</v>
      </c>
      <c r="AV1024" s="8">
        <v>42.370000000000005</v>
      </c>
      <c r="AW1024" s="8">
        <v>19.149999999999999</v>
      </c>
      <c r="AX1024" s="8">
        <v>3.54</v>
      </c>
      <c r="AZ1024" s="6">
        <v>3.54</v>
      </c>
      <c r="BD1024" s="8"/>
      <c r="BE1024" s="8"/>
      <c r="BF1024" s="8"/>
      <c r="BG1024" s="8"/>
      <c r="BH1024" s="8"/>
      <c r="BI1024" s="8"/>
      <c r="BJ1024" s="8"/>
    </row>
    <row r="1025" spans="1:62" x14ac:dyDescent="0.25">
      <c r="A1025" t="s">
        <v>375</v>
      </c>
      <c r="B1025" t="s">
        <v>370</v>
      </c>
      <c r="C1025">
        <v>2017</v>
      </c>
      <c r="D1025" s="9" t="s">
        <v>146</v>
      </c>
      <c r="E1025">
        <v>0</v>
      </c>
      <c r="F1025" s="6">
        <f>Table26[[#This Row],[Other Carbs wt%]]+Table26[[#This Row],[Starch wt%]]+Table26[[#This Row],[Cellulose wt%]]+Table26[[#This Row],[Hemicellulose wt%]]+Table26[[#This Row],[Sa wt%]]</f>
        <v>18.5</v>
      </c>
      <c r="G1025" s="6">
        <f>Table26[[#This Row],[Protein wt%]]+Table26[[#This Row],[AA wt%]]</f>
        <v>37.5</v>
      </c>
      <c r="H1025" s="6">
        <f>Table26[[#This Row],[Lipids wt%]]+Table26[[#This Row],[FA wt%]]</f>
        <v>14</v>
      </c>
      <c r="I1025" s="6">
        <f>Table26[[#This Row],[Lignin wt%]]+Table26[[#This Row],[Ph wt%]]</f>
        <v>0</v>
      </c>
      <c r="J1025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25" s="8">
        <v>18.5</v>
      </c>
      <c r="L1025" s="6">
        <v>0</v>
      </c>
      <c r="M1025" s="6">
        <v>0</v>
      </c>
      <c r="N1025" s="6">
        <v>0</v>
      </c>
      <c r="O1025" s="8">
        <v>37.5</v>
      </c>
      <c r="P1025" s="8">
        <v>14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30</v>
      </c>
      <c r="AD1025" s="8">
        <v>7.4999999999999997E-3</v>
      </c>
      <c r="AG1025" s="6">
        <v>14</v>
      </c>
      <c r="AQ1025" s="6">
        <v>30</v>
      </c>
      <c r="AR1025">
        <v>350</v>
      </c>
      <c r="AT1025" t="s">
        <v>389</v>
      </c>
      <c r="AU1025" s="8">
        <v>32.119999999999997</v>
      </c>
      <c r="AV1025" s="8">
        <v>44.980000000000004</v>
      </c>
      <c r="AW1025" s="8">
        <v>16.3</v>
      </c>
      <c r="AX1025" s="8">
        <v>6.6</v>
      </c>
      <c r="AZ1025" s="6">
        <v>6.6</v>
      </c>
      <c r="BD1025" s="8"/>
      <c r="BE1025" s="8"/>
      <c r="BF1025" s="8"/>
      <c r="BG1025" s="8"/>
      <c r="BH1025" s="8"/>
      <c r="BI1025" s="8"/>
      <c r="BJ1025" s="8"/>
    </row>
    <row r="1026" spans="1:62" x14ac:dyDescent="0.25">
      <c r="A1026" t="s">
        <v>375</v>
      </c>
      <c r="B1026" t="s">
        <v>370</v>
      </c>
      <c r="C1026">
        <v>2017</v>
      </c>
      <c r="D1026" s="9" t="s">
        <v>146</v>
      </c>
      <c r="E1026">
        <v>0</v>
      </c>
      <c r="F1026" s="6">
        <f>Table26[[#This Row],[Other Carbs wt%]]+Table26[[#This Row],[Starch wt%]]+Table26[[#This Row],[Cellulose wt%]]+Table26[[#This Row],[Hemicellulose wt%]]+Table26[[#This Row],[Sa wt%]]</f>
        <v>18.5</v>
      </c>
      <c r="G1026" s="6">
        <f>Table26[[#This Row],[Protein wt%]]+Table26[[#This Row],[AA wt%]]</f>
        <v>37.5</v>
      </c>
      <c r="H1026" s="6">
        <f>Table26[[#This Row],[Lipids wt%]]+Table26[[#This Row],[FA wt%]]</f>
        <v>14</v>
      </c>
      <c r="I1026" s="6">
        <f>Table26[[#This Row],[Lignin wt%]]+Table26[[#This Row],[Ph wt%]]</f>
        <v>0</v>
      </c>
      <c r="J1026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26" s="8">
        <v>18.5</v>
      </c>
      <c r="L1026" s="6">
        <v>0</v>
      </c>
      <c r="M1026" s="6">
        <v>0</v>
      </c>
      <c r="N1026" s="6">
        <v>0</v>
      </c>
      <c r="O1026" s="8">
        <v>37.5</v>
      </c>
      <c r="P1026" s="8">
        <v>14</v>
      </c>
      <c r="Q1026" s="6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30</v>
      </c>
      <c r="AD1026" s="8">
        <v>7.4999999999999997E-3</v>
      </c>
      <c r="AG1026" s="6">
        <v>14</v>
      </c>
      <c r="AQ1026" s="6">
        <v>40</v>
      </c>
      <c r="AR1026">
        <v>350</v>
      </c>
      <c r="AT1026" t="s">
        <v>389</v>
      </c>
      <c r="AU1026" s="8">
        <v>28.4</v>
      </c>
      <c r="AV1026" s="8">
        <v>46.06</v>
      </c>
      <c r="AW1026" s="8">
        <v>16.89</v>
      </c>
      <c r="AX1026" s="8">
        <v>9.65</v>
      </c>
      <c r="AZ1026" s="6">
        <v>9.65</v>
      </c>
      <c r="BD1026" s="8"/>
      <c r="BE1026" s="8"/>
      <c r="BF1026" s="8"/>
      <c r="BG1026" s="8"/>
      <c r="BH1026" s="8"/>
      <c r="BI1026" s="8"/>
      <c r="BJ1026" s="8"/>
    </row>
    <row r="1027" spans="1:62" x14ac:dyDescent="0.25">
      <c r="A1027" t="s">
        <v>375</v>
      </c>
      <c r="B1027" t="s">
        <v>370</v>
      </c>
      <c r="C1027">
        <v>2017</v>
      </c>
      <c r="D1027" s="9" t="s">
        <v>146</v>
      </c>
      <c r="E1027">
        <v>0</v>
      </c>
      <c r="F1027" s="6">
        <f>Table26[[#This Row],[Other Carbs wt%]]+Table26[[#This Row],[Starch wt%]]+Table26[[#This Row],[Cellulose wt%]]+Table26[[#This Row],[Hemicellulose wt%]]+Table26[[#This Row],[Sa wt%]]</f>
        <v>18.5</v>
      </c>
      <c r="G1027" s="6">
        <f>Table26[[#This Row],[Protein wt%]]+Table26[[#This Row],[AA wt%]]</f>
        <v>37.5</v>
      </c>
      <c r="H1027" s="6">
        <f>Table26[[#This Row],[Lipids wt%]]+Table26[[#This Row],[FA wt%]]</f>
        <v>14</v>
      </c>
      <c r="I1027" s="6">
        <f>Table26[[#This Row],[Lignin wt%]]+Table26[[#This Row],[Ph wt%]]</f>
        <v>0</v>
      </c>
      <c r="J1027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18.5</v>
      </c>
      <c r="K1027" s="8">
        <v>18.5</v>
      </c>
      <c r="L1027" s="6">
        <v>0</v>
      </c>
      <c r="M1027" s="6">
        <v>0</v>
      </c>
      <c r="N1027" s="6">
        <v>0</v>
      </c>
      <c r="O1027" s="8">
        <v>37.5</v>
      </c>
      <c r="P1027" s="8">
        <v>14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30</v>
      </c>
      <c r="AD1027" s="8">
        <v>7.4999999999999997E-3</v>
      </c>
      <c r="AG1027" s="6">
        <v>14</v>
      </c>
      <c r="AQ1027" s="6">
        <v>60</v>
      </c>
      <c r="AR1027">
        <v>350</v>
      </c>
      <c r="AT1027" t="s">
        <v>389</v>
      </c>
      <c r="AU1027" s="8">
        <v>29.66</v>
      </c>
      <c r="AV1027" s="8">
        <v>44.15</v>
      </c>
      <c r="AW1027" s="8">
        <v>15.78</v>
      </c>
      <c r="AX1027" s="8">
        <v>10.41</v>
      </c>
      <c r="AZ1027" s="6">
        <v>10.41</v>
      </c>
      <c r="BD1027" s="8"/>
      <c r="BE1027" s="8"/>
      <c r="BF1027" s="8"/>
      <c r="BG1027" s="8"/>
      <c r="BH1027" s="8"/>
      <c r="BI1027" s="8"/>
      <c r="BJ1027" s="8"/>
    </row>
    <row r="1028" spans="1:62" x14ac:dyDescent="0.25">
      <c r="A1028" t="s">
        <v>376</v>
      </c>
      <c r="B1028" t="s">
        <v>124</v>
      </c>
      <c r="C1028">
        <v>2015</v>
      </c>
      <c r="D1028" s="9" t="s">
        <v>89</v>
      </c>
      <c r="E1028">
        <v>0</v>
      </c>
      <c r="F1028" s="6">
        <f>Table26[[#This Row],[Other Carbs wt%]]+Table26[[#This Row],[Starch wt%]]+Table26[[#This Row],[Cellulose wt%]]+Table26[[#This Row],[Hemicellulose wt%]]+Table26[[#This Row],[Sa wt%]]</f>
        <v>20</v>
      </c>
      <c r="G1028" s="6">
        <f>Table26[[#This Row],[Protein wt%]]+Table26[[#This Row],[AA wt%]]</f>
        <v>59</v>
      </c>
      <c r="H1028" s="6">
        <f>Table26[[#This Row],[Lipids wt%]]+Table26[[#This Row],[FA wt%]]</f>
        <v>14</v>
      </c>
      <c r="I1028" s="6">
        <f>Table26[[#This Row],[Lignin wt%]]+Table26[[#This Row],[Ph wt%]]</f>
        <v>0</v>
      </c>
      <c r="J1028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1028" s="8">
        <v>20</v>
      </c>
      <c r="L1028" s="6">
        <v>0</v>
      </c>
      <c r="M1028" s="6">
        <v>0</v>
      </c>
      <c r="N1028" s="6">
        <v>0</v>
      </c>
      <c r="O1028" s="8">
        <v>59</v>
      </c>
      <c r="P1028" s="8">
        <v>14</v>
      </c>
      <c r="Q1028" s="6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7</v>
      </c>
      <c r="AD1028" s="8">
        <v>4.1000000000000003E-3</v>
      </c>
      <c r="AG1028" s="6">
        <v>14.1</v>
      </c>
      <c r="AQ1028" s="6">
        <v>10</v>
      </c>
      <c r="AR1028">
        <v>350</v>
      </c>
      <c r="AT1028" t="s">
        <v>389</v>
      </c>
      <c r="AU1028" s="8"/>
      <c r="AV1028" s="8">
        <v>38.200000000000003</v>
      </c>
      <c r="AW1028" s="8">
        <v>6.4</v>
      </c>
      <c r="AX1028" s="8"/>
      <c r="AZ1028" s="6" t="s">
        <v>391</v>
      </c>
      <c r="BD1028" s="8">
        <v>77.5</v>
      </c>
      <c r="BE1028" s="8">
        <v>10</v>
      </c>
      <c r="BF1028" s="8">
        <v>7.08</v>
      </c>
      <c r="BG1028" s="8">
        <v>4.8499999999999996</v>
      </c>
      <c r="BH1028" s="8">
        <v>0.56000000000000005</v>
      </c>
      <c r="BI1028" s="8">
        <v>39.299999999999997</v>
      </c>
      <c r="BJ1028" s="8"/>
    </row>
    <row r="1029" spans="1:62" x14ac:dyDescent="0.25">
      <c r="A1029" t="s">
        <v>376</v>
      </c>
      <c r="B1029" t="s">
        <v>124</v>
      </c>
      <c r="C1029">
        <v>2015</v>
      </c>
      <c r="D1029" s="9" t="s">
        <v>89</v>
      </c>
      <c r="E1029">
        <v>0</v>
      </c>
      <c r="F1029" s="6">
        <f>Table26[[#This Row],[Other Carbs wt%]]+Table26[[#This Row],[Starch wt%]]+Table26[[#This Row],[Cellulose wt%]]+Table26[[#This Row],[Hemicellulose wt%]]+Table26[[#This Row],[Sa wt%]]</f>
        <v>20</v>
      </c>
      <c r="G1029" s="6">
        <f>Table26[[#This Row],[Protein wt%]]+Table26[[#This Row],[AA wt%]]</f>
        <v>59</v>
      </c>
      <c r="H1029" s="6">
        <f>Table26[[#This Row],[Lipids wt%]]+Table26[[#This Row],[FA wt%]]</f>
        <v>14</v>
      </c>
      <c r="I1029" s="6">
        <f>Table26[[#This Row],[Lignin wt%]]+Table26[[#This Row],[Ph wt%]]</f>
        <v>0</v>
      </c>
      <c r="J1029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1029" s="8">
        <v>20</v>
      </c>
      <c r="L1029" s="6">
        <v>0</v>
      </c>
      <c r="M1029" s="6">
        <v>0</v>
      </c>
      <c r="N1029" s="6">
        <v>0</v>
      </c>
      <c r="O1029" s="8">
        <v>59</v>
      </c>
      <c r="P1029" s="8">
        <v>14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7</v>
      </c>
      <c r="AD1029" s="8">
        <v>4.1000000000000003E-3</v>
      </c>
      <c r="AG1029" s="6">
        <v>14.1</v>
      </c>
      <c r="AQ1029" s="6">
        <v>30</v>
      </c>
      <c r="AR1029">
        <v>350</v>
      </c>
      <c r="AT1029" t="s">
        <v>389</v>
      </c>
      <c r="AU1029" s="8"/>
      <c r="AV1029" s="8">
        <v>39.200000000000003</v>
      </c>
      <c r="AW1029" s="8">
        <v>4.5</v>
      </c>
      <c r="AX1029" s="8"/>
      <c r="AZ1029" s="6" t="s">
        <v>391</v>
      </c>
      <c r="BD1029" s="8">
        <v>77.5</v>
      </c>
      <c r="BE1029" s="8">
        <v>10</v>
      </c>
      <c r="BF1029" s="8">
        <v>7.36</v>
      </c>
      <c r="BG1029" s="8">
        <v>4.5999999999999996</v>
      </c>
      <c r="BH1029" s="8">
        <v>0.48</v>
      </c>
      <c r="BI1029" s="8">
        <v>39.299999999999997</v>
      </c>
      <c r="BJ1029" s="8"/>
    </row>
    <row r="1030" spans="1:62" x14ac:dyDescent="0.25">
      <c r="A1030" t="s">
        <v>376</v>
      </c>
      <c r="B1030" t="s">
        <v>124</v>
      </c>
      <c r="C1030">
        <v>2015</v>
      </c>
      <c r="D1030" s="9" t="s">
        <v>89</v>
      </c>
      <c r="E1030">
        <v>0</v>
      </c>
      <c r="F1030" s="6">
        <f>Table26[[#This Row],[Other Carbs wt%]]+Table26[[#This Row],[Starch wt%]]+Table26[[#This Row],[Cellulose wt%]]+Table26[[#This Row],[Hemicellulose wt%]]+Table26[[#This Row],[Sa wt%]]</f>
        <v>20</v>
      </c>
      <c r="G1030" s="6">
        <f>Table26[[#This Row],[Protein wt%]]+Table26[[#This Row],[AA wt%]]</f>
        <v>59</v>
      </c>
      <c r="H1030" s="6">
        <f>Table26[[#This Row],[Lipids wt%]]+Table26[[#This Row],[FA wt%]]</f>
        <v>14</v>
      </c>
      <c r="I1030" s="6">
        <f>Table26[[#This Row],[Lignin wt%]]+Table26[[#This Row],[Ph wt%]]</f>
        <v>0</v>
      </c>
      <c r="J1030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1030" s="8">
        <v>20</v>
      </c>
      <c r="L1030" s="6">
        <v>0</v>
      </c>
      <c r="M1030" s="6">
        <v>0</v>
      </c>
      <c r="N1030" s="6">
        <v>0</v>
      </c>
      <c r="O1030" s="8">
        <v>59</v>
      </c>
      <c r="P1030" s="8">
        <v>14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7</v>
      </c>
      <c r="AD1030" s="8">
        <v>4.1000000000000003E-3</v>
      </c>
      <c r="AG1030" s="6">
        <v>14.1</v>
      </c>
      <c r="AQ1030" s="6">
        <v>45</v>
      </c>
      <c r="AR1030">
        <v>350</v>
      </c>
      <c r="AT1030" t="s">
        <v>389</v>
      </c>
      <c r="AU1030" s="8"/>
      <c r="AV1030" s="8">
        <v>40.1</v>
      </c>
      <c r="AW1030" s="8">
        <v>4.5999999999999996</v>
      </c>
      <c r="AX1030" s="8"/>
      <c r="AZ1030" s="6" t="s">
        <v>391</v>
      </c>
      <c r="BD1030" s="8">
        <v>78.3</v>
      </c>
      <c r="BE1030" s="8">
        <v>10</v>
      </c>
      <c r="BF1030" s="8">
        <v>6.64</v>
      </c>
      <c r="BG1030" s="8">
        <v>4.54</v>
      </c>
      <c r="BH1030" s="8">
        <v>0.48</v>
      </c>
      <c r="BI1030" s="8">
        <v>39.6</v>
      </c>
      <c r="BJ1030" s="8"/>
    </row>
    <row r="1031" spans="1:62" x14ac:dyDescent="0.25">
      <c r="A1031" s="1" t="s">
        <v>376</v>
      </c>
      <c r="B1031" t="s">
        <v>124</v>
      </c>
      <c r="C1031">
        <v>2015</v>
      </c>
      <c r="D1031" s="9" t="s">
        <v>89</v>
      </c>
      <c r="E1031">
        <v>0</v>
      </c>
      <c r="F1031" s="6">
        <f>Table26[[#This Row],[Other Carbs wt%]]+Table26[[#This Row],[Starch wt%]]+Table26[[#This Row],[Cellulose wt%]]+Table26[[#This Row],[Hemicellulose wt%]]+Table26[[#This Row],[Sa wt%]]</f>
        <v>20</v>
      </c>
      <c r="G1031" s="6">
        <f>Table26[[#This Row],[Protein wt%]]+Table26[[#This Row],[AA wt%]]</f>
        <v>59</v>
      </c>
      <c r="H1031" s="6">
        <f>Table26[[#This Row],[Lipids wt%]]+Table26[[#This Row],[FA wt%]]</f>
        <v>14</v>
      </c>
      <c r="I1031" s="6">
        <f>Table26[[#This Row],[Lignin wt%]]+Table26[[#This Row],[Ph wt%]]</f>
        <v>0</v>
      </c>
      <c r="J1031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1031" s="8">
        <v>20</v>
      </c>
      <c r="L1031" s="6">
        <v>0</v>
      </c>
      <c r="M1031" s="6">
        <v>0</v>
      </c>
      <c r="N1031" s="6">
        <v>0</v>
      </c>
      <c r="O1031" s="8">
        <v>59</v>
      </c>
      <c r="P1031" s="8">
        <v>14</v>
      </c>
      <c r="Q1031" s="6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7</v>
      </c>
      <c r="AD1031" s="8">
        <v>4.1000000000000003E-3</v>
      </c>
      <c r="AG1031" s="6">
        <v>8.6</v>
      </c>
      <c r="AQ1031" s="6">
        <v>20</v>
      </c>
      <c r="AR1031">
        <v>350</v>
      </c>
      <c r="AT1031" t="s">
        <v>389</v>
      </c>
      <c r="AU1031" s="8"/>
      <c r="AV1031" s="8">
        <v>29.2</v>
      </c>
      <c r="AW1031" s="8">
        <v>5.6</v>
      </c>
      <c r="AX1031" s="8"/>
      <c r="AZ1031" s="6" t="s">
        <v>391</v>
      </c>
      <c r="BD1031" s="8">
        <v>76.8</v>
      </c>
      <c r="BE1031" s="8">
        <v>10</v>
      </c>
      <c r="BF1031" s="8">
        <v>8.11</v>
      </c>
      <c r="BG1031" s="8">
        <v>4.4400000000000004</v>
      </c>
      <c r="BH1031" s="8">
        <v>0.62</v>
      </c>
      <c r="BI1031" s="8">
        <v>38.9</v>
      </c>
      <c r="BJ1031" s="8"/>
    </row>
    <row r="1032" spans="1:62" x14ac:dyDescent="0.25">
      <c r="A1032" t="s">
        <v>376</v>
      </c>
      <c r="B1032" t="s">
        <v>124</v>
      </c>
      <c r="C1032">
        <v>2015</v>
      </c>
      <c r="D1032" s="9" t="s">
        <v>89</v>
      </c>
      <c r="E1032">
        <v>0</v>
      </c>
      <c r="F1032" s="6">
        <f>Table26[[#This Row],[Other Carbs wt%]]+Table26[[#This Row],[Starch wt%]]+Table26[[#This Row],[Cellulose wt%]]+Table26[[#This Row],[Hemicellulose wt%]]+Table26[[#This Row],[Sa wt%]]</f>
        <v>20</v>
      </c>
      <c r="G1032" s="6">
        <f>Table26[[#This Row],[Protein wt%]]+Table26[[#This Row],[AA wt%]]</f>
        <v>59</v>
      </c>
      <c r="H1032" s="6">
        <f>Table26[[#This Row],[Lipids wt%]]+Table26[[#This Row],[FA wt%]]</f>
        <v>14</v>
      </c>
      <c r="I1032" s="6">
        <f>Table26[[#This Row],[Lignin wt%]]+Table26[[#This Row],[Ph wt%]]</f>
        <v>0</v>
      </c>
      <c r="J1032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1032" s="8">
        <v>20</v>
      </c>
      <c r="L1032" s="6">
        <v>0</v>
      </c>
      <c r="M1032" s="6">
        <v>0</v>
      </c>
      <c r="N1032" s="6">
        <v>0</v>
      </c>
      <c r="O1032" s="8">
        <v>59</v>
      </c>
      <c r="P1032" s="8">
        <v>14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7</v>
      </c>
      <c r="AD1032" s="8">
        <v>4.1000000000000003E-3</v>
      </c>
      <c r="AG1032" s="6">
        <v>11.4</v>
      </c>
      <c r="AQ1032" s="6">
        <v>20</v>
      </c>
      <c r="AR1032">
        <v>350</v>
      </c>
      <c r="AT1032" t="s">
        <v>389</v>
      </c>
      <c r="AU1032" s="8"/>
      <c r="AV1032" s="8">
        <v>38.1</v>
      </c>
      <c r="AW1032" s="8">
        <v>6.6</v>
      </c>
      <c r="AX1032" s="8"/>
      <c r="AZ1032" s="6" t="s">
        <v>391</v>
      </c>
      <c r="BD1032" s="8">
        <v>76.400000000000006</v>
      </c>
      <c r="BE1032" s="8">
        <v>10.1</v>
      </c>
      <c r="BF1032" s="8">
        <v>8.33</v>
      </c>
      <c r="BG1032" s="8">
        <v>4.6399999999999997</v>
      </c>
      <c r="BH1032" s="8">
        <v>0.59</v>
      </c>
      <c r="BI1032" s="8">
        <v>38.700000000000003</v>
      </c>
      <c r="BJ1032" s="8"/>
    </row>
    <row r="1033" spans="1:62" x14ac:dyDescent="0.25">
      <c r="A1033" t="s">
        <v>376</v>
      </c>
      <c r="B1033" t="s">
        <v>124</v>
      </c>
      <c r="C1033">
        <v>2015</v>
      </c>
      <c r="D1033" s="9" t="s">
        <v>89</v>
      </c>
      <c r="E1033">
        <v>0</v>
      </c>
      <c r="F1033" s="6">
        <f>Table26[[#This Row],[Other Carbs wt%]]+Table26[[#This Row],[Starch wt%]]+Table26[[#This Row],[Cellulose wt%]]+Table26[[#This Row],[Hemicellulose wt%]]+Table26[[#This Row],[Sa wt%]]</f>
        <v>20</v>
      </c>
      <c r="G1033" s="6">
        <f>Table26[[#This Row],[Protein wt%]]+Table26[[#This Row],[AA wt%]]</f>
        <v>59</v>
      </c>
      <c r="H1033" s="6">
        <f>Table26[[#This Row],[Lipids wt%]]+Table26[[#This Row],[FA wt%]]</f>
        <v>14</v>
      </c>
      <c r="I1033" s="6">
        <f>Table26[[#This Row],[Lignin wt%]]+Table26[[#This Row],[Ph wt%]]</f>
        <v>0</v>
      </c>
      <c r="J1033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1033" s="8">
        <v>20</v>
      </c>
      <c r="L1033" s="6">
        <v>0</v>
      </c>
      <c r="M1033" s="6">
        <v>0</v>
      </c>
      <c r="N1033" s="6">
        <v>0</v>
      </c>
      <c r="O1033" s="8">
        <v>59</v>
      </c>
      <c r="P1033" s="8">
        <v>14</v>
      </c>
      <c r="Q1033" s="6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7</v>
      </c>
      <c r="AD1033" s="8">
        <v>4.1000000000000003E-3</v>
      </c>
      <c r="AG1033" s="6">
        <v>16.5</v>
      </c>
      <c r="AQ1033" s="6">
        <v>20</v>
      </c>
      <c r="AR1033">
        <v>350</v>
      </c>
      <c r="AT1033" t="s">
        <v>389</v>
      </c>
      <c r="AU1033" s="8"/>
      <c r="AV1033" s="8">
        <v>41.1</v>
      </c>
      <c r="AW1033" s="8">
        <v>3.7</v>
      </c>
      <c r="AX1033" s="8"/>
      <c r="AZ1033" s="6" t="s">
        <v>391</v>
      </c>
      <c r="BD1033" s="8">
        <v>77.400000000000006</v>
      </c>
      <c r="BE1033" s="8">
        <v>10.3</v>
      </c>
      <c r="BF1033" s="8">
        <v>7.22</v>
      </c>
      <c r="BG1033" s="8">
        <v>4.6399999999999997</v>
      </c>
      <c r="BH1033" s="8">
        <v>0.45</v>
      </c>
      <c r="BI1033" s="8">
        <v>39.6</v>
      </c>
      <c r="BJ1033" s="8"/>
    </row>
    <row r="1034" spans="1:62" x14ac:dyDescent="0.25">
      <c r="A1034" t="s">
        <v>376</v>
      </c>
      <c r="B1034" t="s">
        <v>124</v>
      </c>
      <c r="C1034">
        <v>2015</v>
      </c>
      <c r="D1034" s="9" t="s">
        <v>89</v>
      </c>
      <c r="E1034">
        <v>0</v>
      </c>
      <c r="F1034" s="6">
        <f>Table26[[#This Row],[Other Carbs wt%]]+Table26[[#This Row],[Starch wt%]]+Table26[[#This Row],[Cellulose wt%]]+Table26[[#This Row],[Hemicellulose wt%]]+Table26[[#This Row],[Sa wt%]]</f>
        <v>20</v>
      </c>
      <c r="G1034" s="6">
        <f>Table26[[#This Row],[Protein wt%]]+Table26[[#This Row],[AA wt%]]</f>
        <v>59</v>
      </c>
      <c r="H1034" s="6">
        <f>Table26[[#This Row],[Lipids wt%]]+Table26[[#This Row],[FA wt%]]</f>
        <v>14</v>
      </c>
      <c r="I1034" s="6">
        <f>Table26[[#This Row],[Lignin wt%]]+Table26[[#This Row],[Ph wt%]]</f>
        <v>0</v>
      </c>
      <c r="J1034" s="6">
        <f>IF(Table26[[#This Row],[Other Carbs wt%]]+Table26[[#This Row],[Cellulose wt%]]+Table26[[#This Row],[Hemicellulose wt%]]+ Table26[[#This Row],[Starch wt%]]=0,,Table26[[#This Row],[Other Carbs wt%]]+Table26[[#This Row],[Cellulose wt%]]+Table26[[#This Row],[Hemicellulose wt%]]+ Table26[[#This Row],[Starch wt%]])</f>
        <v>20</v>
      </c>
      <c r="K1034" s="8">
        <v>20</v>
      </c>
      <c r="L1034" s="6">
        <v>0</v>
      </c>
      <c r="M1034" s="6">
        <v>0</v>
      </c>
      <c r="N1034" s="6">
        <v>0</v>
      </c>
      <c r="O1034" s="8">
        <v>59</v>
      </c>
      <c r="P1034" s="8">
        <v>14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7</v>
      </c>
      <c r="AD1034" s="8">
        <v>4.1000000000000003E-3</v>
      </c>
      <c r="AG1034" s="6">
        <v>18.7</v>
      </c>
      <c r="AQ1034" s="6">
        <v>20</v>
      </c>
      <c r="AR1034">
        <v>350</v>
      </c>
      <c r="AT1034" t="s">
        <v>389</v>
      </c>
      <c r="AU1034" s="8"/>
      <c r="AV1034" s="8">
        <v>44</v>
      </c>
      <c r="AW1034" s="8">
        <v>3</v>
      </c>
      <c r="AX1034" s="8"/>
      <c r="AZ1034" s="6" t="s">
        <v>391</v>
      </c>
      <c r="BD1034" s="8">
        <v>77.7</v>
      </c>
      <c r="BE1034" s="8">
        <v>10.199999999999999</v>
      </c>
      <c r="BF1034" s="8">
        <v>6.9</v>
      </c>
      <c r="BG1034" s="8">
        <v>4.8099999999999996</v>
      </c>
      <c r="BH1034" s="8">
        <v>0.39</v>
      </c>
      <c r="BI1034" s="8">
        <v>39.6</v>
      </c>
      <c r="BJ1034" s="8"/>
    </row>
    <row r="1042" spans="5:10" x14ac:dyDescent="0.25">
      <c r="J1042"/>
    </row>
    <row r="1043" spans="5:10" x14ac:dyDescent="0.25">
      <c r="J1043"/>
    </row>
    <row r="1044" spans="5:10" x14ac:dyDescent="0.25">
      <c r="J1044"/>
    </row>
    <row r="1045" spans="5:10" x14ac:dyDescent="0.25">
      <c r="E1045" s="6"/>
      <c r="F1045" s="6"/>
      <c r="G1045" s="6"/>
      <c r="H1045" s="6"/>
      <c r="I1045" s="6"/>
      <c r="J1045"/>
    </row>
    <row r="1046" spans="5:10" x14ac:dyDescent="0.25">
      <c r="E1046" s="6"/>
      <c r="F1046" s="6"/>
      <c r="G1046" s="6"/>
      <c r="H1046" s="6"/>
      <c r="I1046" s="6"/>
    </row>
    <row r="1047" spans="5:10" x14ac:dyDescent="0.25">
      <c r="E1047" s="6"/>
      <c r="F1047" s="6"/>
      <c r="G1047" s="6"/>
      <c r="H1047" s="6"/>
      <c r="I1047" s="6"/>
    </row>
    <row r="1048" spans="5:10" x14ac:dyDescent="0.25">
      <c r="E1048" s="6"/>
      <c r="F1048" s="6"/>
      <c r="G1048" s="6"/>
      <c r="H1048" s="6"/>
      <c r="I1048" s="6"/>
    </row>
    <row r="1049" spans="5:10" x14ac:dyDescent="0.25">
      <c r="E1049" s="6"/>
      <c r="F1049" s="6"/>
      <c r="G1049" s="6"/>
      <c r="H1049" s="6"/>
      <c r="I1049" s="6"/>
    </row>
    <row r="1050" spans="5:10" x14ac:dyDescent="0.25">
      <c r="E1050" s="6"/>
      <c r="F1050" s="6"/>
      <c r="G1050" s="6"/>
      <c r="H1050" s="6"/>
      <c r="I1050" s="6"/>
    </row>
    <row r="1051" spans="5:10" x14ac:dyDescent="0.25">
      <c r="E1051" s="6"/>
      <c r="F1051" s="6"/>
      <c r="G1051" s="6"/>
      <c r="H1051" s="6"/>
      <c r="I1051" s="6"/>
    </row>
    <row r="1052" spans="5:10" x14ac:dyDescent="0.25">
      <c r="E1052" s="6"/>
      <c r="F1052" s="6"/>
      <c r="G1052" s="6"/>
      <c r="H1052" s="6"/>
      <c r="I1052" s="6"/>
    </row>
    <row r="1053" spans="5:10" x14ac:dyDescent="0.25">
      <c r="E1053" s="6"/>
      <c r="F1053" s="6"/>
      <c r="G1053" s="6"/>
      <c r="H1053" s="6"/>
      <c r="I1053" s="6"/>
    </row>
    <row r="1054" spans="5:10" x14ac:dyDescent="0.25">
      <c r="E1054" s="6"/>
      <c r="F1054" s="6"/>
      <c r="G1054" s="6"/>
      <c r="H1054" s="6"/>
      <c r="I1054" s="6"/>
    </row>
    <row r="1055" spans="5:10" x14ac:dyDescent="0.25">
      <c r="E1055" s="6"/>
      <c r="F1055" s="6"/>
      <c r="G1055" s="6"/>
      <c r="H1055" s="6"/>
      <c r="I1055" s="6"/>
    </row>
    <row r="1056" spans="5:10" x14ac:dyDescent="0.25">
      <c r="E1056" s="6"/>
      <c r="F1056" s="6"/>
      <c r="G1056" s="6"/>
      <c r="H1056" s="6"/>
      <c r="I1056" s="6"/>
    </row>
    <row r="1057" spans="5:9" x14ac:dyDescent="0.25">
      <c r="E1057" s="6"/>
      <c r="F1057" s="6"/>
      <c r="G1057" s="6"/>
      <c r="H1057" s="6"/>
      <c r="I1057" s="6"/>
    </row>
    <row r="1059" spans="5:9" x14ac:dyDescent="0.25">
      <c r="E1059" s="6"/>
      <c r="F1059" s="6"/>
      <c r="G1059" s="6"/>
      <c r="H1059" s="6"/>
      <c r="I1059" s="6"/>
    </row>
    <row r="1060" spans="5:9" x14ac:dyDescent="0.25">
      <c r="E1060" s="6"/>
      <c r="F1060" s="6"/>
      <c r="G1060" s="6"/>
      <c r="H1060" s="6"/>
      <c r="I1060" s="6"/>
    </row>
    <row r="1062" spans="5:9" x14ac:dyDescent="0.25">
      <c r="E1062" s="6"/>
      <c r="F1062" s="6"/>
      <c r="G1062" s="6"/>
      <c r="H1062" s="6"/>
      <c r="I1062" s="6"/>
    </row>
    <row r="1063" spans="5:9" x14ac:dyDescent="0.25">
      <c r="E1063" s="6"/>
      <c r="F1063" s="6"/>
      <c r="G1063" s="6"/>
      <c r="H1063" s="6"/>
      <c r="I1063" s="6"/>
    </row>
    <row r="1064" spans="5:9" x14ac:dyDescent="0.25">
      <c r="E1064" s="6"/>
      <c r="F1064" s="6"/>
      <c r="G1064" s="6"/>
      <c r="H1064" s="6"/>
      <c r="I1064" s="6"/>
    </row>
    <row r="1065" spans="5:9" x14ac:dyDescent="0.25">
      <c r="E1065" s="6"/>
      <c r="F1065" s="6"/>
      <c r="G1065" s="6"/>
      <c r="H1065" s="6"/>
      <c r="I1065" s="6"/>
    </row>
    <row r="1066" spans="5:9" x14ac:dyDescent="0.25">
      <c r="E1066" s="6"/>
      <c r="F1066" s="6"/>
      <c r="G1066" s="6"/>
      <c r="H1066" s="6"/>
      <c r="I1066" s="6"/>
    </row>
    <row r="1067" spans="5:9" x14ac:dyDescent="0.25">
      <c r="E1067" s="6"/>
      <c r="F1067" s="6"/>
      <c r="G1067" s="6"/>
      <c r="H1067" s="6"/>
      <c r="I1067" s="6"/>
    </row>
    <row r="1068" spans="5:9" x14ac:dyDescent="0.25">
      <c r="E1068" s="6"/>
      <c r="F1068" s="6"/>
      <c r="G1068" s="6"/>
      <c r="H1068" s="6"/>
      <c r="I1068" s="6"/>
    </row>
    <row r="1069" spans="5:9" x14ac:dyDescent="0.25">
      <c r="E1069" s="6"/>
      <c r="F1069" s="6"/>
      <c r="G1069" s="6"/>
      <c r="H1069" s="6"/>
      <c r="I1069" s="6"/>
    </row>
    <row r="1070" spans="5:9" x14ac:dyDescent="0.25">
      <c r="E1070" s="6"/>
      <c r="F1070" s="6"/>
      <c r="G1070" s="6"/>
      <c r="H1070" s="6"/>
      <c r="I1070" s="6"/>
    </row>
    <row r="1071" spans="5:9" x14ac:dyDescent="0.25">
      <c r="E1071" s="6"/>
      <c r="F1071" s="6"/>
      <c r="G1071" s="6"/>
      <c r="H1071" s="6"/>
      <c r="I1071" s="6"/>
    </row>
    <row r="1072" spans="5:9" x14ac:dyDescent="0.25">
      <c r="E1072" s="6"/>
      <c r="F1072" s="6"/>
      <c r="G1072" s="6"/>
      <c r="H1072" s="6"/>
      <c r="I1072" s="6"/>
    </row>
    <row r="1073" spans="5:9" x14ac:dyDescent="0.25">
      <c r="E1073" s="6"/>
      <c r="F1073" s="6"/>
      <c r="G1073" s="6"/>
      <c r="H1073" s="6"/>
      <c r="I1073" s="6"/>
    </row>
    <row r="1074" spans="5:9" x14ac:dyDescent="0.25">
      <c r="E1074" s="6"/>
      <c r="F1074" s="6"/>
      <c r="G1074" s="6"/>
      <c r="H1074" s="6"/>
      <c r="I1074" s="6"/>
    </row>
    <row r="1075" spans="5:9" x14ac:dyDescent="0.25">
      <c r="E1075" s="6"/>
      <c r="F1075" s="6"/>
      <c r="G1075" s="6"/>
      <c r="H1075" s="6"/>
      <c r="I1075" s="6"/>
    </row>
    <row r="1076" spans="5:9" x14ac:dyDescent="0.25">
      <c r="E1076" s="6"/>
      <c r="F1076" s="6"/>
      <c r="G1076" s="6"/>
      <c r="H1076" s="6"/>
      <c r="I1076" s="6"/>
    </row>
    <row r="1077" spans="5:9" x14ac:dyDescent="0.25">
      <c r="E1077" s="6"/>
      <c r="F1077" s="6"/>
      <c r="G1077" s="6"/>
      <c r="H1077" s="6"/>
      <c r="I1077" s="6"/>
    </row>
    <row r="1078" spans="5:9" x14ac:dyDescent="0.25">
      <c r="E1078" s="6"/>
      <c r="F1078" s="6"/>
      <c r="G1078" s="6"/>
      <c r="H1078" s="6"/>
      <c r="I1078" s="6"/>
    </row>
    <row r="1079" spans="5:9" x14ac:dyDescent="0.25">
      <c r="E1079" s="6"/>
      <c r="F1079" s="6"/>
      <c r="G1079" s="6"/>
      <c r="H1079" s="6"/>
      <c r="I1079" s="6"/>
    </row>
    <row r="1080" spans="5:9" x14ac:dyDescent="0.25">
      <c r="E1080" s="6"/>
      <c r="F1080" s="6"/>
      <c r="G1080" s="6"/>
      <c r="H1080" s="6"/>
      <c r="I1080" s="6"/>
    </row>
    <row r="1081" spans="5:9" x14ac:dyDescent="0.25">
      <c r="E1081" s="6"/>
      <c r="F1081" s="6"/>
      <c r="G1081" s="6"/>
      <c r="H1081" s="6"/>
      <c r="I1081" s="6"/>
    </row>
    <row r="1082" spans="5:9" x14ac:dyDescent="0.25">
      <c r="E1082" s="6"/>
      <c r="F1082" s="6"/>
      <c r="G1082" s="6"/>
      <c r="H1082" s="6"/>
      <c r="I1082" s="6"/>
    </row>
    <row r="1083" spans="5:9" x14ac:dyDescent="0.25">
      <c r="E1083" s="6"/>
      <c r="F1083" s="6"/>
      <c r="G1083" s="6"/>
      <c r="H1083" s="6"/>
      <c r="I1083" s="6"/>
    </row>
    <row r="1084" spans="5:9" x14ac:dyDescent="0.25">
      <c r="E1084" s="6"/>
      <c r="F1084" s="6"/>
      <c r="G1084" s="6"/>
      <c r="H1084" s="6"/>
      <c r="I1084" s="6"/>
    </row>
    <row r="1085" spans="5:9" x14ac:dyDescent="0.25">
      <c r="E1085" s="6"/>
      <c r="F1085" s="6"/>
      <c r="G1085" s="6"/>
      <c r="H1085" s="6"/>
      <c r="I1085" s="6"/>
    </row>
    <row r="1086" spans="5:9" x14ac:dyDescent="0.25">
      <c r="E1086" s="6"/>
      <c r="F1086" s="6"/>
      <c r="G1086" s="6"/>
      <c r="H1086" s="6"/>
      <c r="I1086" s="6"/>
    </row>
    <row r="1087" spans="5:9" x14ac:dyDescent="0.25">
      <c r="E1087" s="6"/>
      <c r="F1087" s="6"/>
      <c r="G1087" s="6"/>
      <c r="H1087" s="6"/>
      <c r="I1087" s="6"/>
    </row>
    <row r="1088" spans="5:9" x14ac:dyDescent="0.25">
      <c r="E1088" s="6"/>
      <c r="F1088" s="6"/>
      <c r="G1088" s="6"/>
      <c r="H1088" s="6"/>
      <c r="I1088" s="6"/>
    </row>
    <row r="1089" spans="5:9" x14ac:dyDescent="0.25">
      <c r="E1089" s="6"/>
      <c r="F1089" s="6"/>
      <c r="G1089" s="6"/>
      <c r="H1089" s="6"/>
      <c r="I1089" s="6"/>
    </row>
    <row r="1090" spans="5:9" x14ac:dyDescent="0.25">
      <c r="E1090" s="6"/>
      <c r="F1090" s="6"/>
      <c r="G1090" s="6"/>
      <c r="H1090" s="6"/>
      <c r="I1090" s="6"/>
    </row>
    <row r="1091" spans="5:9" x14ac:dyDescent="0.25">
      <c r="E1091" s="6"/>
      <c r="F1091" s="6"/>
      <c r="G1091" s="6"/>
      <c r="H1091" s="6"/>
      <c r="I1091" s="6"/>
    </row>
    <row r="1092" spans="5:9" x14ac:dyDescent="0.25">
      <c r="E1092" s="6"/>
      <c r="F1092" s="6"/>
      <c r="G1092" s="6"/>
      <c r="H1092" s="6"/>
      <c r="I1092" s="6"/>
    </row>
    <row r="1093" spans="5:9" x14ac:dyDescent="0.25">
      <c r="E1093" s="6"/>
      <c r="F1093" s="6"/>
      <c r="G1093" s="6"/>
      <c r="H1093" s="6"/>
      <c r="I1093" s="6"/>
    </row>
    <row r="1094" spans="5:9" x14ac:dyDescent="0.25">
      <c r="E1094" s="6"/>
      <c r="F1094" s="6"/>
      <c r="G1094" s="6"/>
      <c r="H1094" s="6"/>
      <c r="I1094" s="6"/>
    </row>
    <row r="1095" spans="5:9" x14ac:dyDescent="0.25">
      <c r="E1095" s="6"/>
      <c r="F1095" s="6"/>
      <c r="G1095" s="6"/>
      <c r="H1095" s="6"/>
      <c r="I1095" s="6"/>
    </row>
    <row r="1096" spans="5:9" x14ac:dyDescent="0.25">
      <c r="E1096" s="6"/>
      <c r="F1096" s="6"/>
      <c r="G1096" s="6"/>
      <c r="H1096" s="6"/>
      <c r="I1096" s="6"/>
    </row>
    <row r="1097" spans="5:9" x14ac:dyDescent="0.25">
      <c r="E1097" s="6"/>
      <c r="F1097" s="6"/>
      <c r="G1097" s="6"/>
      <c r="H1097" s="6"/>
      <c r="I1097" s="6"/>
    </row>
    <row r="1098" spans="5:9" x14ac:dyDescent="0.25">
      <c r="E1098" s="6"/>
      <c r="F1098" s="6"/>
      <c r="G1098" s="6"/>
      <c r="H1098" s="6"/>
      <c r="I1098" s="6"/>
    </row>
    <row r="1099" spans="5:9" x14ac:dyDescent="0.25">
      <c r="E1099" s="6"/>
      <c r="F1099" s="6"/>
      <c r="G1099" s="6"/>
      <c r="H1099" s="6"/>
      <c r="I1099" s="6"/>
    </row>
    <row r="1100" spans="5:9" x14ac:dyDescent="0.25">
      <c r="E1100" s="6"/>
      <c r="F1100" s="6"/>
      <c r="G1100" s="6"/>
      <c r="H1100" s="6"/>
      <c r="I1100" s="6"/>
    </row>
    <row r="1101" spans="5:9" x14ac:dyDescent="0.25">
      <c r="E1101" s="6"/>
      <c r="F1101" s="6"/>
      <c r="G1101" s="6"/>
      <c r="H1101" s="6"/>
      <c r="I1101" s="6"/>
    </row>
    <row r="1102" spans="5:9" x14ac:dyDescent="0.25">
      <c r="E1102" s="6"/>
      <c r="F1102" s="6"/>
      <c r="G1102" s="6"/>
      <c r="H1102" s="6"/>
      <c r="I1102" s="6"/>
    </row>
    <row r="1103" spans="5:9" x14ac:dyDescent="0.25">
      <c r="E1103" s="6"/>
      <c r="F1103" s="6"/>
      <c r="G1103" s="6"/>
      <c r="H1103" s="6"/>
      <c r="I1103" s="6"/>
    </row>
    <row r="1104" spans="5:9" x14ac:dyDescent="0.25">
      <c r="E1104" s="6"/>
      <c r="F1104" s="6"/>
      <c r="G1104" s="6"/>
      <c r="H1104" s="6"/>
      <c r="I1104" s="6"/>
    </row>
  </sheetData>
  <phoneticPr fontId="2" type="noConversion"/>
  <hyperlinks>
    <hyperlink ref="A7" r:id="rId1" xr:uid="{E138B7AC-5452-4CB5-914A-5F8DD9A17A41}"/>
    <hyperlink ref="A14" r:id="rId2" xr:uid="{5A0017A4-5468-4E45-B29A-751E4D086BE3}"/>
    <hyperlink ref="A174" r:id="rId3" xr:uid="{F2EEFDB5-CEA7-4CD8-BC0E-DC666A163037}"/>
    <hyperlink ref="A194" r:id="rId4" xr:uid="{8C7820D9-2D8C-4617-94BC-EC6A3C593A6F}"/>
    <hyperlink ref="A272" r:id="rId5" xr:uid="{467EA1DB-19DF-4835-AF8C-73CAC54E8A3B}"/>
    <hyperlink ref="A5" r:id="rId6" xr:uid="{7A54EEFC-B832-45B2-A358-696FAFEF6E9F}"/>
    <hyperlink ref="A8" r:id="rId7" xr:uid="{157A6FAB-44C5-4702-853C-F159D83623A9}"/>
    <hyperlink ref="A553" r:id="rId8" xr:uid="{09FE7175-065F-4644-B911-4161A4C1A143}"/>
    <hyperlink ref="A186" r:id="rId9" xr:uid="{9AE1C285-ECD8-4FC5-B324-60876A57A07E}"/>
    <hyperlink ref="A554" r:id="rId10" xr:uid="{0F755D66-C18D-45D3-9F1E-EAAFCFA02F60}"/>
    <hyperlink ref="A555" r:id="rId11" xr:uid="{645F54B7-12B7-4D08-A5C3-D244AF19400E}"/>
    <hyperlink ref="A557" r:id="rId12" xr:uid="{10FD381A-825E-47BC-AF3C-C5F96332EE78}"/>
    <hyperlink ref="A558" r:id="rId13" xr:uid="{A6F979BA-EC49-437B-A963-3FEF94A04FFF}"/>
    <hyperlink ref="A563" r:id="rId14" xr:uid="{E847F6D7-3E84-4AA2-B188-ADA3991E4CFD}"/>
    <hyperlink ref="A586" r:id="rId15" xr:uid="{72514442-8C27-4641-B1AB-7952F447EDEF}"/>
    <hyperlink ref="A756" r:id="rId16" xr:uid="{DD79B3D4-C32B-4A57-8C73-521A2A0DEF9E}"/>
    <hyperlink ref="A961" r:id="rId17" xr:uid="{95FA8E4F-95C2-4595-B63B-420FCE14ACE9}"/>
    <hyperlink ref="A561" r:id="rId18" xr:uid="{9C070600-BA72-4A44-903F-27D5B53F28A6}"/>
    <hyperlink ref="A894" r:id="rId19" xr:uid="{55B2F53E-E7C9-4E9C-B5CF-0230195EF74D}"/>
    <hyperlink ref="A794" r:id="rId20" xr:uid="{1BB4B429-CDAB-4EC4-A319-33AD047E77B8}"/>
    <hyperlink ref="A547" r:id="rId21" xr:uid="{97A674C7-4198-470D-9130-895FC10B4DBC}"/>
    <hyperlink ref="A110" r:id="rId22" xr:uid="{14284524-797F-48BD-9BBF-169BADA38FC2}"/>
    <hyperlink ref="A24" r:id="rId23" xr:uid="{9C913449-5166-4BAD-BF6B-D6D7955D983C}"/>
    <hyperlink ref="A1031" r:id="rId24" xr:uid="{0EB00EF9-6309-4502-A8A0-805E76827A8D}"/>
    <hyperlink ref="A69" r:id="rId25" xr:uid="{C081FAB1-2FDB-4EDC-8C18-587C2228BB23}"/>
    <hyperlink ref="A102" r:id="rId26" xr:uid="{C79D924A-0883-4CFA-BE2B-BB15414E3C5F}"/>
  </hyperlinks>
  <pageMargins left="0.7" right="0.7" top="0.75" bottom="0.75" header="0.3" footer="0.3"/>
  <pageSetup orientation="portrait" horizontalDpi="1200" verticalDpi="1200" r:id="rId27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7CC5-8F75-477A-973D-AC28E2759D82}">
  <dimension ref="A2:CQ114"/>
  <sheetViews>
    <sheetView zoomScaleNormal="100" workbookViewId="0">
      <selection activeCell="D122" sqref="D122"/>
    </sheetView>
  </sheetViews>
  <sheetFormatPr defaultRowHeight="15" x14ac:dyDescent="0.25"/>
  <cols>
    <col min="1" max="1" width="12.28515625" customWidth="1"/>
    <col min="2" max="2" width="9.28515625" customWidth="1"/>
    <col min="4" max="4" width="34" bestFit="1" customWidth="1"/>
    <col min="5" max="10" width="12.140625" customWidth="1"/>
    <col min="11" max="11" width="12.28515625" customWidth="1"/>
    <col min="12" max="12" width="17.85546875" customWidth="1"/>
    <col min="13" max="13" width="12.85546875" customWidth="1"/>
    <col min="14" max="14" width="15.7109375" customWidth="1"/>
    <col min="15" max="15" width="20.140625" customWidth="1"/>
    <col min="16" max="16" width="14" customWidth="1"/>
    <col min="17" max="17" width="12.5703125" customWidth="1"/>
    <col min="18" max="18" width="12.7109375" customWidth="1"/>
    <col min="19" max="19" width="10.7109375" customWidth="1"/>
    <col min="26" max="26" width="14.7109375" customWidth="1"/>
    <col min="27" max="27" width="9.85546875" customWidth="1"/>
    <col min="28" max="28" width="11.28515625" customWidth="1"/>
    <col min="29" max="29" width="11.7109375" customWidth="1"/>
    <col min="30" max="30" width="22.7109375" customWidth="1"/>
    <col min="31" max="31" width="19.85546875" customWidth="1"/>
    <col min="32" max="32" width="20.140625" customWidth="1"/>
    <col min="33" max="33" width="24.140625" customWidth="1"/>
    <col min="36" max="36" width="15.28515625" customWidth="1"/>
    <col min="37" max="37" width="20.140625" customWidth="1"/>
    <col min="39" max="39" width="14.5703125" customWidth="1"/>
    <col min="40" max="40" width="17.42578125" customWidth="1"/>
    <col min="41" max="41" width="17.7109375" customWidth="1"/>
    <col min="42" max="42" width="15.85546875" customWidth="1"/>
    <col min="43" max="43" width="9.85546875" customWidth="1"/>
    <col min="44" max="44" width="12.7109375" customWidth="1"/>
    <col min="45" max="45" width="15.28515625" customWidth="1"/>
    <col min="46" max="46" width="14.140625" customWidth="1"/>
    <col min="47" max="47" width="10.7109375" customWidth="1"/>
    <col min="49" max="49" width="12" customWidth="1"/>
    <col min="50" max="50" width="20" customWidth="1"/>
    <col min="51" max="51" width="21.140625" customWidth="1"/>
    <col min="52" max="52" width="15" customWidth="1"/>
    <col min="58" max="58" width="10.28515625" customWidth="1"/>
    <col min="59" max="59" width="9.7109375" customWidth="1"/>
    <col min="60" max="60" width="17.7109375" customWidth="1"/>
    <col min="61" max="61" width="9.5703125" customWidth="1"/>
    <col min="67" max="67" width="9.42578125" customWidth="1"/>
    <col min="73" max="73" width="9.85546875" customWidth="1"/>
    <col min="81" max="81" width="19.140625" customWidth="1"/>
    <col min="82" max="82" width="12.140625" customWidth="1"/>
    <col min="83" max="83" width="11.5703125" customWidth="1"/>
    <col min="84" max="84" width="10.85546875" customWidth="1"/>
    <col min="85" max="85" width="10.140625" customWidth="1"/>
    <col min="91" max="91" width="9.5703125" customWidth="1"/>
  </cols>
  <sheetData>
    <row r="2" spans="1:95" s="6" customFormat="1" x14ac:dyDescent="0.25">
      <c r="A2" t="s">
        <v>4</v>
      </c>
      <c r="B2" t="s">
        <v>112</v>
      </c>
      <c r="C2" t="s">
        <v>120</v>
      </c>
      <c r="D2" t="s">
        <v>3</v>
      </c>
      <c r="E2" t="s">
        <v>385</v>
      </c>
      <c r="F2" s="6" t="s">
        <v>396</v>
      </c>
      <c r="G2" s="6" t="s">
        <v>397</v>
      </c>
      <c r="H2" s="6" t="s">
        <v>398</v>
      </c>
      <c r="I2" s="6" t="s">
        <v>399</v>
      </c>
      <c r="J2" s="6" t="s">
        <v>5</v>
      </c>
      <c r="K2" s="6" t="s">
        <v>386</v>
      </c>
      <c r="L2" s="6" t="s">
        <v>388</v>
      </c>
      <c r="M2" s="6" t="s">
        <v>56</v>
      </c>
      <c r="N2" s="6" t="s">
        <v>57</v>
      </c>
      <c r="O2" s="6" t="s">
        <v>6</v>
      </c>
      <c r="P2" s="6" t="s">
        <v>7</v>
      </c>
      <c r="Q2" s="6" t="s">
        <v>37</v>
      </c>
      <c r="R2" s="6" t="s">
        <v>392</v>
      </c>
      <c r="S2" s="6" t="s">
        <v>393</v>
      </c>
      <c r="T2" s="6" t="s">
        <v>394</v>
      </c>
      <c r="U2" s="6" t="s">
        <v>395</v>
      </c>
      <c r="V2" s="6" t="s">
        <v>8</v>
      </c>
      <c r="W2" s="6" t="s">
        <v>9</v>
      </c>
      <c r="X2" s="6" t="s">
        <v>10</v>
      </c>
      <c r="Y2" s="6" t="s">
        <v>11</v>
      </c>
      <c r="Z2" s="6" t="s">
        <v>12</v>
      </c>
      <c r="AA2" s="6" t="s">
        <v>13</v>
      </c>
      <c r="AB2" s="6" t="s">
        <v>150</v>
      </c>
      <c r="AC2" s="6" t="s">
        <v>38</v>
      </c>
      <c r="AD2" s="6" t="s">
        <v>16</v>
      </c>
      <c r="AE2" s="6" t="s">
        <v>110</v>
      </c>
      <c r="AF2" s="6" t="s">
        <v>111</v>
      </c>
      <c r="AG2" s="6" t="s">
        <v>14</v>
      </c>
      <c r="AH2" s="6" t="s">
        <v>355</v>
      </c>
      <c r="AI2" s="6" t="s">
        <v>356</v>
      </c>
      <c r="AJ2" s="6" t="s">
        <v>151</v>
      </c>
      <c r="AK2" s="6" t="s">
        <v>377</v>
      </c>
      <c r="AL2" s="6" t="s">
        <v>378</v>
      </c>
      <c r="AM2" s="6" t="s">
        <v>15</v>
      </c>
      <c r="AN2" s="6" t="s">
        <v>192</v>
      </c>
      <c r="AO2" s="6" t="s">
        <v>381</v>
      </c>
      <c r="AP2" s="6" t="s">
        <v>382</v>
      </c>
      <c r="AQ2" s="6" t="s">
        <v>194</v>
      </c>
      <c r="AR2" s="6" t="s">
        <v>387</v>
      </c>
      <c r="AS2" s="6" t="s">
        <v>58</v>
      </c>
      <c r="AT2" s="6" t="s">
        <v>390</v>
      </c>
      <c r="AU2" s="6" t="s">
        <v>17</v>
      </c>
      <c r="AV2" s="6" t="s">
        <v>18</v>
      </c>
      <c r="AW2" s="6" t="s">
        <v>19</v>
      </c>
      <c r="AX2" s="6" t="s">
        <v>20</v>
      </c>
      <c r="AY2" s="6" t="s">
        <v>94</v>
      </c>
      <c r="AZ2" s="6" t="s">
        <v>380</v>
      </c>
      <c r="BA2" s="6" t="s">
        <v>73</v>
      </c>
      <c r="BB2" s="6" t="s">
        <v>74</v>
      </c>
      <c r="BC2" s="6" t="s">
        <v>69</v>
      </c>
      <c r="BD2" s="6" t="s">
        <v>21</v>
      </c>
      <c r="BE2" s="6" t="s">
        <v>22</v>
      </c>
      <c r="BF2" s="6" t="s">
        <v>23</v>
      </c>
      <c r="BG2" s="6" t="s">
        <v>24</v>
      </c>
      <c r="BH2" s="6" t="s">
        <v>25</v>
      </c>
      <c r="BI2" s="6" t="s">
        <v>26</v>
      </c>
      <c r="BJ2" s="6" t="s">
        <v>70</v>
      </c>
      <c r="BK2" s="6" t="s">
        <v>91</v>
      </c>
      <c r="BL2" s="6" t="s">
        <v>383</v>
      </c>
      <c r="BM2" s="6" t="s">
        <v>76</v>
      </c>
      <c r="BN2" s="6" t="s">
        <v>77</v>
      </c>
      <c r="BO2" s="6" t="s">
        <v>78</v>
      </c>
      <c r="BP2" s="6" t="s">
        <v>79</v>
      </c>
      <c r="BQ2" s="6" t="s">
        <v>80</v>
      </c>
      <c r="BR2" s="6" t="s">
        <v>81</v>
      </c>
      <c r="BS2" s="6" t="s">
        <v>83</v>
      </c>
      <c r="BT2" s="6" t="s">
        <v>84</v>
      </c>
      <c r="BU2" s="6" t="s">
        <v>85</v>
      </c>
      <c r="BV2" s="6" t="s">
        <v>86</v>
      </c>
      <c r="BW2" s="6" t="s">
        <v>87</v>
      </c>
      <c r="BX2" s="6" t="s">
        <v>88</v>
      </c>
      <c r="BY2" s="6" t="s">
        <v>27</v>
      </c>
      <c r="BZ2" s="6" t="s">
        <v>28</v>
      </c>
      <c r="CA2" s="6" t="s">
        <v>29</v>
      </c>
      <c r="CB2" s="6" t="s">
        <v>30</v>
      </c>
      <c r="CC2" s="6" t="s">
        <v>31</v>
      </c>
      <c r="CD2" s="6" t="s">
        <v>32</v>
      </c>
      <c r="CE2" s="6" t="s">
        <v>95</v>
      </c>
      <c r="CF2" s="6" t="s">
        <v>96</v>
      </c>
      <c r="CG2" s="6" t="s">
        <v>131</v>
      </c>
      <c r="CH2" s="6" t="s">
        <v>51</v>
      </c>
      <c r="CI2" s="6" t="s">
        <v>52</v>
      </c>
      <c r="CJ2" s="6" t="s">
        <v>189</v>
      </c>
      <c r="CK2" s="6" t="s">
        <v>63</v>
      </c>
      <c r="CL2" s="6" t="s">
        <v>64</v>
      </c>
      <c r="CM2" s="6" t="s">
        <v>65</v>
      </c>
      <c r="CN2" s="6" t="s">
        <v>66</v>
      </c>
      <c r="CO2" s="6" t="s">
        <v>67</v>
      </c>
      <c r="CP2" s="6" t="s">
        <v>68</v>
      </c>
      <c r="CQ2" s="6" t="s">
        <v>379</v>
      </c>
    </row>
    <row r="3" spans="1:95" s="6" customFormat="1" x14ac:dyDescent="0.25">
      <c r="A3" t="s">
        <v>54</v>
      </c>
      <c r="B3" t="s">
        <v>126</v>
      </c>
      <c r="C3">
        <v>2016</v>
      </c>
      <c r="D3" t="s">
        <v>55</v>
      </c>
      <c r="E3">
        <v>0</v>
      </c>
      <c r="F3" s="6">
        <f>Table1[[#This Row],[Other Carbs wt%]]+Table1[[#This Row],[Starch wt%]]+Table1[[#This Row],[Cellulose wt%]]+Table1[[#This Row],[Hemicellulose wt%]]+Table1[[#This Row],[Sa wt%]]</f>
        <v>66.78</v>
      </c>
      <c r="G3" s="6">
        <f>Table1[[#This Row],[Protein wt%]]+Table1[[#This Row],[AA wt%]]</f>
        <v>0</v>
      </c>
      <c r="H3" s="6">
        <f>Table1[[#This Row],[Lipids wt%]]+Table1[[#This Row],[FA wt%]]</f>
        <v>0</v>
      </c>
      <c r="I3" s="6">
        <f>Table1[[#This Row],[Lignin wt%]]+Table1[[#This Row],[Ph wt%]]</f>
        <v>22.11</v>
      </c>
      <c r="J3" s="6">
        <f>Table1[[#This Row],[Other Carbs wt%]]+Table1[[#This Row],[Starch wt%]]+Table1[[#This Row],[Cellulose wt%]]+Table1[[#This Row],[Hemicellulose wt%]]</f>
        <v>66.78</v>
      </c>
      <c r="K3" s="6">
        <v>0</v>
      </c>
      <c r="L3" s="6">
        <v>0</v>
      </c>
      <c r="M3" s="6">
        <v>47.14</v>
      </c>
      <c r="N3" s="6">
        <v>19.64</v>
      </c>
      <c r="O3" s="6">
        <v>0</v>
      </c>
      <c r="P3" s="6">
        <v>0</v>
      </c>
      <c r="Q3" s="6">
        <v>22.11</v>
      </c>
      <c r="R3" s="6">
        <v>0</v>
      </c>
      <c r="S3" s="6">
        <v>0</v>
      </c>
      <c r="T3" s="6">
        <v>0</v>
      </c>
      <c r="U3" s="6">
        <v>0</v>
      </c>
      <c r="V3" s="6">
        <v>0.46</v>
      </c>
      <c r="W3" s="6">
        <v>50.39</v>
      </c>
      <c r="X3" s="6">
        <v>6.19</v>
      </c>
      <c r="Y3" s="6">
        <v>43.23</v>
      </c>
      <c r="Z3" s="6">
        <v>0.19</v>
      </c>
      <c r="AD3" s="6">
        <v>10</v>
      </c>
      <c r="AG3" s="6">
        <v>16.899999999999999</v>
      </c>
      <c r="AH3" s="6">
        <v>300</v>
      </c>
      <c r="AK3" s="6">
        <v>3.0659999999999998</v>
      </c>
      <c r="AN3" s="6">
        <v>30</v>
      </c>
      <c r="AO3" s="6" t="e">
        <v>#DIV/0!</v>
      </c>
      <c r="AP3" s="6">
        <v>0</v>
      </c>
      <c r="AQ3" s="6">
        <f>Table1[[#This Row],[Holding Time (min)]]+Table1[[#This Row],[Heating time]]</f>
        <v>30</v>
      </c>
      <c r="AR3" s="6">
        <v>400</v>
      </c>
      <c r="AS3" s="6">
        <v>14</v>
      </c>
      <c r="AT3" t="s">
        <v>389</v>
      </c>
      <c r="AV3" s="6">
        <v>15.8</v>
      </c>
      <c r="AZ3" s="6" t="s">
        <v>391</v>
      </c>
      <c r="BD3" s="6">
        <v>75.2</v>
      </c>
      <c r="BE3" s="6">
        <v>8.1999999999999993</v>
      </c>
      <c r="BF3" s="6">
        <v>15.8</v>
      </c>
      <c r="BG3" s="6">
        <v>0.5</v>
      </c>
      <c r="BH3" s="6">
        <v>0.3</v>
      </c>
      <c r="BI3" s="6">
        <v>34.299999999999997</v>
      </c>
      <c r="BL3" s="6">
        <v>10.904255319148936</v>
      </c>
      <c r="CH3" s="6">
        <v>96900</v>
      </c>
      <c r="CQ3" s="6">
        <v>0</v>
      </c>
    </row>
    <row r="4" spans="1:95" s="6" customFormat="1" x14ac:dyDescent="0.25">
      <c r="A4" t="s">
        <v>60</v>
      </c>
      <c r="B4" t="s">
        <v>113</v>
      </c>
      <c r="C4">
        <v>2012</v>
      </c>
      <c r="D4" t="s">
        <v>62</v>
      </c>
      <c r="E4">
        <v>1</v>
      </c>
      <c r="F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21</v>
      </c>
      <c r="G4" s="6">
        <f>Table1[[#This Row],[Protein wt%]]+Table1[[#This Row],[AA wt%]]</f>
        <v>72</v>
      </c>
      <c r="H4" s="6">
        <f>Table1[[#This Row],[Lipids wt%]]+Table1[[#This Row],[FA wt%]]</f>
        <v>1</v>
      </c>
      <c r="I4" s="6">
        <f>Table1[[#This Row],[Lignin wt%]]+Table1[[#This Row],[Ph wt%]]</f>
        <v>13</v>
      </c>
      <c r="J4" s="6">
        <f>Table1[[#This Row],[Other Carbs wt%]]+Table1[[#This Row],[Starch wt%]]+Table1[[#This Row],[Cellulose wt%]]+Table1[[#This Row],[Hemicellulose wt%]]</f>
        <v>21</v>
      </c>
      <c r="K4" s="6">
        <v>21</v>
      </c>
      <c r="L4" s="6">
        <v>0</v>
      </c>
      <c r="M4" s="6">
        <v>0</v>
      </c>
      <c r="N4" s="6">
        <v>0</v>
      </c>
      <c r="O4" s="6">
        <v>72</v>
      </c>
      <c r="P4" s="6">
        <v>1</v>
      </c>
      <c r="Q4" s="6">
        <v>13</v>
      </c>
      <c r="R4" s="6">
        <v>0</v>
      </c>
      <c r="S4" s="6">
        <v>0</v>
      </c>
      <c r="T4" s="6">
        <v>0</v>
      </c>
      <c r="U4" s="6">
        <v>0</v>
      </c>
      <c r="V4" s="6">
        <v>7</v>
      </c>
      <c r="W4" s="6">
        <v>49.9</v>
      </c>
      <c r="X4" s="6">
        <v>7.1</v>
      </c>
      <c r="Y4" s="6">
        <v>32.1</v>
      </c>
      <c r="Z4" s="6">
        <v>9.9</v>
      </c>
      <c r="AA4" s="6">
        <v>0.96</v>
      </c>
      <c r="AC4" s="6">
        <v>21.3</v>
      </c>
      <c r="AD4" s="6">
        <v>0.5</v>
      </c>
      <c r="AG4" s="6">
        <v>20</v>
      </c>
      <c r="AH4" s="6">
        <v>50</v>
      </c>
      <c r="AK4" s="6">
        <v>0.67800000000000005</v>
      </c>
      <c r="AM4" s="6" t="s">
        <v>53</v>
      </c>
      <c r="AN4" s="6">
        <v>30</v>
      </c>
      <c r="AO4" s="6" t="e">
        <v>#DIV/0!</v>
      </c>
      <c r="AP4" s="6">
        <v>0</v>
      </c>
      <c r="AQ4" s="6">
        <f>Table1[[#This Row],[Holding Time (min)]]+Table1[[#This Row],[Heating time]]</f>
        <v>30</v>
      </c>
      <c r="AR4" s="6">
        <v>300</v>
      </c>
      <c r="AT4" t="s">
        <v>389</v>
      </c>
      <c r="AU4" s="6">
        <v>6</v>
      </c>
      <c r="AV4" s="6">
        <v>36</v>
      </c>
      <c r="AW4" s="6">
        <v>17</v>
      </c>
      <c r="AX4" s="6">
        <v>41</v>
      </c>
      <c r="AZ4" s="6">
        <v>41</v>
      </c>
      <c r="BD4" s="6">
        <v>72.2</v>
      </c>
      <c r="BE4" s="6">
        <v>8.9</v>
      </c>
      <c r="BF4" s="6">
        <v>10.5</v>
      </c>
      <c r="BG4" s="6">
        <v>7.8</v>
      </c>
      <c r="BH4" s="6">
        <v>0.9</v>
      </c>
      <c r="BI4" s="6">
        <v>35.299999999999997</v>
      </c>
      <c r="BL4" s="6">
        <v>12.326869806094184</v>
      </c>
      <c r="CQ4" s="6">
        <v>0</v>
      </c>
    </row>
    <row r="5" spans="1:95" s="6" customFormat="1" x14ac:dyDescent="0.25">
      <c r="A5" t="s">
        <v>99</v>
      </c>
      <c r="B5" t="s">
        <v>119</v>
      </c>
      <c r="C5">
        <v>2011</v>
      </c>
      <c r="D5" t="s">
        <v>108</v>
      </c>
      <c r="E5">
        <v>1</v>
      </c>
      <c r="F5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100</v>
      </c>
      <c r="G5" s="6">
        <f>Table1[[#This Row],[Protein wt%]]+Table1[[#This Row],[AA wt%]]</f>
        <v>0</v>
      </c>
      <c r="H5" s="6">
        <f>Table1[[#This Row],[Lipids wt%]]+Table1[[#This Row],[FA wt%]]</f>
        <v>0</v>
      </c>
      <c r="I5" s="6">
        <f>Table1[[#This Row],[Lignin wt%]]+Table1[[#This Row],[Ph wt%]]</f>
        <v>0</v>
      </c>
      <c r="J5" s="6">
        <f>Table1[[#This Row],[Other Carbs wt%]]+Table1[[#This Row],[Starch wt%]]+Table1[[#This Row],[Cellulose wt%]]+Table1[[#This Row],[Hemicellulose wt%]]</f>
        <v>100</v>
      </c>
      <c r="K5" s="6">
        <v>0</v>
      </c>
      <c r="L5" s="6">
        <v>100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0.1</v>
      </c>
      <c r="W5" s="6">
        <v>38.5</v>
      </c>
      <c r="X5" s="6">
        <v>6</v>
      </c>
      <c r="Y5" s="6">
        <v>55.5</v>
      </c>
      <c r="Z5" s="6">
        <v>0</v>
      </c>
      <c r="AA5" s="6">
        <v>0</v>
      </c>
      <c r="AC5" s="6">
        <v>20.7</v>
      </c>
      <c r="AD5" s="6">
        <v>7.4999999999999997E-2</v>
      </c>
      <c r="AE5" s="6">
        <v>3</v>
      </c>
      <c r="AF5" s="6">
        <v>27</v>
      </c>
      <c r="AG5" s="6">
        <f>Table1[[#This Row],[Solids (g)]]/(Table1[[#This Row],[Solids (g)]]+Table1[[#This Row],[Water mL]])*100</f>
        <v>10</v>
      </c>
      <c r="AH5" s="6">
        <v>10</v>
      </c>
      <c r="AK5" s="6">
        <v>0.14499999999999999</v>
      </c>
      <c r="AN5" s="6">
        <v>60</v>
      </c>
      <c r="AO5" s="6" t="e">
        <v>#DIV/0!</v>
      </c>
      <c r="AP5" s="6">
        <v>0</v>
      </c>
      <c r="AQ5" s="6">
        <f>Table1[[#This Row],[Holding Time (min)]]+Table1[[#This Row],[Heating time]]</f>
        <v>60</v>
      </c>
      <c r="AR5" s="6">
        <v>350</v>
      </c>
      <c r="AT5" t="s">
        <v>389</v>
      </c>
      <c r="AU5" s="6">
        <v>20.321931589537179</v>
      </c>
      <c r="AV5" s="6">
        <v>8.0482897384306202</v>
      </c>
      <c r="AW5" s="6">
        <v>61.971830985915503</v>
      </c>
      <c r="AX5" s="6">
        <v>9.657947686116696</v>
      </c>
      <c r="AZ5" s="6">
        <v>26.800000000000011</v>
      </c>
      <c r="BD5" s="6">
        <v>71.7</v>
      </c>
      <c r="BE5" s="6">
        <v>7.9</v>
      </c>
      <c r="BF5" s="6">
        <v>20.100000000000001</v>
      </c>
      <c r="BG5" s="6">
        <v>0.3</v>
      </c>
      <c r="BI5" s="6">
        <v>34.5</v>
      </c>
      <c r="BK5" s="6">
        <v>13.7</v>
      </c>
      <c r="BL5" s="6" t="s">
        <v>391</v>
      </c>
      <c r="CQ5" s="6">
        <v>0</v>
      </c>
    </row>
    <row r="6" spans="1:95" s="6" customFormat="1" x14ac:dyDescent="0.25">
      <c r="A6" t="s">
        <v>141</v>
      </c>
      <c r="B6" t="s">
        <v>142</v>
      </c>
      <c r="C6">
        <v>2016</v>
      </c>
      <c r="D6" t="s">
        <v>139</v>
      </c>
      <c r="E6">
        <v>1</v>
      </c>
      <c r="F6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6" s="6">
        <f>Table1[[#This Row],[Protein wt%]]+Table1[[#This Row],[AA wt%]]</f>
        <v>0</v>
      </c>
      <c r="H6" s="6">
        <f>Table1[[#This Row],[Lipids wt%]]+Table1[[#This Row],[FA wt%]]</f>
        <v>100</v>
      </c>
      <c r="I6" s="6">
        <f>Table1[[#This Row],[Lignin wt%]]+Table1[[#This Row],[Ph wt%]]</f>
        <v>0</v>
      </c>
      <c r="J6" s="6">
        <f>Table1[[#This Row],[Other Carbs wt%]]+Table1[[#This Row],[Starch wt%]]+Table1[[#This Row],[Cellulose wt%]]+Table1[[#This Row],[Hemicellulose wt%]]</f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100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0.53</v>
      </c>
      <c r="W6" s="6">
        <v>77.45</v>
      </c>
      <c r="X6" s="6">
        <v>13.37</v>
      </c>
      <c r="Y6" s="6">
        <f>100-Table1[[#This Row],[C%]]-Table1[[#This Row],[H%]]-Table1[[#This Row],[N%]]-Table1[[#This Row],[S%]]</f>
        <v>9.1799999999999979</v>
      </c>
      <c r="Z6" s="6">
        <v>0</v>
      </c>
      <c r="AC6" s="6">
        <v>39.369999999999997</v>
      </c>
      <c r="AD6" s="6">
        <v>0.05</v>
      </c>
      <c r="AE6" s="6">
        <v>4</v>
      </c>
      <c r="AF6" s="6">
        <v>20</v>
      </c>
      <c r="AG6" s="6">
        <f>Table1[[#This Row],[Solids (g)]]/(Table1[[#This Row],[Solids (g)]]+Table1[[#This Row],[Water mL]])*100</f>
        <v>16.666666666666664</v>
      </c>
      <c r="AK6" s="6">
        <v>3.2381676599318371E-2</v>
      </c>
      <c r="AO6" s="6" t="e">
        <v>#DIV/0!</v>
      </c>
      <c r="AP6" s="6">
        <v>0</v>
      </c>
      <c r="AQ6" s="6">
        <v>71</v>
      </c>
      <c r="AR6" s="6">
        <v>360</v>
      </c>
      <c r="AT6" t="s">
        <v>389</v>
      </c>
      <c r="AU6" s="6">
        <v>1.94805194805199</v>
      </c>
      <c r="AV6" s="6">
        <v>101.29870129870102</v>
      </c>
      <c r="AW6" s="6">
        <v>3.571428571428001</v>
      </c>
      <c r="AZ6" s="6" t="s">
        <v>391</v>
      </c>
      <c r="BL6" s="6" t="s">
        <v>391</v>
      </c>
      <c r="CQ6" s="6">
        <v>0</v>
      </c>
    </row>
    <row r="7" spans="1:95" s="6" customFormat="1" x14ac:dyDescent="0.25">
      <c r="A7" t="s">
        <v>168</v>
      </c>
      <c r="B7" t="s">
        <v>169</v>
      </c>
      <c r="C7">
        <v>2022</v>
      </c>
      <c r="D7" t="s">
        <v>167</v>
      </c>
      <c r="E7">
        <v>0</v>
      </c>
      <c r="F7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40.31</v>
      </c>
      <c r="G7" s="6">
        <f>Table1[[#This Row],[Protein wt%]]+Table1[[#This Row],[AA wt%]]</f>
        <v>0</v>
      </c>
      <c r="H7" s="6">
        <f>Table1[[#This Row],[Lipids wt%]]+Table1[[#This Row],[FA wt%]]</f>
        <v>0</v>
      </c>
      <c r="I7" s="6">
        <f>Table1[[#This Row],[Lignin wt%]]+Table1[[#This Row],[Ph wt%]]</f>
        <v>21.2</v>
      </c>
      <c r="J7" s="6">
        <f>Table1[[#This Row],[Other Carbs wt%]]+Table1[[#This Row],[Starch wt%]]+Table1[[#This Row],[Cellulose wt%]]+Table1[[#This Row],[Hemicellulose wt%]]</f>
        <v>40.31</v>
      </c>
      <c r="K7" s="6">
        <v>0</v>
      </c>
      <c r="L7" s="6">
        <v>0</v>
      </c>
      <c r="M7" s="6">
        <v>18.64</v>
      </c>
      <c r="N7" s="6">
        <v>21.67</v>
      </c>
      <c r="O7" s="6">
        <v>0</v>
      </c>
      <c r="P7" s="6">
        <v>0</v>
      </c>
      <c r="Q7" s="6">
        <v>21.2</v>
      </c>
      <c r="R7" s="6">
        <v>0</v>
      </c>
      <c r="S7" s="6">
        <v>0</v>
      </c>
      <c r="T7" s="6">
        <v>0</v>
      </c>
      <c r="U7" s="6">
        <v>0</v>
      </c>
      <c r="V7" s="6">
        <v>6.4</v>
      </c>
      <c r="W7" s="6">
        <v>48.34</v>
      </c>
      <c r="X7" s="6">
        <v>5.86</v>
      </c>
      <c r="Y7" s="6">
        <v>34.520000000000003</v>
      </c>
      <c r="Z7" s="6">
        <v>2.02</v>
      </c>
      <c r="AA7" s="6">
        <v>0.24</v>
      </c>
      <c r="AC7" s="6">
        <v>19.579999999999998</v>
      </c>
      <c r="AD7" s="6">
        <v>0.5</v>
      </c>
      <c r="AF7" s="6">
        <v>150</v>
      </c>
      <c r="AG7" s="6">
        <v>20</v>
      </c>
      <c r="AH7" s="6">
        <v>5</v>
      </c>
      <c r="AK7" s="6">
        <v>5.8999999999999997E-2</v>
      </c>
      <c r="AM7" s="6">
        <v>30</v>
      </c>
      <c r="AN7" s="6">
        <v>10</v>
      </c>
      <c r="AO7" s="6" t="e">
        <v>#DIV/0!</v>
      </c>
      <c r="AP7" s="6">
        <v>0</v>
      </c>
      <c r="AQ7" s="6">
        <f>Table1[[#This Row],[Holding Time (min)]]+Table1[[#This Row],[Heating time]]</f>
        <v>10</v>
      </c>
      <c r="AR7" s="6">
        <v>400</v>
      </c>
      <c r="AT7" t="s">
        <v>389</v>
      </c>
      <c r="AU7" s="6">
        <v>14.285714285714199</v>
      </c>
      <c r="AV7" s="6">
        <v>24.6428571428571</v>
      </c>
      <c r="AZ7" s="6">
        <v>2.441192047764793</v>
      </c>
      <c r="BL7" s="6">
        <v>13.463268365817092</v>
      </c>
      <c r="CQ7" s="6">
        <v>0</v>
      </c>
    </row>
    <row r="8" spans="1:95" s="6" customFormat="1" x14ac:dyDescent="0.25">
      <c r="A8" t="s">
        <v>175</v>
      </c>
      <c r="B8" t="s">
        <v>174</v>
      </c>
      <c r="C8">
        <v>2022</v>
      </c>
      <c r="D8" t="s">
        <v>176</v>
      </c>
      <c r="E8">
        <v>1</v>
      </c>
      <c r="F8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42.542499999999997</v>
      </c>
      <c r="G8" s="6">
        <f>Table1[[#This Row],[Protein wt%]]+Table1[[#This Row],[AA wt%]]</f>
        <v>28.234999999999999</v>
      </c>
      <c r="H8" s="6">
        <f>Table1[[#This Row],[Lipids wt%]]+Table1[[#This Row],[FA wt%]]</f>
        <v>0</v>
      </c>
      <c r="I8" s="6">
        <f>Table1[[#This Row],[Lignin wt%]]+Table1[[#This Row],[Ph wt%]]</f>
        <v>22.045000000000002</v>
      </c>
      <c r="J8" s="6">
        <f>Table1[[#This Row],[Other Carbs wt%]]+Table1[[#This Row],[Starch wt%]]+Table1[[#This Row],[Cellulose wt%]]+Table1[[#This Row],[Hemicellulose wt%]]</f>
        <v>42.542499999999997</v>
      </c>
      <c r="K8" s="6">
        <v>0</v>
      </c>
      <c r="L8" s="6">
        <v>0</v>
      </c>
      <c r="M8" s="6">
        <v>42.542499999999997</v>
      </c>
      <c r="N8" s="6">
        <v>0</v>
      </c>
      <c r="O8" s="6">
        <v>28.234999999999999</v>
      </c>
      <c r="P8" s="6">
        <v>0</v>
      </c>
      <c r="Q8" s="6">
        <v>22.045000000000002</v>
      </c>
      <c r="R8" s="6">
        <v>0</v>
      </c>
      <c r="S8" s="6">
        <v>0</v>
      </c>
      <c r="T8" s="6">
        <v>0</v>
      </c>
      <c r="U8" s="6">
        <v>0</v>
      </c>
      <c r="V8" s="6">
        <f>0.75*Fitting!V26+0.25*Fitting!V28</f>
        <v>17.9725</v>
      </c>
      <c r="W8" s="6">
        <f>0.75*Fitting!W26+0.25*Fitting!W28</f>
        <v>47.105000000000004</v>
      </c>
      <c r="X8" s="6">
        <f>0.75*Fitting!X26+0.25*Fitting!X28</f>
        <v>6.1199999999999992</v>
      </c>
      <c r="Y8" s="6">
        <f>0.75*Fitting!Y26+0.25*Fitting!Y28</f>
        <v>42.289999999999992</v>
      </c>
      <c r="Z8" s="6">
        <f>0.75*Fitting!Z26+0.25*Fitting!Z28</f>
        <v>4.4850000000000003</v>
      </c>
      <c r="AC8" s="6">
        <f>0.75*Fitting!AC26+0.25*Fitting!AC28</f>
        <v>17.122499999999999</v>
      </c>
      <c r="AD8" s="6">
        <v>0.3</v>
      </c>
      <c r="AE8" s="6">
        <v>100</v>
      </c>
      <c r="AG8" s="6">
        <v>10</v>
      </c>
      <c r="AN8" s="6">
        <v>30</v>
      </c>
      <c r="AO8" s="6" t="e">
        <v>#DIV/0!</v>
      </c>
      <c r="AP8" s="6">
        <v>0</v>
      </c>
      <c r="AQ8" s="6">
        <f>Table1[[#This Row],[Holding Time (min)]]+Table1[[#This Row],[Heating time]]</f>
        <v>30</v>
      </c>
      <c r="AR8" s="6">
        <v>300</v>
      </c>
      <c r="AT8" t="s">
        <v>389</v>
      </c>
      <c r="AU8" s="6">
        <v>10.426540284360202</v>
      </c>
      <c r="AV8" s="6">
        <v>15.639810426540199</v>
      </c>
      <c r="AW8" s="6">
        <v>59.241706161137493</v>
      </c>
      <c r="AX8" s="6">
        <v>14.218009478672911</v>
      </c>
      <c r="AY8" s="6">
        <f>100-SUM(Table1[[#This Row],[Solids wt%]:[Gas wt%]])</f>
        <v>0.47393364928919368</v>
      </c>
      <c r="AZ8" s="6">
        <v>5.2751110555226699</v>
      </c>
      <c r="BD8" s="6">
        <v>59.51</v>
      </c>
      <c r="BE8" s="6">
        <v>7.33</v>
      </c>
      <c r="BF8" s="6">
        <v>28.57</v>
      </c>
      <c r="BG8" s="6">
        <v>4.59</v>
      </c>
      <c r="BI8" s="6">
        <v>25.48</v>
      </c>
      <c r="BL8" s="6" t="s">
        <v>391</v>
      </c>
      <c r="BY8" s="6">
        <v>70.430000000000007</v>
      </c>
      <c r="BZ8" s="6">
        <v>5.84</v>
      </c>
      <c r="CA8" s="6">
        <v>19.760000000000002</v>
      </c>
      <c r="CB8" s="6">
        <v>3.97</v>
      </c>
      <c r="CD8" s="6">
        <v>28.61</v>
      </c>
      <c r="CH8" s="6">
        <v>8306.7000000000007</v>
      </c>
      <c r="CI8" s="6">
        <v>446.51</v>
      </c>
      <c r="CJ8" s="6">
        <v>586.21</v>
      </c>
      <c r="CQ8" s="6">
        <v>0</v>
      </c>
    </row>
    <row r="9" spans="1:95" s="6" customFormat="1" x14ac:dyDescent="0.25">
      <c r="A9" t="s">
        <v>195</v>
      </c>
      <c r="B9" t="s">
        <v>165</v>
      </c>
      <c r="C9">
        <v>2020</v>
      </c>
      <c r="D9" t="s">
        <v>196</v>
      </c>
      <c r="E9">
        <v>0</v>
      </c>
      <c r="F9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56.83</v>
      </c>
      <c r="G9" s="6">
        <f>Table1[[#This Row],[Protein wt%]]+Table1[[#This Row],[AA wt%]]</f>
        <v>0</v>
      </c>
      <c r="H9" s="6">
        <f>Table1[[#This Row],[Lipids wt%]]+Table1[[#This Row],[FA wt%]]</f>
        <v>0</v>
      </c>
      <c r="I9" s="6">
        <f>Table1[[#This Row],[Lignin wt%]]+Table1[[#This Row],[Ph wt%]]</f>
        <v>18.36</v>
      </c>
      <c r="J9" s="6">
        <f>Table1[[#This Row],[Other Carbs wt%]]+Table1[[#This Row],[Starch wt%]]+Table1[[#This Row],[Cellulose wt%]]+Table1[[#This Row],[Hemicellulose wt%]]</f>
        <v>56.83</v>
      </c>
      <c r="K9" s="6">
        <v>0</v>
      </c>
      <c r="L9" s="6">
        <v>0</v>
      </c>
      <c r="M9" s="6">
        <v>36.56</v>
      </c>
      <c r="N9" s="6">
        <v>20.27</v>
      </c>
      <c r="O9" s="6">
        <v>0</v>
      </c>
      <c r="P9" s="6">
        <v>0</v>
      </c>
      <c r="Q9" s="6">
        <v>18.36</v>
      </c>
      <c r="R9" s="6">
        <v>0</v>
      </c>
      <c r="S9" s="6">
        <v>0</v>
      </c>
      <c r="T9" s="6">
        <v>0</v>
      </c>
      <c r="U9" s="6">
        <v>0</v>
      </c>
      <c r="V9" s="6">
        <v>13.05</v>
      </c>
      <c r="W9" s="6">
        <v>41.42</v>
      </c>
      <c r="X9" s="6">
        <v>5.51</v>
      </c>
      <c r="Y9" s="6">
        <v>35.21</v>
      </c>
      <c r="Z9" s="6">
        <v>1.27</v>
      </c>
      <c r="AA9" s="6">
        <v>0.15</v>
      </c>
      <c r="AC9" s="6">
        <v>15.6</v>
      </c>
      <c r="AD9" s="6">
        <v>1</v>
      </c>
      <c r="AE9" s="6">
        <v>150</v>
      </c>
      <c r="AF9" s="6">
        <v>400</v>
      </c>
      <c r="AG9" s="6">
        <f>Table1[[#This Row],[Solids (g)]]/(Table1[[#This Row],[Solids (g)]]+Table1[[#This Row],[Water mL]])*100</f>
        <v>27.27272727272727</v>
      </c>
      <c r="AN9" s="6">
        <v>60</v>
      </c>
      <c r="AO9" s="6" t="e">
        <v>#DIV/0!</v>
      </c>
      <c r="AP9" s="6">
        <v>0</v>
      </c>
      <c r="AQ9" s="6">
        <f>Table1[[#This Row],[Holding Time (min)]]</f>
        <v>60</v>
      </c>
      <c r="AR9" s="6">
        <v>320</v>
      </c>
      <c r="AT9" t="s">
        <v>389</v>
      </c>
      <c r="AU9" s="6">
        <v>34.4</v>
      </c>
      <c r="AV9" s="6">
        <v>14.7</v>
      </c>
      <c r="AW9" s="6">
        <v>31.1</v>
      </c>
      <c r="AX9" s="6">
        <v>19.899999999999999</v>
      </c>
      <c r="AZ9" s="6">
        <v>5.2313883299799002</v>
      </c>
      <c r="BD9" s="6">
        <v>73.16</v>
      </c>
      <c r="BE9" s="6">
        <v>7.38</v>
      </c>
      <c r="BF9" s="6">
        <v>12.68</v>
      </c>
      <c r="BG9" s="6">
        <v>2.19</v>
      </c>
      <c r="BH9" s="6">
        <v>0.22</v>
      </c>
      <c r="BI9" s="6">
        <v>32.979999999999997</v>
      </c>
      <c r="BL9" s="6">
        <v>13.165266106442578</v>
      </c>
      <c r="CQ9" s="6">
        <v>0</v>
      </c>
    </row>
    <row r="10" spans="1:95" s="6" customFormat="1" ht="15" customHeight="1" x14ac:dyDescent="0.25">
      <c r="A10" t="s">
        <v>208</v>
      </c>
      <c r="B10" t="s">
        <v>209</v>
      </c>
      <c r="C10">
        <v>2022</v>
      </c>
      <c r="D10" t="s">
        <v>211</v>
      </c>
      <c r="E10">
        <v>0</v>
      </c>
      <c r="F10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53</v>
      </c>
      <c r="G10" s="6">
        <f>Table1[[#This Row],[Protein wt%]]+Table1[[#This Row],[AA wt%]]</f>
        <v>0</v>
      </c>
      <c r="H10" s="6">
        <f>Table1[[#This Row],[Lipids wt%]]+Table1[[#This Row],[FA wt%]]</f>
        <v>0</v>
      </c>
      <c r="I10" s="6">
        <f>Table1[[#This Row],[Lignin wt%]]+Table1[[#This Row],[Ph wt%]]</f>
        <v>19.100000000000001</v>
      </c>
      <c r="J10" s="6">
        <f>Table1[[#This Row],[Other Carbs wt%]]+Table1[[#This Row],[Starch wt%]]+Table1[[#This Row],[Cellulose wt%]]+Table1[[#This Row],[Hemicellulose wt%]]</f>
        <v>53</v>
      </c>
      <c r="K10" s="6">
        <v>0</v>
      </c>
      <c r="L10" s="6">
        <v>0</v>
      </c>
      <c r="M10" s="6">
        <v>31.4</v>
      </c>
      <c r="N10" s="6">
        <v>21.6</v>
      </c>
      <c r="O10" s="6">
        <v>0</v>
      </c>
      <c r="P10" s="6">
        <v>0</v>
      </c>
      <c r="Q10" s="6">
        <v>19.100000000000001</v>
      </c>
      <c r="R10" s="6">
        <v>0</v>
      </c>
      <c r="S10" s="6">
        <v>0</v>
      </c>
      <c r="T10" s="6">
        <v>0</v>
      </c>
      <c r="U10" s="6">
        <v>0</v>
      </c>
      <c r="V10" s="6">
        <v>17.600000000000001</v>
      </c>
      <c r="W10" s="6">
        <v>36.200000000000003</v>
      </c>
      <c r="X10" s="6">
        <v>5.2</v>
      </c>
      <c r="Y10" s="6">
        <v>40.299999999999997</v>
      </c>
      <c r="Z10" s="6">
        <v>0.7</v>
      </c>
      <c r="AC10" s="6">
        <v>14.2</v>
      </c>
      <c r="AD10" s="6">
        <v>2</v>
      </c>
      <c r="AE10" s="6">
        <v>45</v>
      </c>
      <c r="AF10" s="6">
        <v>450</v>
      </c>
      <c r="AG10" s="6">
        <f>Table1[[#This Row],[Solids (g)]]/(Table1[[#This Row],[Solids (g)]]+Table1[[#This Row],[Water mL]])*100</f>
        <v>9.0909090909090917</v>
      </c>
      <c r="AM10" s="6">
        <v>18</v>
      </c>
      <c r="AN10" s="6">
        <v>30</v>
      </c>
      <c r="AO10" s="6" t="e">
        <v>#DIV/0!</v>
      </c>
      <c r="AP10" s="6">
        <v>0</v>
      </c>
      <c r="AQ10" s="6">
        <f>Table1[[#This Row],[Holding Time (min)]]</f>
        <v>30</v>
      </c>
      <c r="AR10" s="6">
        <v>350</v>
      </c>
      <c r="AT10" t="s">
        <v>389</v>
      </c>
      <c r="AU10" s="6">
        <v>27.716390423572701</v>
      </c>
      <c r="AV10" s="6">
        <v>29.926335174953898</v>
      </c>
      <c r="AZ10" s="6">
        <v>11.267605633802898</v>
      </c>
      <c r="BC10" s="6">
        <v>42.541436464088299</v>
      </c>
      <c r="BL10" s="6">
        <v>9.3117408906882613</v>
      </c>
      <c r="CQ10" s="6">
        <v>0</v>
      </c>
    </row>
    <row r="11" spans="1:95" s="6" customFormat="1" x14ac:dyDescent="0.25">
      <c r="A11" t="s">
        <v>224</v>
      </c>
      <c r="B11" t="s">
        <v>216</v>
      </c>
      <c r="C11">
        <v>2020</v>
      </c>
      <c r="D11" t="s">
        <v>219</v>
      </c>
      <c r="E11">
        <v>1</v>
      </c>
      <c r="F11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100</v>
      </c>
      <c r="G11" s="6">
        <f>Table1[[#This Row],[Protein wt%]]+Table1[[#This Row],[AA wt%]]</f>
        <v>0</v>
      </c>
      <c r="H11" s="6">
        <f>Table1[[#This Row],[Lipids wt%]]+Table1[[#This Row],[FA wt%]]</f>
        <v>0</v>
      </c>
      <c r="I11" s="6">
        <f>Table1[[#This Row],[Lignin wt%]]+Table1[[#This Row],[Ph wt%]]</f>
        <v>0</v>
      </c>
      <c r="J11" s="6">
        <f>Table1[[#This Row],[Other Carbs wt%]]+Table1[[#This Row],[Starch wt%]]+Table1[[#This Row],[Cellulose wt%]]+Table1[[#This Row],[Hemicellulose wt%]]</f>
        <v>100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40.5</v>
      </c>
      <c r="X11" s="6">
        <v>8.1999999999999993</v>
      </c>
      <c r="Y11" s="6">
        <v>51.1</v>
      </c>
      <c r="Z11" s="6">
        <v>0.2</v>
      </c>
      <c r="AC11" s="6">
        <v>19.3</v>
      </c>
      <c r="AD11" s="6">
        <v>4.1000000000000003E-3</v>
      </c>
      <c r="AG11" s="6">
        <v>5</v>
      </c>
      <c r="AO11" s="6" t="e">
        <v>#DIV/0!</v>
      </c>
      <c r="AP11" s="6">
        <v>0</v>
      </c>
      <c r="AQ11" s="6">
        <v>5.6</v>
      </c>
      <c r="AR11" s="6">
        <v>350</v>
      </c>
      <c r="AT11" t="s">
        <v>389</v>
      </c>
      <c r="AU11" s="6">
        <v>7.5947712418300597</v>
      </c>
      <c r="AV11" s="6">
        <v>13.2736156351791</v>
      </c>
      <c r="AW11" s="6">
        <v>13.9739413680781</v>
      </c>
      <c r="AY11" s="6">
        <v>65.780730897009903</v>
      </c>
      <c r="AZ11" s="6">
        <v>30.9478908188585</v>
      </c>
      <c r="BD11" s="6">
        <v>62.6</v>
      </c>
      <c r="BE11" s="6">
        <v>7.1</v>
      </c>
      <c r="BF11" s="6">
        <v>30.2</v>
      </c>
      <c r="BG11" s="6">
        <v>0.1</v>
      </c>
      <c r="BI11" s="6">
        <v>27.9</v>
      </c>
      <c r="BK11" s="6">
        <v>20</v>
      </c>
      <c r="BL11" s="6" t="s">
        <v>391</v>
      </c>
      <c r="CQ11" s="6">
        <v>0</v>
      </c>
    </row>
    <row r="12" spans="1:95" s="6" customFormat="1" x14ac:dyDescent="0.25">
      <c r="A12" t="s">
        <v>230</v>
      </c>
      <c r="B12" t="s">
        <v>231</v>
      </c>
      <c r="C12">
        <v>2022</v>
      </c>
      <c r="D12" t="s">
        <v>221</v>
      </c>
      <c r="E12">
        <v>1</v>
      </c>
      <c r="F12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100</v>
      </c>
      <c r="G12" s="6">
        <f>Table1[[#This Row],[Protein wt%]]+Table1[[#This Row],[AA wt%]]</f>
        <v>0</v>
      </c>
      <c r="H12" s="6">
        <f>Table1[[#This Row],[Lipids wt%]]+Table1[[#This Row],[FA wt%]]</f>
        <v>0</v>
      </c>
      <c r="I12" s="6">
        <f>Table1[[#This Row],[Lignin wt%]]+Table1[[#This Row],[Ph wt%]]</f>
        <v>0</v>
      </c>
      <c r="J12" s="6">
        <f>Table1[[#This Row],[Other Carbs wt%]]+Table1[[#This Row],[Starch wt%]]+Table1[[#This Row],[Cellulose wt%]]+Table1[[#This Row],[Hemicellulose wt%]]</f>
        <v>100</v>
      </c>
      <c r="K12" s="6">
        <v>0</v>
      </c>
      <c r="L12" s="6">
        <v>100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36.299999999999997</v>
      </c>
      <c r="X12" s="6">
        <v>4.4400000000000004</v>
      </c>
      <c r="Y12" s="6">
        <v>58.6</v>
      </c>
      <c r="Z12" s="6">
        <v>0.47</v>
      </c>
      <c r="AA12" s="6">
        <v>0.13</v>
      </c>
      <c r="AC12" s="6">
        <v>11.6</v>
      </c>
      <c r="AD12" s="6">
        <v>4.0000000000000001E-3</v>
      </c>
      <c r="AE12" s="6">
        <v>0.4</v>
      </c>
      <c r="AF12" s="6">
        <v>1.6</v>
      </c>
      <c r="AG12" s="6">
        <f>Table1[[#This Row],[Solids (g)]]/(Table1[[#This Row],[Solids (g)]]+Table1[[#This Row],[Water mL]])*100</f>
        <v>20</v>
      </c>
      <c r="AO12" s="6" t="e">
        <v>#DIV/0!</v>
      </c>
      <c r="AP12" s="6">
        <v>0</v>
      </c>
      <c r="AQ12" s="6">
        <v>30</v>
      </c>
      <c r="AR12" s="6">
        <v>320</v>
      </c>
      <c r="AT12" t="s">
        <v>389</v>
      </c>
      <c r="AU12" s="6">
        <v>16.2</v>
      </c>
      <c r="AV12" s="6">
        <v>9.3000000000000007</v>
      </c>
      <c r="AZ12" s="6" t="s">
        <v>391</v>
      </c>
      <c r="BD12" s="6">
        <v>78.150000000000006</v>
      </c>
      <c r="BE12" s="6">
        <v>5.93</v>
      </c>
      <c r="BF12" s="6">
        <v>15.2</v>
      </c>
      <c r="BG12" s="6">
        <v>0.71</v>
      </c>
      <c r="BI12" s="6">
        <v>33.4</v>
      </c>
      <c r="BK12" s="6">
        <v>25.3</v>
      </c>
      <c r="BL12" s="6" t="s">
        <v>391</v>
      </c>
      <c r="CQ12" s="6">
        <v>0</v>
      </c>
    </row>
    <row r="13" spans="1:95" s="6" customFormat="1" x14ac:dyDescent="0.25">
      <c r="A13" t="s">
        <v>241</v>
      </c>
      <c r="B13" t="s">
        <v>242</v>
      </c>
      <c r="C13">
        <v>2021</v>
      </c>
      <c r="D13" t="s">
        <v>243</v>
      </c>
      <c r="E13">
        <v>1</v>
      </c>
      <c r="F13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1.66</v>
      </c>
      <c r="G13" s="6">
        <f>Table1[[#This Row],[Protein wt%]]+Table1[[#This Row],[AA wt%]]</f>
        <v>45.4</v>
      </c>
      <c r="H13" s="6">
        <f>Table1[[#This Row],[Lipids wt%]]+Table1[[#This Row],[FA wt%]]</f>
        <v>3.85</v>
      </c>
      <c r="I13" s="6">
        <f>Table1[[#This Row],[Lignin wt%]]+Table1[[#This Row],[Ph wt%]]</f>
        <v>0</v>
      </c>
      <c r="J13" s="6">
        <f>Table1[[#This Row],[Other Carbs wt%]]+Table1[[#This Row],[Starch wt%]]+Table1[[#This Row],[Cellulose wt%]]+Table1[[#This Row],[Hemicellulose wt%]]</f>
        <v>1.66</v>
      </c>
      <c r="K13" s="6">
        <v>1.66</v>
      </c>
      <c r="L13" s="6">
        <v>0</v>
      </c>
      <c r="M13" s="6">
        <v>0</v>
      </c>
      <c r="N13" s="6">
        <v>0</v>
      </c>
      <c r="O13" s="6">
        <v>45.4</v>
      </c>
      <c r="P13" s="6">
        <v>3.85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8.0399999999999991</v>
      </c>
      <c r="W13" s="6">
        <v>44.88</v>
      </c>
      <c r="X13" s="6">
        <v>6.27</v>
      </c>
      <c r="Y13" s="6">
        <v>34.119999999999997</v>
      </c>
      <c r="Z13" s="6">
        <v>5.93</v>
      </c>
      <c r="AA13" s="6">
        <v>0.77</v>
      </c>
      <c r="AC13" s="6">
        <v>18.03</v>
      </c>
      <c r="AG13" s="6">
        <v>18</v>
      </c>
      <c r="AO13" s="6" t="e">
        <v>#DIV/0!</v>
      </c>
      <c r="AP13" s="6">
        <v>0</v>
      </c>
      <c r="AQ13" s="6">
        <v>240</v>
      </c>
      <c r="AR13" s="6">
        <v>300</v>
      </c>
      <c r="AT13" t="s">
        <v>389</v>
      </c>
      <c r="AV13" s="6">
        <v>23.18</v>
      </c>
      <c r="AZ13" s="6" t="s">
        <v>391</v>
      </c>
      <c r="BL13" s="6" t="s">
        <v>391</v>
      </c>
      <c r="CQ13" s="6">
        <v>0</v>
      </c>
    </row>
    <row r="14" spans="1:95" s="6" customFormat="1" x14ac:dyDescent="0.25">
      <c r="A14" t="s">
        <v>244</v>
      </c>
      <c r="B14" t="s">
        <v>247</v>
      </c>
      <c r="C14">
        <v>2022</v>
      </c>
      <c r="D14" t="s">
        <v>245</v>
      </c>
      <c r="E14">
        <v>1</v>
      </c>
      <c r="F1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19.399999999999999</v>
      </c>
      <c r="G14" s="6">
        <f>Table1[[#This Row],[Protein wt%]]+Table1[[#This Row],[AA wt%]]</f>
        <v>8.6999999999999993</v>
      </c>
      <c r="H14" s="6">
        <f>Table1[[#This Row],[Lipids wt%]]+Table1[[#This Row],[FA wt%]]</f>
        <v>18</v>
      </c>
      <c r="I14" s="6">
        <f>Table1[[#This Row],[Lignin wt%]]+Table1[[#This Row],[Ph wt%]]</f>
        <v>1.3</v>
      </c>
      <c r="J14" s="6">
        <f>Table1[[#This Row],[Other Carbs wt%]]+Table1[[#This Row],[Starch wt%]]+Table1[[#This Row],[Cellulose wt%]]+Table1[[#This Row],[Hemicellulose wt%]]</f>
        <v>19.399999999999999</v>
      </c>
      <c r="K14" s="6">
        <v>19.399999999999999</v>
      </c>
      <c r="L14" s="6">
        <v>0</v>
      </c>
      <c r="M14" s="6">
        <v>0</v>
      </c>
      <c r="N14" s="6">
        <v>0</v>
      </c>
      <c r="O14" s="6">
        <v>8.6999999999999993</v>
      </c>
      <c r="P14" s="6">
        <v>18</v>
      </c>
      <c r="Q14" s="6">
        <v>1.3</v>
      </c>
      <c r="R14" s="6">
        <v>0</v>
      </c>
      <c r="S14" s="6">
        <v>0</v>
      </c>
      <c r="T14" s="6">
        <v>0</v>
      </c>
      <c r="U14" s="6">
        <v>0</v>
      </c>
      <c r="V14" s="6">
        <v>43</v>
      </c>
      <c r="W14" s="6">
        <v>14.61</v>
      </c>
      <c r="X14" s="6">
        <v>1.88</v>
      </c>
      <c r="Y14" s="6">
        <f>100-Table1[[#This Row],[C%]]-Table1[[#This Row],[H%]]-Table1[[#This Row],[N%]]-Table1[[#This Row],[S%]]</f>
        <v>82.12</v>
      </c>
      <c r="Z14" s="6">
        <v>1.39</v>
      </c>
      <c r="AD14" s="6">
        <v>1.0999999999999999E-2</v>
      </c>
      <c r="AF14" s="6">
        <f>0.7*5.5</f>
        <v>3.8499999999999996</v>
      </c>
      <c r="AG14" s="6">
        <v>30</v>
      </c>
      <c r="AH14" s="6">
        <v>125</v>
      </c>
      <c r="AK14" s="6">
        <v>1.44</v>
      </c>
      <c r="AO14" s="6" t="e">
        <v>#DIV/0!</v>
      </c>
      <c r="AP14" s="6">
        <v>0</v>
      </c>
      <c r="AQ14" s="6">
        <v>5</v>
      </c>
      <c r="AR14" s="6">
        <v>300</v>
      </c>
      <c r="AT14" t="s">
        <v>389</v>
      </c>
      <c r="AU14" s="6">
        <v>16.7953667953668</v>
      </c>
      <c r="AV14" s="6">
        <v>16.2162162162162</v>
      </c>
      <c r="AW14" s="6">
        <v>41.891891891891802</v>
      </c>
      <c r="AX14" s="6">
        <v>25.096525096525003</v>
      </c>
      <c r="AZ14" s="6">
        <v>25.12</v>
      </c>
      <c r="BL14" s="6" t="s">
        <v>391</v>
      </c>
      <c r="CQ14" s="6">
        <v>0</v>
      </c>
    </row>
    <row r="15" spans="1:95" s="6" customFormat="1" x14ac:dyDescent="0.25">
      <c r="A15" t="s">
        <v>384</v>
      </c>
      <c r="B15" t="s">
        <v>248</v>
      </c>
      <c r="C15">
        <v>2021</v>
      </c>
      <c r="D15" t="s">
        <v>249</v>
      </c>
      <c r="E15">
        <v>1</v>
      </c>
      <c r="F15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17.899999999999999</v>
      </c>
      <c r="G15" s="6">
        <f>Table1[[#This Row],[Protein wt%]]+Table1[[#This Row],[AA wt%]]</f>
        <v>38.270000000000003</v>
      </c>
      <c r="H15" s="6">
        <f>Table1[[#This Row],[Lipids wt%]]+Table1[[#This Row],[FA wt%]]</f>
        <v>0.19</v>
      </c>
      <c r="I15" s="6">
        <f>Table1[[#This Row],[Lignin wt%]]+Table1[[#This Row],[Ph wt%]]</f>
        <v>29.9</v>
      </c>
      <c r="J15" s="6">
        <f>Table1[[#This Row],[Other Carbs wt%]]+Table1[[#This Row],[Starch wt%]]+Table1[[#This Row],[Cellulose wt%]]+Table1[[#This Row],[Hemicellulose wt%]]</f>
        <v>17.899999999999999</v>
      </c>
      <c r="K15" s="6">
        <v>0</v>
      </c>
      <c r="L15" s="6">
        <v>0</v>
      </c>
      <c r="M15" s="6">
        <v>11.4</v>
      </c>
      <c r="N15" s="6">
        <v>6.5</v>
      </c>
      <c r="O15" s="6">
        <v>38.270000000000003</v>
      </c>
      <c r="P15" s="6">
        <v>0.19</v>
      </c>
      <c r="Q15" s="6">
        <v>29.9</v>
      </c>
      <c r="R15" s="6">
        <v>0</v>
      </c>
      <c r="S15" s="6">
        <v>0</v>
      </c>
      <c r="T15" s="6">
        <v>0</v>
      </c>
      <c r="U15" s="6">
        <v>0</v>
      </c>
      <c r="V15" s="6">
        <v>25.7</v>
      </c>
      <c r="W15" s="6">
        <v>40.04</v>
      </c>
      <c r="X15" s="6">
        <v>4.62</v>
      </c>
      <c r="Y15" s="6">
        <v>24.02</v>
      </c>
      <c r="Z15" s="6">
        <v>5.63</v>
      </c>
      <c r="AC15" s="6">
        <v>15.84</v>
      </c>
      <c r="AD15" s="6">
        <v>0.1</v>
      </c>
      <c r="AE15" s="6">
        <v>30</v>
      </c>
      <c r="AF15" s="6">
        <v>100</v>
      </c>
      <c r="AG15" s="6">
        <v>25</v>
      </c>
      <c r="AK15" s="6">
        <v>1</v>
      </c>
      <c r="AN15" s="6">
        <v>0</v>
      </c>
      <c r="AO15" s="6" t="e">
        <v>#DIV/0!</v>
      </c>
      <c r="AP15" s="6">
        <v>0</v>
      </c>
      <c r="AQ15" s="6">
        <f>Table1[[#This Row],[Holding Time (min)]]+Table1[[#This Row],[Heating time]]</f>
        <v>0</v>
      </c>
      <c r="AR15" s="6">
        <v>300</v>
      </c>
      <c r="AT15" t="s">
        <v>389</v>
      </c>
      <c r="AU15" s="6">
        <v>60.8228980322003</v>
      </c>
      <c r="AV15" s="6">
        <v>12.8801431127012</v>
      </c>
      <c r="AW15" s="6">
        <v>23.613595706618899</v>
      </c>
      <c r="AX15" s="6">
        <v>2.6833631484794198</v>
      </c>
      <c r="AZ15" s="6" t="s">
        <v>391</v>
      </c>
      <c r="BL15" s="6">
        <v>2.6239067055393592</v>
      </c>
      <c r="CQ15" s="6">
        <v>0</v>
      </c>
    </row>
    <row r="16" spans="1:95" s="6" customFormat="1" x14ac:dyDescent="0.25">
      <c r="A16" t="s">
        <v>250</v>
      </c>
      <c r="B16" t="s">
        <v>253</v>
      </c>
      <c r="C16">
        <v>2021</v>
      </c>
      <c r="D16" t="s">
        <v>252</v>
      </c>
      <c r="E16">
        <v>1</v>
      </c>
      <c r="F16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12.879999999999999</v>
      </c>
      <c r="G16" s="6">
        <f>Table1[[#This Row],[Protein wt%]]+Table1[[#This Row],[AA wt%]]</f>
        <v>16.78</v>
      </c>
      <c r="H16" s="6">
        <f>Table1[[#This Row],[Lipids wt%]]+Table1[[#This Row],[FA wt%]]</f>
        <v>0.8</v>
      </c>
      <c r="I16" s="6">
        <f>Table1[[#This Row],[Lignin wt%]]+Table1[[#This Row],[Ph wt%]]</f>
        <v>18.28</v>
      </c>
      <c r="J16" s="6">
        <f>Table1[[#This Row],[Other Carbs wt%]]+Table1[[#This Row],[Starch wt%]]+Table1[[#This Row],[Cellulose wt%]]+Table1[[#This Row],[Hemicellulose wt%]]</f>
        <v>12.879999999999999</v>
      </c>
      <c r="K16" s="6">
        <v>0</v>
      </c>
      <c r="L16" s="6">
        <v>0</v>
      </c>
      <c r="M16" s="6">
        <v>12.84</v>
      </c>
      <c r="N16" s="6">
        <v>0.04</v>
      </c>
      <c r="O16" s="6">
        <v>16.78</v>
      </c>
      <c r="P16" s="6">
        <v>0.8</v>
      </c>
      <c r="Q16" s="6">
        <v>18.28</v>
      </c>
      <c r="R16" s="6">
        <v>0</v>
      </c>
      <c r="S16" s="6">
        <v>0</v>
      </c>
      <c r="T16" s="6">
        <v>0</v>
      </c>
      <c r="U16" s="6">
        <v>0</v>
      </c>
      <c r="V16" s="6">
        <v>34.880000000000003</v>
      </c>
      <c r="W16" s="6">
        <v>30.96</v>
      </c>
      <c r="X16" s="6">
        <v>2.34</v>
      </c>
      <c r="Y16" s="6">
        <v>63.62</v>
      </c>
      <c r="Z16" s="6">
        <v>2.67</v>
      </c>
      <c r="AA16" s="6">
        <v>0.41</v>
      </c>
      <c r="AC16" s="6">
        <v>12.007999999999999</v>
      </c>
      <c r="AD16" s="6">
        <v>0.1</v>
      </c>
      <c r="AE16" s="6">
        <v>9</v>
      </c>
      <c r="AF16" s="6">
        <v>51</v>
      </c>
      <c r="AG16" s="6">
        <f>Table1[[#This Row],[Solids (g)]]/(Table1[[#This Row],[Solids (g)]]+Table1[[#This Row],[Water mL]])*100</f>
        <v>15</v>
      </c>
      <c r="AN16" s="6">
        <v>30</v>
      </c>
      <c r="AO16" s="6" t="e">
        <v>#DIV/0!</v>
      </c>
      <c r="AP16" s="6">
        <v>0</v>
      </c>
      <c r="AQ16" s="6">
        <f>Table1[[#This Row],[Holding Time (min)]]+Table1[[#This Row],[Heating time]]</f>
        <v>30</v>
      </c>
      <c r="AR16" s="6">
        <v>340</v>
      </c>
      <c r="AT16" t="s">
        <v>389</v>
      </c>
      <c r="AU16" s="6">
        <v>41.285714285714199</v>
      </c>
      <c r="AV16" s="6">
        <v>18.571428571428498</v>
      </c>
      <c r="AW16" s="6">
        <v>9.7142857142856993</v>
      </c>
      <c r="AX16" s="6">
        <v>30.571428571428498</v>
      </c>
      <c r="AZ16" s="6" t="s">
        <v>391</v>
      </c>
      <c r="BD16" s="6">
        <v>75.7</v>
      </c>
      <c r="BE16" s="6">
        <v>8.3699999999999992</v>
      </c>
      <c r="BF16" s="6">
        <v>11.6</v>
      </c>
      <c r="BG16" s="6">
        <v>4.05</v>
      </c>
      <c r="BH16" s="6">
        <v>0.28000000000000003</v>
      </c>
      <c r="BI16" s="6">
        <v>33.6</v>
      </c>
      <c r="BK16" s="6">
        <v>54.885714285714201</v>
      </c>
      <c r="BL16" s="6" t="s">
        <v>391</v>
      </c>
      <c r="CQ16" s="6">
        <v>0</v>
      </c>
    </row>
    <row r="17" spans="1:95" s="6" customFormat="1" x14ac:dyDescent="0.25">
      <c r="A17" t="s">
        <v>258</v>
      </c>
      <c r="B17" t="s">
        <v>257</v>
      </c>
      <c r="C17">
        <v>2022</v>
      </c>
      <c r="D17" t="s">
        <v>260</v>
      </c>
      <c r="E17">
        <v>1</v>
      </c>
      <c r="F17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33.46</v>
      </c>
      <c r="G17" s="6">
        <f>Table1[[#This Row],[Protein wt%]]+Table1[[#This Row],[AA wt%]]</f>
        <v>16.2</v>
      </c>
      <c r="H17" s="6">
        <f>Table1[[#This Row],[Lipids wt%]]+Table1[[#This Row],[FA wt%]]</f>
        <v>11.264999999999999</v>
      </c>
      <c r="I17" s="6">
        <f>Table1[[#This Row],[Lignin wt%]]+Table1[[#This Row],[Ph wt%]]</f>
        <v>0</v>
      </c>
      <c r="J17" s="6">
        <f>Table1[[#This Row],[Other Carbs wt%]]+Table1[[#This Row],[Starch wt%]]+Table1[[#This Row],[Cellulose wt%]]+Table1[[#This Row],[Hemicellulose wt%]]</f>
        <v>33.46</v>
      </c>
      <c r="K17" s="6">
        <v>33.46</v>
      </c>
      <c r="L17" s="6">
        <v>0</v>
      </c>
      <c r="M17" s="6">
        <v>0</v>
      </c>
      <c r="N17" s="6">
        <v>0</v>
      </c>
      <c r="O17" s="6">
        <v>16.2</v>
      </c>
      <c r="P17" s="6">
        <v>11.264999999999999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f>0.5*Fitting!V174+0.5*Fitting!V177</f>
        <v>3.2800000000000002</v>
      </c>
      <c r="W17" s="6">
        <f>0.5*Fitting!W174+0.5*Fitting!W177</f>
        <v>31.590000000000003</v>
      </c>
      <c r="X17" s="6">
        <f>0.5*Fitting!X174+0.5*Fitting!X177</f>
        <v>4.5999999999999996</v>
      </c>
      <c r="Y17" s="6">
        <f>0.5*Fitting!Y174+0.5*Fitting!Y177</f>
        <v>30.54</v>
      </c>
      <c r="Z17" s="6">
        <f>0.5*Fitting!Z174+0.5*Fitting!Z177</f>
        <v>1.64</v>
      </c>
      <c r="AC17" s="6">
        <f>0.5*Fitting!AC174+0.5*Fitting!AC177</f>
        <v>12.34</v>
      </c>
      <c r="AD17" s="6">
        <v>0.01</v>
      </c>
      <c r="AG17" s="6">
        <v>10</v>
      </c>
      <c r="AN17" s="6">
        <v>60</v>
      </c>
      <c r="AO17" s="6" t="e">
        <v>#DIV/0!</v>
      </c>
      <c r="AP17" s="6">
        <v>0</v>
      </c>
      <c r="AQ17" s="6">
        <f>Table1[[#This Row],[Holding Time (min)]]+Table1[[#This Row],[Heating time]]</f>
        <v>60</v>
      </c>
      <c r="AR17" s="6">
        <v>300</v>
      </c>
      <c r="AT17" t="s">
        <v>389</v>
      </c>
      <c r="AU17" s="6">
        <v>45.293466223698701</v>
      </c>
      <c r="AV17" s="6">
        <v>44.739756367663297</v>
      </c>
      <c r="AY17" s="6">
        <v>58.582502768549197</v>
      </c>
      <c r="AZ17" s="6">
        <v>16.5</v>
      </c>
      <c r="BD17" s="6">
        <v>70.010000000000005</v>
      </c>
      <c r="BE17" s="6">
        <v>10.039999999999999</v>
      </c>
      <c r="BF17" s="6">
        <v>19.28</v>
      </c>
      <c r="BG17" s="6">
        <v>0.67</v>
      </c>
      <c r="BI17" s="6">
        <v>34.53</v>
      </c>
      <c r="BL17" s="6">
        <v>10.782824796355101</v>
      </c>
      <c r="CQ17" s="6">
        <v>0</v>
      </c>
    </row>
    <row r="18" spans="1:95" s="6" customFormat="1" x14ac:dyDescent="0.25">
      <c r="A18" t="s">
        <v>263</v>
      </c>
      <c r="B18" t="s">
        <v>264</v>
      </c>
      <c r="C18">
        <v>2021</v>
      </c>
      <c r="D18" t="s">
        <v>265</v>
      </c>
      <c r="E18">
        <v>1</v>
      </c>
      <c r="F18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31.3</v>
      </c>
      <c r="G18" s="6">
        <f>Table1[[#This Row],[Protein wt%]]+Table1[[#This Row],[AA wt%]]</f>
        <v>38.9</v>
      </c>
      <c r="H18" s="6">
        <f>Table1[[#This Row],[Lipids wt%]]+Table1[[#This Row],[FA wt%]]</f>
        <v>0</v>
      </c>
      <c r="I18" s="6">
        <f>Table1[[#This Row],[Lignin wt%]]+Table1[[#This Row],[Ph wt%]]</f>
        <v>0</v>
      </c>
      <c r="J18" s="6">
        <f>Table1[[#This Row],[Other Carbs wt%]]+Table1[[#This Row],[Starch wt%]]+Table1[[#This Row],[Cellulose wt%]]+Table1[[#This Row],[Hemicellulose wt%]]</f>
        <v>31.3</v>
      </c>
      <c r="K18" s="6">
        <v>31.3</v>
      </c>
      <c r="L18" s="6">
        <v>0</v>
      </c>
      <c r="M18" s="6">
        <v>0</v>
      </c>
      <c r="N18" s="6">
        <v>0</v>
      </c>
      <c r="O18" s="6">
        <v>38.9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45.3</v>
      </c>
      <c r="W18" s="6">
        <v>24</v>
      </c>
      <c r="X18" s="6">
        <v>4.0999999999999996</v>
      </c>
      <c r="Y18" s="6">
        <v>22.2</v>
      </c>
      <c r="Z18" s="6">
        <v>3.8</v>
      </c>
      <c r="AA18" s="6">
        <v>0.6</v>
      </c>
      <c r="AC18" s="6">
        <v>10</v>
      </c>
      <c r="AD18" s="6">
        <v>2.4500000000000001E-2</v>
      </c>
      <c r="AG18" s="6">
        <v>25</v>
      </c>
      <c r="AO18" s="6" t="e">
        <v>#DIV/0!</v>
      </c>
      <c r="AP18" s="6">
        <v>0</v>
      </c>
      <c r="AQ18" s="6">
        <v>20</v>
      </c>
      <c r="AR18" s="6">
        <v>250</v>
      </c>
      <c r="AT18" t="s">
        <v>389</v>
      </c>
      <c r="AV18" s="6">
        <v>8.86</v>
      </c>
      <c r="AZ18" s="6" t="s">
        <v>391</v>
      </c>
      <c r="BI18" s="6">
        <v>28.85</v>
      </c>
      <c r="BL18" s="6">
        <v>8.0239187873731055</v>
      </c>
      <c r="CQ18" s="6">
        <v>0</v>
      </c>
    </row>
    <row r="19" spans="1:95" s="6" customFormat="1" x14ac:dyDescent="0.25">
      <c r="A19" t="s">
        <v>266</v>
      </c>
      <c r="B19" t="s">
        <v>118</v>
      </c>
      <c r="C19">
        <v>2014</v>
      </c>
      <c r="D19" t="s">
        <v>268</v>
      </c>
      <c r="E19">
        <v>0</v>
      </c>
      <c r="F19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15</v>
      </c>
      <c r="G19" s="6">
        <f>Table1[[#This Row],[Protein wt%]]+Table1[[#This Row],[AA wt%]]</f>
        <v>72</v>
      </c>
      <c r="H19" s="6">
        <f>Table1[[#This Row],[Lipids wt%]]+Table1[[#This Row],[FA wt%]]</f>
        <v>0.55000000000000004</v>
      </c>
      <c r="I19" s="6">
        <f>Table1[[#This Row],[Lignin wt%]]+Table1[[#This Row],[Ph wt%]]</f>
        <v>0</v>
      </c>
      <c r="J19" s="6">
        <f>Table1[[#This Row],[Other Carbs wt%]]+Table1[[#This Row],[Starch wt%]]+Table1[[#This Row],[Cellulose wt%]]+Table1[[#This Row],[Hemicellulose wt%]]</f>
        <v>15</v>
      </c>
      <c r="K19" s="6">
        <v>15</v>
      </c>
      <c r="L19" s="6">
        <v>0</v>
      </c>
      <c r="M19" s="6">
        <v>0</v>
      </c>
      <c r="N19" s="6">
        <v>0</v>
      </c>
      <c r="O19" s="6">
        <v>72</v>
      </c>
      <c r="P19" s="6">
        <v>0.55000000000000004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13</v>
      </c>
      <c r="W19" s="6">
        <v>42.65</v>
      </c>
      <c r="X19" s="6">
        <v>6.56</v>
      </c>
      <c r="Y19" s="6">
        <v>25.91</v>
      </c>
      <c r="Z19" s="6">
        <v>11.45</v>
      </c>
      <c r="AA19" s="6">
        <v>0.43</v>
      </c>
      <c r="AC19" s="6">
        <v>21</v>
      </c>
      <c r="AD19" s="6">
        <v>2.2000000000000001E-3</v>
      </c>
      <c r="AE19" s="6">
        <v>1.35</v>
      </c>
      <c r="AG19" s="6">
        <v>12</v>
      </c>
      <c r="AK19" s="6">
        <v>1.31</v>
      </c>
      <c r="AO19" s="6" t="e">
        <v>#DIV/0!</v>
      </c>
      <c r="AP19" s="6">
        <v>0</v>
      </c>
      <c r="AQ19" s="6">
        <f>Table1[[#This Row],[Holding Time (min)]]</f>
        <v>0</v>
      </c>
      <c r="AR19" s="6">
        <v>350</v>
      </c>
      <c r="AT19" t="s">
        <v>389</v>
      </c>
      <c r="AU19" s="6">
        <v>3.6</v>
      </c>
      <c r="AV19" s="6">
        <f>Table1[[#This Row],[Light Biocrude wt%]]+Table1[[#This Row],[Heavy Biocrude wt%]]</f>
        <v>17.037037037036999</v>
      </c>
      <c r="AW19" s="6">
        <v>81</v>
      </c>
      <c r="AX19" s="6">
        <v>1</v>
      </c>
      <c r="AZ19" s="6">
        <f>Table1[[#This Row],[Gas wt%]]+Table1[[#This Row],[Loss]]</f>
        <v>1</v>
      </c>
      <c r="BA19" s="6">
        <v>5.6084656084655986</v>
      </c>
      <c r="BB19" s="6">
        <v>11.4285714285714</v>
      </c>
      <c r="BL19" s="6" t="s">
        <v>391</v>
      </c>
      <c r="BM19" s="6">
        <v>73.167259786476805</v>
      </c>
      <c r="BN19" s="6">
        <v>9.26</v>
      </c>
      <c r="BO19" s="6">
        <v>9.5744680851063801</v>
      </c>
      <c r="BP19" s="6">
        <v>7.1808510638297802</v>
      </c>
      <c r="BQ19" s="6">
        <v>0.73591549295774605</v>
      </c>
      <c r="BR19" s="6">
        <v>33</v>
      </c>
      <c r="BS19" s="6">
        <v>71.103202846974995</v>
      </c>
      <c r="BT19" s="6">
        <v>8.07</v>
      </c>
      <c r="BU19" s="6">
        <v>11.418439716311999</v>
      </c>
      <c r="BV19" s="6">
        <v>8.7234042553191493</v>
      </c>
      <c r="BW19" s="6">
        <v>0.65845070422535201</v>
      </c>
      <c r="BX19" s="6">
        <v>31</v>
      </c>
      <c r="CQ19" s="6">
        <v>0</v>
      </c>
    </row>
    <row r="20" spans="1:95" s="6" customFormat="1" x14ac:dyDescent="0.25">
      <c r="A20" t="s">
        <v>272</v>
      </c>
      <c r="B20" t="s">
        <v>273</v>
      </c>
      <c r="C20">
        <v>2016</v>
      </c>
      <c r="D20" t="s">
        <v>274</v>
      </c>
      <c r="E20">
        <v>1</v>
      </c>
      <c r="F20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20" s="6">
        <f>Table1[[#This Row],[Protein wt%]]+Table1[[#This Row],[AA wt%]]</f>
        <v>100</v>
      </c>
      <c r="H20" s="6">
        <f>Table1[[#This Row],[Lipids wt%]]+Table1[[#This Row],[FA wt%]]</f>
        <v>0</v>
      </c>
      <c r="I20" s="6">
        <f>Table1[[#This Row],[Lignin wt%]]+Table1[[#This Row],[Ph wt%]]</f>
        <v>0</v>
      </c>
      <c r="J20" s="6">
        <f>Table1[[#This Row],[Other Carbs wt%]]+Table1[[#This Row],[Starch wt%]]+Table1[[#This Row],[Cellulose wt%]]+Table1[[#This Row],[Hemicellulose wt%]]</f>
        <v>0</v>
      </c>
      <c r="K20" s="6">
        <v>0</v>
      </c>
      <c r="L20" s="6">
        <v>0</v>
      </c>
      <c r="M20" s="6">
        <v>0</v>
      </c>
      <c r="N20" s="6">
        <v>0</v>
      </c>
      <c r="O20" s="6">
        <v>100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46.11</v>
      </c>
      <c r="X20" s="6">
        <v>6.9500000000000011</v>
      </c>
      <c r="Y20" s="6">
        <v>33.28</v>
      </c>
      <c r="Z20" s="6">
        <v>13.13</v>
      </c>
      <c r="AA20" s="6">
        <v>0.53</v>
      </c>
      <c r="AD20" s="6">
        <v>1.67E-3</v>
      </c>
      <c r="AG20" s="6">
        <v>10</v>
      </c>
      <c r="AK20" s="6">
        <v>1.61</v>
      </c>
      <c r="AO20" s="6" t="e">
        <v>#DIV/0!</v>
      </c>
      <c r="AP20" s="6">
        <v>0</v>
      </c>
      <c r="AQ20" s="6">
        <v>0.5</v>
      </c>
      <c r="AR20" s="6">
        <v>500</v>
      </c>
      <c r="AT20" t="s">
        <v>389</v>
      </c>
      <c r="AU20" s="6">
        <v>1</v>
      </c>
      <c r="AV20" s="6">
        <v>20</v>
      </c>
      <c r="AW20" s="6">
        <v>74</v>
      </c>
      <c r="AX20" s="6">
        <v>5</v>
      </c>
      <c r="AZ20" s="6">
        <v>8.8803088803088599</v>
      </c>
      <c r="BD20" s="6">
        <v>63.17</v>
      </c>
      <c r="BE20" s="6">
        <v>8.48</v>
      </c>
      <c r="BF20" s="6">
        <v>17.54</v>
      </c>
      <c r="BG20" s="6">
        <v>9.73</v>
      </c>
      <c r="BH20" s="6">
        <v>1.08</v>
      </c>
      <c r="BL20" s="6" t="s">
        <v>391</v>
      </c>
      <c r="CQ20" s="6">
        <v>0</v>
      </c>
    </row>
    <row r="21" spans="1:95" s="6" customFormat="1" x14ac:dyDescent="0.25">
      <c r="A21" t="s">
        <v>275</v>
      </c>
      <c r="B21" t="s">
        <v>216</v>
      </c>
      <c r="C21">
        <v>2019</v>
      </c>
      <c r="D21" t="s">
        <v>222</v>
      </c>
      <c r="E21">
        <v>1</v>
      </c>
      <c r="F21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100</v>
      </c>
      <c r="G21" s="6">
        <f>Table1[[#This Row],[Protein wt%]]+Table1[[#This Row],[AA wt%]]</f>
        <v>0</v>
      </c>
      <c r="H21" s="6">
        <f>Table1[[#This Row],[Lipids wt%]]+Table1[[#This Row],[FA wt%]]</f>
        <v>0</v>
      </c>
      <c r="I21" s="6">
        <f>Table1[[#This Row],[Lignin wt%]]+Table1[[#This Row],[Ph wt%]]</f>
        <v>0</v>
      </c>
      <c r="J21" s="6">
        <f>Table1[[#This Row],[Other Carbs wt%]]+Table1[[#This Row],[Starch wt%]]+Table1[[#This Row],[Cellulose wt%]]+Table1[[#This Row],[Hemicellulose wt%]]</f>
        <v>100</v>
      </c>
      <c r="K21" s="6">
        <v>0</v>
      </c>
      <c r="L21" s="6">
        <v>0</v>
      </c>
      <c r="M21" s="6">
        <v>0</v>
      </c>
      <c r="N21" s="6">
        <v>100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44.5</v>
      </c>
      <c r="X21" s="6">
        <v>6.6</v>
      </c>
      <c r="Y21" s="6">
        <v>42.3</v>
      </c>
      <c r="Z21" s="6">
        <v>6.6</v>
      </c>
      <c r="AC21" s="6">
        <v>18.7</v>
      </c>
      <c r="AD21" s="6">
        <v>4.1000000000000003E-3</v>
      </c>
      <c r="AG21" s="6">
        <v>5</v>
      </c>
      <c r="AO21" s="6" t="e">
        <v>#DIV/0!</v>
      </c>
      <c r="AP21" s="6">
        <v>0</v>
      </c>
      <c r="AQ21" s="6">
        <v>7.9</v>
      </c>
      <c r="AR21" s="6">
        <v>400</v>
      </c>
      <c r="AT21" t="s">
        <v>389</v>
      </c>
      <c r="AU21" s="6">
        <v>14.7121535181236</v>
      </c>
      <c r="AV21" s="6">
        <v>60.283953959406197</v>
      </c>
      <c r="AW21" s="6">
        <v>10.4945054945055</v>
      </c>
      <c r="AX21" s="6">
        <v>65.178065802592201</v>
      </c>
      <c r="AZ21" s="6">
        <v>7.5134168157423797</v>
      </c>
      <c r="BL21" s="6">
        <v>12.103039389396212</v>
      </c>
      <c r="CQ21" s="6">
        <v>0</v>
      </c>
    </row>
    <row r="22" spans="1:95" s="6" customFormat="1" x14ac:dyDescent="0.25">
      <c r="A22" t="s">
        <v>276</v>
      </c>
      <c r="B22" t="s">
        <v>273</v>
      </c>
      <c r="C22">
        <v>2017</v>
      </c>
      <c r="D22" t="s">
        <v>277</v>
      </c>
      <c r="E22">
        <v>1</v>
      </c>
      <c r="F22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22" s="6">
        <f>Table1[[#This Row],[Protein wt%]]+Table1[[#This Row],[AA wt%]]</f>
        <v>100</v>
      </c>
      <c r="H22" s="6">
        <f>Table1[[#This Row],[Lipids wt%]]+Table1[[#This Row],[FA wt%]]</f>
        <v>0</v>
      </c>
      <c r="I22" s="6">
        <f>Table1[[#This Row],[Lignin wt%]]+Table1[[#This Row],[Ph wt%]]</f>
        <v>0</v>
      </c>
      <c r="J22" s="6">
        <f>Table1[[#This Row],[Other Carbs wt%]]+Table1[[#This Row],[Starch wt%]]+Table1[[#This Row],[Cellulose wt%]]+Table1[[#This Row],[Hemicellulose wt%]]</f>
        <v>0</v>
      </c>
      <c r="K22" s="6">
        <v>0</v>
      </c>
      <c r="L22" s="6">
        <v>0</v>
      </c>
      <c r="M22" s="6">
        <v>0</v>
      </c>
      <c r="N22" s="6">
        <v>0</v>
      </c>
      <c r="O22" s="6">
        <v>100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AD22" s="6">
        <v>1.2999999999999999E-3</v>
      </c>
      <c r="AG22" s="6">
        <v>10</v>
      </c>
      <c r="AH22" s="6">
        <f>4*60</f>
        <v>240</v>
      </c>
      <c r="AK22" s="6">
        <v>3.0640000000000001</v>
      </c>
      <c r="AO22" s="6" t="e">
        <v>#DIV/0!</v>
      </c>
      <c r="AP22" s="6">
        <v>0</v>
      </c>
      <c r="AQ22" s="6">
        <v>1</v>
      </c>
      <c r="AR22" s="6">
        <v>250</v>
      </c>
      <c r="AT22" t="s">
        <v>389</v>
      </c>
      <c r="AU22" s="6">
        <v>40.699999999999996</v>
      </c>
      <c r="AV22" s="6">
        <v>0.5</v>
      </c>
      <c r="AZ22" s="6">
        <v>46.192052980132402</v>
      </c>
      <c r="BL22" s="6" t="s">
        <v>391</v>
      </c>
      <c r="CQ22" s="6">
        <v>0</v>
      </c>
    </row>
    <row r="23" spans="1:95" s="6" customFormat="1" x14ac:dyDescent="0.25">
      <c r="A23" t="s">
        <v>278</v>
      </c>
      <c r="B23" t="s">
        <v>279</v>
      </c>
      <c r="C23">
        <v>2021</v>
      </c>
      <c r="D23" t="s">
        <v>280</v>
      </c>
      <c r="E23">
        <v>1</v>
      </c>
      <c r="F23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36.5</v>
      </c>
      <c r="G23" s="6">
        <f>Table1[[#This Row],[Protein wt%]]+Table1[[#This Row],[AA wt%]]</f>
        <v>27.5</v>
      </c>
      <c r="H23" s="6">
        <f>Table1[[#This Row],[Lipids wt%]]+Table1[[#This Row],[FA wt%]]</f>
        <v>15.7</v>
      </c>
      <c r="I23" s="6">
        <f>Table1[[#This Row],[Lignin wt%]]+Table1[[#This Row],[Ph wt%]]</f>
        <v>0</v>
      </c>
      <c r="J23" s="6">
        <f>Table1[[#This Row],[Other Carbs wt%]]+Table1[[#This Row],[Starch wt%]]+Table1[[#This Row],[Cellulose wt%]]+Table1[[#This Row],[Hemicellulose wt%]]</f>
        <v>36.5</v>
      </c>
      <c r="K23" s="6">
        <v>36.5</v>
      </c>
      <c r="L23" s="6">
        <v>0</v>
      </c>
      <c r="M23" s="6">
        <v>0</v>
      </c>
      <c r="N23" s="6">
        <v>0</v>
      </c>
      <c r="O23" s="6">
        <v>27.5</v>
      </c>
      <c r="P23" s="6">
        <v>15.7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5.4</v>
      </c>
      <c r="AD23" s="6">
        <v>4.1000000000000003E-3</v>
      </c>
      <c r="AG23" s="6">
        <v>5</v>
      </c>
      <c r="AO23" s="6" t="e">
        <v>#DIV/0!</v>
      </c>
      <c r="AP23" s="6">
        <v>0</v>
      </c>
      <c r="AQ23" s="6">
        <v>30</v>
      </c>
      <c r="AR23" s="6">
        <v>500</v>
      </c>
      <c r="AT23" t="s">
        <v>389</v>
      </c>
      <c r="AU23" s="6">
        <v>3.2888631090487301</v>
      </c>
      <c r="AV23" s="6">
        <v>5.4408352668213498</v>
      </c>
      <c r="AW23" s="6">
        <v>4.95359628770301</v>
      </c>
      <c r="AZ23" s="6">
        <v>12.731881324412202</v>
      </c>
      <c r="BL23" s="6" t="s">
        <v>391</v>
      </c>
      <c r="CQ23" s="6">
        <v>0</v>
      </c>
    </row>
    <row r="24" spans="1:95" s="6" customFormat="1" x14ac:dyDescent="0.25">
      <c r="A24" t="s">
        <v>290</v>
      </c>
      <c r="B24" t="s">
        <v>253</v>
      </c>
      <c r="C24">
        <v>2020</v>
      </c>
      <c r="D24" s="2" t="s">
        <v>292</v>
      </c>
      <c r="E24">
        <v>0</v>
      </c>
      <c r="F2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12.237583205325141</v>
      </c>
      <c r="G24" s="6">
        <f>Table1[[#This Row],[Protein wt%]]+Table1[[#This Row],[AA wt%]]</f>
        <v>35.995903737839228</v>
      </c>
      <c r="H24" s="6">
        <f>Table1[[#This Row],[Lipids wt%]]+Table1[[#This Row],[FA wt%]]</f>
        <v>2.96979006656426</v>
      </c>
      <c r="I24" s="6">
        <f>Table1[[#This Row],[Lignin wt%]]+Table1[[#This Row],[Ph wt%]]</f>
        <v>44.444444444444443</v>
      </c>
      <c r="J24" s="6">
        <f>Table1[[#This Row],[Other Carbs wt%]]+Table1[[#This Row],[Starch wt%]]+Table1[[#This Row],[Cellulose wt%]]+Table1[[#This Row],[Hemicellulose wt%]]</f>
        <v>12.237583205325141</v>
      </c>
      <c r="K24" s="6">
        <v>12.237583205325141</v>
      </c>
      <c r="L24" s="6">
        <v>0</v>
      </c>
      <c r="M24" s="6">
        <v>0</v>
      </c>
      <c r="N24" s="6">
        <v>0</v>
      </c>
      <c r="O24" s="6">
        <v>35.995903737839228</v>
      </c>
      <c r="P24" s="6">
        <v>2.96979006656426</v>
      </c>
      <c r="Q24" s="6">
        <v>44.444444444444443</v>
      </c>
      <c r="R24" s="6">
        <v>0</v>
      </c>
      <c r="S24" s="6">
        <v>0</v>
      </c>
      <c r="T24" s="6">
        <v>0</v>
      </c>
      <c r="U24" s="6">
        <v>0</v>
      </c>
      <c r="V24" s="6">
        <v>4.7222222222222223</v>
      </c>
      <c r="W24" s="6">
        <v>53.033333333333331</v>
      </c>
      <c r="X24" s="6">
        <v>6.7666666666666666</v>
      </c>
      <c r="Y24" s="6">
        <v>34.362222222222222</v>
      </c>
      <c r="Z24" s="6">
        <v>5.9444444444444446</v>
      </c>
      <c r="AA24" s="6">
        <v>0</v>
      </c>
      <c r="AC24" s="6">
        <v>20.544444444444444</v>
      </c>
      <c r="AD24" s="6">
        <v>0.05</v>
      </c>
      <c r="AG24" s="6">
        <v>10</v>
      </c>
      <c r="AH24" s="6">
        <v>10</v>
      </c>
      <c r="AK24" s="6">
        <v>0.14499999999999999</v>
      </c>
      <c r="AN24" s="6">
        <v>40</v>
      </c>
      <c r="AO24" s="6" t="e">
        <v>#DIV/0!</v>
      </c>
      <c r="AP24" s="6">
        <v>0</v>
      </c>
      <c r="AQ24" s="6">
        <f>Table1[[#This Row],[Heating time]]+Table1[[#This Row],[Holding Time (min)]]</f>
        <v>40</v>
      </c>
      <c r="AR24" s="6">
        <v>340</v>
      </c>
      <c r="AT24" t="s">
        <v>389</v>
      </c>
      <c r="AV24" s="6">
        <v>27.1</v>
      </c>
      <c r="AZ24" s="6">
        <v>44.199999999999996</v>
      </c>
      <c r="BL24" s="6" t="s">
        <v>391</v>
      </c>
      <c r="CQ24" s="6">
        <v>0</v>
      </c>
    </row>
    <row r="25" spans="1:95" s="6" customFormat="1" x14ac:dyDescent="0.25">
      <c r="A25" t="s">
        <v>295</v>
      </c>
      <c r="B25" t="s">
        <v>247</v>
      </c>
      <c r="C25">
        <v>2020</v>
      </c>
      <c r="D25" t="s">
        <v>296</v>
      </c>
      <c r="E25">
        <v>1</v>
      </c>
      <c r="F25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25" s="6">
        <f>Table1[[#This Row],[Protein wt%]]+Table1[[#This Row],[AA wt%]]</f>
        <v>0</v>
      </c>
      <c r="H25" s="6">
        <f>Table1[[#This Row],[Lipids wt%]]+Table1[[#This Row],[FA wt%]]</f>
        <v>100</v>
      </c>
      <c r="I25" s="6">
        <f>Table1[[#This Row],[Lignin wt%]]+Table1[[#This Row],[Ph wt%]]</f>
        <v>0</v>
      </c>
      <c r="J25" s="6">
        <f>Table1[[#This Row],[Other Carbs wt%]]+Table1[[#This Row],[Starch wt%]]+Table1[[#This Row],[Cellulose wt%]]+Table1[[#This Row],[Hemicellulose wt%]]</f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100</v>
      </c>
      <c r="U25" s="6">
        <v>0</v>
      </c>
      <c r="V25" s="6">
        <v>0</v>
      </c>
      <c r="AD25" s="6">
        <v>1.0999999999999999E-2</v>
      </c>
      <c r="AG25" s="6">
        <v>30</v>
      </c>
      <c r="AH25" s="6">
        <v>125</v>
      </c>
      <c r="AK25" s="6">
        <v>1.6160000000000001</v>
      </c>
      <c r="AO25" s="6" t="e">
        <v>#DIV/0!</v>
      </c>
      <c r="AP25" s="6">
        <v>0</v>
      </c>
      <c r="AQ25" s="6">
        <v>10</v>
      </c>
      <c r="AR25" s="6">
        <v>300</v>
      </c>
      <c r="AT25" t="s">
        <v>389</v>
      </c>
      <c r="AV25" s="6">
        <v>52.345998346703901</v>
      </c>
      <c r="AW25" s="6">
        <v>41.422552516763602</v>
      </c>
      <c r="AX25" s="6">
        <v>6.5124684366095797</v>
      </c>
      <c r="AZ25" s="6">
        <f>Table1[[#This Row],[Gas wt%]]+Table1[[#This Row],[Loss]]</f>
        <v>6.5124684366095797</v>
      </c>
      <c r="BL25" s="6" t="s">
        <v>391</v>
      </c>
      <c r="CQ25" s="6">
        <v>0</v>
      </c>
    </row>
    <row r="26" spans="1:95" s="6" customFormat="1" x14ac:dyDescent="0.25">
      <c r="A26" s="1" t="s">
        <v>300</v>
      </c>
      <c r="B26" t="s">
        <v>125</v>
      </c>
      <c r="C26">
        <v>2019</v>
      </c>
      <c r="D26" t="s">
        <v>301</v>
      </c>
      <c r="E26">
        <v>1</v>
      </c>
      <c r="F26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50</v>
      </c>
      <c r="G26" s="6">
        <f>Table1[[#This Row],[Protein wt%]]+Table1[[#This Row],[AA wt%]]</f>
        <v>0</v>
      </c>
      <c r="H26" s="6">
        <f>Table1[[#This Row],[Lipids wt%]]+Table1[[#This Row],[FA wt%]]</f>
        <v>50</v>
      </c>
      <c r="I26" s="6">
        <f>Table1[[#This Row],[Lignin wt%]]+Table1[[#This Row],[Ph wt%]]</f>
        <v>0</v>
      </c>
      <c r="J26" s="6">
        <f>Table1[[#This Row],[Other Carbs wt%]]+Table1[[#This Row],[Starch wt%]]+Table1[[#This Row],[Cellulose wt%]]+Table1[[#This Row],[Hemicellulose wt%]]</f>
        <v>50</v>
      </c>
      <c r="K26" s="6">
        <v>50</v>
      </c>
      <c r="L26" s="6">
        <v>0</v>
      </c>
      <c r="M26" s="6">
        <v>0</v>
      </c>
      <c r="N26" s="6">
        <v>0</v>
      </c>
      <c r="O26" s="6">
        <v>0</v>
      </c>
      <c r="P26" s="6">
        <v>50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AD26" s="6">
        <v>0.1</v>
      </c>
      <c r="AG26" s="6">
        <v>12</v>
      </c>
      <c r="AH26" s="6">
        <v>10</v>
      </c>
      <c r="AK26" s="6">
        <v>0.14499999999999999</v>
      </c>
      <c r="AN26" s="6">
        <v>5</v>
      </c>
      <c r="AO26" s="6" t="e">
        <v>#DIV/0!</v>
      </c>
      <c r="AP26" s="6">
        <v>0</v>
      </c>
      <c r="AQ26" s="6">
        <f>Table1[[#This Row],[Heating time]]+Table1[[#This Row],[Holding Time (min)]]</f>
        <v>5</v>
      </c>
      <c r="AR26" s="6">
        <v>270</v>
      </c>
      <c r="AT26" t="s">
        <v>389</v>
      </c>
      <c r="AU26" s="6">
        <v>5.4</v>
      </c>
      <c r="AV26" s="6">
        <v>59</v>
      </c>
      <c r="AZ26" s="6">
        <v>5</v>
      </c>
      <c r="BL26" s="6">
        <v>13.354480570975417</v>
      </c>
      <c r="CQ26" s="6">
        <v>0</v>
      </c>
    </row>
    <row r="27" spans="1:95" s="6" customFormat="1" x14ac:dyDescent="0.25">
      <c r="A27" t="s">
        <v>302</v>
      </c>
      <c r="B27" t="s">
        <v>303</v>
      </c>
      <c r="C27">
        <v>2019</v>
      </c>
      <c r="D27" t="s">
        <v>304</v>
      </c>
      <c r="E27">
        <v>1</v>
      </c>
      <c r="F27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39.817906618335599</v>
      </c>
      <c r="G27" s="6">
        <f>Table1[[#This Row],[Protein wt%]]+Table1[[#This Row],[AA wt%]]</f>
        <v>24.2421090407138</v>
      </c>
      <c r="H27" s="6">
        <f>Table1[[#This Row],[Lipids wt%]]+Table1[[#This Row],[FA wt%]]</f>
        <v>35.939984340950502</v>
      </c>
      <c r="I27" s="6">
        <f>Table1[[#This Row],[Lignin wt%]]+Table1[[#This Row],[Ph wt%]]</f>
        <v>0</v>
      </c>
      <c r="J27" s="6">
        <f>Table1[[#This Row],[Other Carbs wt%]]+Table1[[#This Row],[Starch wt%]]+Table1[[#This Row],[Cellulose wt%]]+Table1[[#This Row],[Hemicellulose wt%]]</f>
        <v>39.817906618335599</v>
      </c>
      <c r="K27" s="6">
        <v>39.817906618335599</v>
      </c>
      <c r="L27" s="6">
        <v>0</v>
      </c>
      <c r="M27" s="6">
        <v>0</v>
      </c>
      <c r="N27" s="6">
        <v>0</v>
      </c>
      <c r="O27" s="6">
        <v>24.2421090407138</v>
      </c>
      <c r="P27" s="6">
        <v>35.939984340950502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4.68</v>
      </c>
      <c r="W27" s="6">
        <v>56.16</v>
      </c>
      <c r="X27" s="6">
        <v>8.0500000000000007</v>
      </c>
      <c r="Y27" s="6">
        <v>33.19</v>
      </c>
      <c r="Z27" s="6">
        <v>2.61</v>
      </c>
      <c r="AC27" s="6">
        <v>24.51</v>
      </c>
      <c r="AD27" s="6">
        <v>0.03</v>
      </c>
      <c r="AG27" s="6">
        <v>20</v>
      </c>
      <c r="AJ27" s="6">
        <v>3.5</v>
      </c>
      <c r="AK27" s="6">
        <v>1.1100000000000001</v>
      </c>
      <c r="AN27" s="6">
        <v>40</v>
      </c>
      <c r="AO27" s="6" t="e">
        <v>#DIV/0!</v>
      </c>
      <c r="AP27" s="6">
        <v>0</v>
      </c>
      <c r="AQ27" s="6">
        <f>Table1[[#This Row],[Heating time]]+Table1[[#This Row],[Holding Time (min)]]</f>
        <v>40</v>
      </c>
      <c r="AR27" s="6">
        <v>340</v>
      </c>
      <c r="AT27" t="s">
        <v>389</v>
      </c>
      <c r="AV27" s="6">
        <v>46.410835214446898</v>
      </c>
      <c r="AZ27" s="6" t="s">
        <v>391</v>
      </c>
      <c r="BL27" s="6" t="s">
        <v>391</v>
      </c>
      <c r="CQ27" s="6">
        <v>0</v>
      </c>
    </row>
    <row r="28" spans="1:95" s="6" customFormat="1" x14ac:dyDescent="0.25">
      <c r="A28" t="s">
        <v>338</v>
      </c>
      <c r="B28" t="s">
        <v>339</v>
      </c>
      <c r="C28">
        <v>2018</v>
      </c>
      <c r="D28" t="s">
        <v>337</v>
      </c>
      <c r="E28">
        <v>1</v>
      </c>
      <c r="F28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9.5</v>
      </c>
      <c r="G28" s="6">
        <f>Table1[[#This Row],[Protein wt%]]+Table1[[#This Row],[AA wt%]]</f>
        <v>49.7</v>
      </c>
      <c r="H28" s="6">
        <f>Table1[[#This Row],[Lipids wt%]]+Table1[[#This Row],[FA wt%]]</f>
        <v>40.799999999999997</v>
      </c>
      <c r="I28" s="6">
        <f>Table1[[#This Row],[Lignin wt%]]+Table1[[#This Row],[Ph wt%]]</f>
        <v>0</v>
      </c>
      <c r="J28" s="6">
        <f>Table1[[#This Row],[Other Carbs wt%]]+Table1[[#This Row],[Starch wt%]]+Table1[[#This Row],[Cellulose wt%]]+Table1[[#This Row],[Hemicellulose wt%]]</f>
        <v>9.5</v>
      </c>
      <c r="K28" s="6">
        <v>9.5</v>
      </c>
      <c r="L28" s="6">
        <v>0</v>
      </c>
      <c r="M28" s="6">
        <v>0</v>
      </c>
      <c r="N28" s="6">
        <v>0</v>
      </c>
      <c r="O28" s="6">
        <v>49.7</v>
      </c>
      <c r="P28" s="6">
        <v>40.799999999999997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51.8</v>
      </c>
      <c r="X28" s="6">
        <v>9.5</v>
      </c>
      <c r="Y28" s="6">
        <v>44.5</v>
      </c>
      <c r="Z28" s="6">
        <v>8</v>
      </c>
      <c r="AA28" s="6">
        <v>1.8</v>
      </c>
      <c r="AD28" s="6">
        <v>0.16</v>
      </c>
      <c r="AG28" s="6">
        <v>9.1</v>
      </c>
      <c r="AN28" s="6">
        <v>15</v>
      </c>
      <c r="AO28" s="6" t="e">
        <v>#DIV/0!</v>
      </c>
      <c r="AP28" s="6">
        <v>0</v>
      </c>
      <c r="AQ28" s="6">
        <f>Table1[[#This Row],[Heating time]]+Table1[[#This Row],[Holding Time (min)]]</f>
        <v>15</v>
      </c>
      <c r="AR28" s="6">
        <v>325</v>
      </c>
      <c r="AT28" t="s">
        <v>389</v>
      </c>
      <c r="AU28" s="6">
        <v>47.737226277372201</v>
      </c>
      <c r="AV28" s="6">
        <v>25.927007299269999</v>
      </c>
      <c r="AW28" s="6">
        <v>13.489051094890501</v>
      </c>
      <c r="AX28" s="6">
        <v>8.2335766423357697</v>
      </c>
      <c r="AY28" s="6">
        <v>4.1167883211678902</v>
      </c>
      <c r="AZ28" s="6">
        <v>6.7873303167420698</v>
      </c>
      <c r="BL28" s="6" t="s">
        <v>391</v>
      </c>
      <c r="CQ28" s="6">
        <v>0</v>
      </c>
    </row>
    <row r="29" spans="1:95" s="6" customFormat="1" x14ac:dyDescent="0.25">
      <c r="A29" t="s">
        <v>353</v>
      </c>
      <c r="B29" t="s">
        <v>122</v>
      </c>
      <c r="C29">
        <v>2020</v>
      </c>
      <c r="D29" t="s">
        <v>354</v>
      </c>
      <c r="E29">
        <v>0</v>
      </c>
      <c r="F29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24.6</v>
      </c>
      <c r="G29" s="6">
        <f>Table1[[#This Row],[Protein wt%]]+Table1[[#This Row],[AA wt%]]</f>
        <v>35.299999999999997</v>
      </c>
      <c r="H29" s="6">
        <f>Table1[[#This Row],[Lipids wt%]]+Table1[[#This Row],[FA wt%]]</f>
        <v>2.9</v>
      </c>
      <c r="I29" s="6">
        <f>Table1[[#This Row],[Lignin wt%]]+Table1[[#This Row],[Ph wt%]]</f>
        <v>6.2</v>
      </c>
      <c r="J29" s="6">
        <f>Table1[[#This Row],[Other Carbs wt%]]+Table1[[#This Row],[Starch wt%]]+Table1[[#This Row],[Cellulose wt%]]+Table1[[#This Row],[Hemicellulose wt%]]</f>
        <v>24.6</v>
      </c>
      <c r="K29" s="6">
        <v>18.2</v>
      </c>
      <c r="L29" s="6">
        <v>0</v>
      </c>
      <c r="M29" s="6">
        <v>6.4</v>
      </c>
      <c r="N29" s="6">
        <v>0</v>
      </c>
      <c r="O29" s="6">
        <v>35.299999999999997</v>
      </c>
      <c r="P29" s="6">
        <v>2.9</v>
      </c>
      <c r="Q29" s="6">
        <v>6.2</v>
      </c>
      <c r="R29" s="6">
        <v>0</v>
      </c>
      <c r="S29" s="6">
        <v>0</v>
      </c>
      <c r="T29" s="6">
        <v>0</v>
      </c>
      <c r="U29" s="6">
        <v>0</v>
      </c>
      <c r="V29" s="6">
        <v>14.6</v>
      </c>
      <c r="W29" s="6">
        <v>39.700000000000003</v>
      </c>
      <c r="X29" s="6">
        <v>7.5</v>
      </c>
      <c r="Y29" s="6">
        <v>46.3</v>
      </c>
      <c r="Z29" s="6">
        <v>5.9</v>
      </c>
      <c r="AA29" s="6">
        <v>0.6</v>
      </c>
      <c r="AC29" s="6">
        <v>15.9</v>
      </c>
      <c r="AD29" s="6">
        <v>0.1</v>
      </c>
      <c r="AE29" s="6">
        <v>9</v>
      </c>
      <c r="AF29" s="6">
        <v>50</v>
      </c>
      <c r="AG29" s="6">
        <v>15</v>
      </c>
      <c r="AM29" s="6">
        <v>15.6</v>
      </c>
      <c r="AN29" s="6">
        <v>30</v>
      </c>
      <c r="AO29" s="6" t="e">
        <v>#DIV/0!</v>
      </c>
      <c r="AP29" s="6">
        <v>0</v>
      </c>
      <c r="AQ29" s="6">
        <f>Table1[[#This Row],[Heating time]]+Table1[[#This Row],[Holding Time (min)]]</f>
        <v>30</v>
      </c>
      <c r="AR29" s="6">
        <v>340</v>
      </c>
      <c r="AT29" t="s">
        <v>389</v>
      </c>
      <c r="AU29" s="6">
        <v>12.3</v>
      </c>
      <c r="AV29" s="6">
        <v>32.4</v>
      </c>
      <c r="AW29" s="6">
        <v>14.6</v>
      </c>
      <c r="AX29" s="6">
        <v>40.700000000000003</v>
      </c>
      <c r="AZ29" s="6">
        <v>14.3956043956043</v>
      </c>
      <c r="BD29" s="6">
        <v>73.38</v>
      </c>
      <c r="BE29" s="6">
        <v>10.52</v>
      </c>
      <c r="BF29" s="6">
        <v>9.1199999999999992</v>
      </c>
      <c r="BG29" s="6">
        <v>6.59</v>
      </c>
      <c r="BH29" s="6">
        <v>0.39</v>
      </c>
      <c r="BI29" s="6">
        <v>38.200000000000003</v>
      </c>
      <c r="BK29" s="6">
        <v>60.84</v>
      </c>
      <c r="BL29" s="6" t="s">
        <v>391</v>
      </c>
      <c r="CQ29" s="6">
        <v>0</v>
      </c>
    </row>
    <row r="30" spans="1:95" s="6" customFormat="1" x14ac:dyDescent="0.25">
      <c r="A30" t="s">
        <v>361</v>
      </c>
      <c r="B30" t="s">
        <v>362</v>
      </c>
      <c r="C30">
        <v>2021</v>
      </c>
      <c r="D30" t="s">
        <v>364</v>
      </c>
      <c r="E30">
        <v>1</v>
      </c>
      <c r="F30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30" s="6">
        <f>Table1[[#This Row],[Protein wt%]]+Table1[[#This Row],[AA wt%]]</f>
        <v>100</v>
      </c>
      <c r="H30" s="6">
        <f>Table1[[#This Row],[Lipids wt%]]+Table1[[#This Row],[FA wt%]]</f>
        <v>0</v>
      </c>
      <c r="I30" s="6">
        <f>Table1[[#This Row],[Lignin wt%]]+Table1[[#This Row],[Ph wt%]]</f>
        <v>0</v>
      </c>
      <c r="J30" s="6">
        <f>Table1[[#This Row],[Other Carbs wt%]]+Table1[[#This Row],[Starch wt%]]+Table1[[#This Row],[Cellulose wt%]]+Table1[[#This Row],[Hemicellulose wt%]]</f>
        <v>0</v>
      </c>
      <c r="K30" s="6">
        <v>0</v>
      </c>
      <c r="L30" s="6">
        <v>0</v>
      </c>
      <c r="M30" s="6">
        <v>0</v>
      </c>
      <c r="N30" s="6">
        <v>0</v>
      </c>
      <c r="O30" s="6">
        <v>100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48</v>
      </c>
      <c r="X30" s="6">
        <v>7.3</v>
      </c>
      <c r="Y30" s="6">
        <v>31.3</v>
      </c>
      <c r="Z30" s="6">
        <v>13.4</v>
      </c>
      <c r="AC30" s="6">
        <v>21.4</v>
      </c>
      <c r="AD30" s="6">
        <v>0.01</v>
      </c>
      <c r="AE30" s="6">
        <v>0.3896</v>
      </c>
      <c r="AG30" s="6">
        <v>10</v>
      </c>
      <c r="AJ30" s="6">
        <v>5</v>
      </c>
      <c r="AK30" s="6">
        <v>0.84699999999999998</v>
      </c>
      <c r="AO30" s="6" t="e">
        <v>#DIV/0!</v>
      </c>
      <c r="AP30" s="6">
        <v>0</v>
      </c>
      <c r="AQ30" s="6">
        <v>30</v>
      </c>
      <c r="AR30" s="6">
        <v>400</v>
      </c>
      <c r="AT30" t="s">
        <v>389</v>
      </c>
      <c r="AV30" s="6">
        <v>28.2</v>
      </c>
      <c r="AZ30" s="6">
        <v>7.8563411896745201</v>
      </c>
      <c r="BD30" s="6">
        <v>70.400000000000006</v>
      </c>
      <c r="BE30" s="6">
        <v>6</v>
      </c>
      <c r="BF30" s="6">
        <v>18.3</v>
      </c>
      <c r="BG30" s="6">
        <v>5.4</v>
      </c>
      <c r="BI30" s="6">
        <v>28.2</v>
      </c>
      <c r="BL30" s="6" t="s">
        <v>391</v>
      </c>
      <c r="CQ30" s="6">
        <v>0</v>
      </c>
    </row>
    <row r="31" spans="1:95" s="6" customFormat="1" x14ac:dyDescent="0.25">
      <c r="A31" s="5" t="s">
        <v>367</v>
      </c>
      <c r="B31" s="3" t="s">
        <v>253</v>
      </c>
      <c r="C31" s="3">
        <v>2020</v>
      </c>
      <c r="D31" s="3" t="s">
        <v>368</v>
      </c>
      <c r="E31">
        <v>0</v>
      </c>
      <c r="F31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9.0399999999999991</v>
      </c>
      <c r="G31" s="6">
        <f>Table1[[#This Row],[Protein wt%]]+Table1[[#This Row],[AA wt%]]</f>
        <v>9.9499999999999993</v>
      </c>
      <c r="H31" s="6">
        <f>Table1[[#This Row],[Lipids wt%]]+Table1[[#This Row],[FA wt%]]</f>
        <v>0.8</v>
      </c>
      <c r="I31" s="6">
        <f>Table1[[#This Row],[Lignin wt%]]+Table1[[#This Row],[Ph wt%]]</f>
        <v>13.05</v>
      </c>
      <c r="J31" s="6">
        <f>Table1[[#This Row],[Other Carbs wt%]]+Table1[[#This Row],[Starch wt%]]+Table1[[#This Row],[Cellulose wt%]]+Table1[[#This Row],[Hemicellulose wt%]]</f>
        <v>9.0399999999999991</v>
      </c>
      <c r="K31" s="6">
        <v>0</v>
      </c>
      <c r="L31" s="6">
        <v>0</v>
      </c>
      <c r="M31" s="7">
        <v>9.0399999999999991</v>
      </c>
      <c r="N31" s="6">
        <v>0</v>
      </c>
      <c r="O31" s="7">
        <v>9.9499999999999993</v>
      </c>
      <c r="P31" s="7">
        <v>0.8</v>
      </c>
      <c r="Q31" s="7">
        <v>13.05</v>
      </c>
      <c r="R31" s="6">
        <v>0</v>
      </c>
      <c r="S31" s="6">
        <v>0</v>
      </c>
      <c r="T31" s="6">
        <v>0</v>
      </c>
      <c r="U31" s="6">
        <v>0</v>
      </c>
      <c r="V31" s="7">
        <v>43.43</v>
      </c>
      <c r="W31" s="7">
        <v>28.5</v>
      </c>
      <c r="X31" s="7">
        <v>2.78</v>
      </c>
      <c r="Y31" s="7">
        <v>65.400000000000006</v>
      </c>
      <c r="Z31" s="7">
        <v>2.13</v>
      </c>
      <c r="AA31" s="7">
        <v>1.19</v>
      </c>
      <c r="AB31" s="7"/>
      <c r="AC31" s="7"/>
      <c r="AD31" s="7">
        <v>0.1</v>
      </c>
      <c r="AE31" s="7">
        <v>9</v>
      </c>
      <c r="AF31" s="7">
        <v>51</v>
      </c>
      <c r="AG31" s="6">
        <f>Table1[[#This Row],[Solids (g)]]/(Table1[[#This Row],[Solids (g)]]+Table1[[#This Row],[Water mL]])*100</f>
        <v>15</v>
      </c>
      <c r="AN31" s="6">
        <v>30</v>
      </c>
      <c r="AO31" s="6" t="e">
        <v>#DIV/0!</v>
      </c>
      <c r="AP31" s="6">
        <v>0</v>
      </c>
      <c r="AQ31" s="6">
        <f>Table1[[#This Row],[Heating time]]+Table1[[#This Row],[Holding Time (min)]]</f>
        <v>30</v>
      </c>
      <c r="AR31" s="6">
        <v>260</v>
      </c>
      <c r="AT31" t="s">
        <v>389</v>
      </c>
      <c r="AU31" s="6">
        <v>40.04</v>
      </c>
      <c r="AV31" s="6">
        <v>3.11</v>
      </c>
      <c r="AW31" s="6">
        <v>34.630000000000003</v>
      </c>
      <c r="AX31" s="6">
        <v>22.22</v>
      </c>
      <c r="AZ31" s="6">
        <f>Table1[[#This Row],[Gas wt%]]+Table1[[#This Row],[Loss]]</f>
        <v>22.22</v>
      </c>
      <c r="BD31" s="6">
        <v>71.739999999999995</v>
      </c>
      <c r="BE31" s="6">
        <v>8.19</v>
      </c>
      <c r="BF31" s="6">
        <v>13.86</v>
      </c>
      <c r="BG31" s="6">
        <v>4.59</v>
      </c>
      <c r="BH31" s="6">
        <v>1.62</v>
      </c>
      <c r="BI31" s="6">
        <v>33.630000000000003</v>
      </c>
      <c r="BK31" s="6">
        <v>9.92</v>
      </c>
      <c r="BL31" s="6" t="s">
        <v>391</v>
      </c>
      <c r="CQ31" s="6">
        <v>0</v>
      </c>
    </row>
    <row r="32" spans="1:95" s="6" customFormat="1" x14ac:dyDescent="0.25">
      <c r="A32" t="s">
        <v>42</v>
      </c>
      <c r="B32" t="s">
        <v>115</v>
      </c>
      <c r="C32">
        <v>2015</v>
      </c>
      <c r="D32" s="9" t="s">
        <v>44</v>
      </c>
      <c r="E32">
        <v>0</v>
      </c>
      <c r="F32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26.9</v>
      </c>
      <c r="G32" s="6">
        <f>Table1[[#This Row],[Protein wt%]]+Table1[[#This Row],[AA wt%]]</f>
        <v>30</v>
      </c>
      <c r="H32" s="6">
        <f>Table1[[#This Row],[Lipids wt%]]+Table1[[#This Row],[FA wt%]]</f>
        <v>13.1</v>
      </c>
      <c r="I32" s="6">
        <f>Table1[[#This Row],[Lignin wt%]]+Table1[[#This Row],[Ph wt%]]</f>
        <v>0</v>
      </c>
      <c r="J32" s="6">
        <f>Table1[[#This Row],[Other Carbs wt%]]+Table1[[#This Row],[Starch wt%]]+Table1[[#This Row],[Cellulose wt%]]+Table1[[#This Row],[Hemicellulose wt%]]</f>
        <v>26.9</v>
      </c>
      <c r="K32" s="6">
        <v>26.9</v>
      </c>
      <c r="L32" s="6">
        <v>0</v>
      </c>
      <c r="M32" s="6">
        <v>0</v>
      </c>
      <c r="N32" s="6">
        <v>0</v>
      </c>
      <c r="O32" s="8">
        <v>30</v>
      </c>
      <c r="P32" s="8">
        <v>13.1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20</v>
      </c>
      <c r="AD32" s="8">
        <v>0.01</v>
      </c>
      <c r="AG32" s="6">
        <v>9.0909090909090917</v>
      </c>
      <c r="AQ32" s="6">
        <v>30.267493099957825</v>
      </c>
      <c r="AR32">
        <v>350</v>
      </c>
      <c r="AT32" t="s">
        <v>389</v>
      </c>
      <c r="AU32" s="8">
        <v>3.8</v>
      </c>
      <c r="AV32" s="8">
        <v>57.7</v>
      </c>
      <c r="AW32" s="8">
        <v>18.7</v>
      </c>
      <c r="AX32" s="8">
        <v>11.9</v>
      </c>
      <c r="AZ32" s="6">
        <v>11.9</v>
      </c>
      <c r="BD32" s="8">
        <v>71.599999999999994</v>
      </c>
      <c r="BE32" s="8">
        <v>8.8000000000000007</v>
      </c>
      <c r="BF32" s="8">
        <v>12.4</v>
      </c>
      <c r="BG32" s="8">
        <v>6.5</v>
      </c>
      <c r="BH32" s="8">
        <v>0.8</v>
      </c>
      <c r="BI32" s="8">
        <v>34.4</v>
      </c>
      <c r="BJ32" s="8"/>
    </row>
    <row r="33" spans="1:62" s="6" customFormat="1" x14ac:dyDescent="0.25">
      <c r="A33" t="s">
        <v>46</v>
      </c>
      <c r="B33" t="s">
        <v>116</v>
      </c>
      <c r="C33">
        <v>2014</v>
      </c>
      <c r="D33" s="9" t="s">
        <v>49</v>
      </c>
      <c r="E33">
        <v>0</v>
      </c>
      <c r="F33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44.4</v>
      </c>
      <c r="G33" s="6">
        <f>Table1[[#This Row],[Protein wt%]]+Table1[[#This Row],[AA wt%]]</f>
        <v>28.419936373276773</v>
      </c>
      <c r="H33" s="6">
        <f>Table1[[#This Row],[Lipids wt%]]+Table1[[#This Row],[FA wt%]]</f>
        <v>5.6203605514316006</v>
      </c>
      <c r="I33" s="6">
        <f>Table1[[#This Row],[Lignin wt%]]+Table1[[#This Row],[Ph wt%]]</f>
        <v>0</v>
      </c>
      <c r="J33" s="6">
        <f>Table1[[#This Row],[Other Carbs wt%]]+Table1[[#This Row],[Starch wt%]]+Table1[[#This Row],[Cellulose wt%]]+Table1[[#This Row],[Hemicellulose wt%]]</f>
        <v>44.4</v>
      </c>
      <c r="K33" s="6">
        <v>44.4</v>
      </c>
      <c r="L33" s="6">
        <v>0</v>
      </c>
      <c r="M33" s="6">
        <v>0</v>
      </c>
      <c r="N33" s="6">
        <v>0</v>
      </c>
      <c r="O33" s="8">
        <v>28.419936373276773</v>
      </c>
      <c r="P33" s="8">
        <v>5.6203605514316006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17.8</v>
      </c>
      <c r="AD33" s="8">
        <v>0.02</v>
      </c>
      <c r="AG33" s="6">
        <v>6.6</v>
      </c>
      <c r="AQ33" s="6">
        <v>9.993788650733622</v>
      </c>
      <c r="AR33">
        <f>(330+341)/2</f>
        <v>335.5</v>
      </c>
      <c r="AT33" t="s">
        <v>389</v>
      </c>
      <c r="AU33" s="8">
        <v>18.7</v>
      </c>
      <c r="AV33" s="8">
        <v>19.7</v>
      </c>
      <c r="AW33" s="8"/>
      <c r="AX33" s="8"/>
      <c r="AZ33" s="6" t="s">
        <v>391</v>
      </c>
      <c r="BD33" s="8">
        <v>71.099999999999994</v>
      </c>
      <c r="BE33" s="8">
        <v>8.3000000000000007</v>
      </c>
      <c r="BF33" s="8">
        <v>10.6</v>
      </c>
      <c r="BG33" s="8">
        <v>6.8</v>
      </c>
      <c r="BH33" s="8">
        <v>1.3</v>
      </c>
      <c r="BI33" s="8">
        <v>33.5</v>
      </c>
      <c r="BJ33" s="8"/>
    </row>
    <row r="34" spans="1:62" s="6" customFormat="1" x14ac:dyDescent="0.25">
      <c r="A34" t="s">
        <v>71</v>
      </c>
      <c r="B34" t="s">
        <v>117</v>
      </c>
      <c r="C34">
        <v>2010</v>
      </c>
      <c r="D34" s="9" t="s">
        <v>72</v>
      </c>
      <c r="E34">
        <v>0</v>
      </c>
      <c r="F3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12</v>
      </c>
      <c r="G34" s="6">
        <f>Table1[[#This Row],[Protein wt%]]+Table1[[#This Row],[AA wt%]]</f>
        <v>52</v>
      </c>
      <c r="H34" s="6">
        <f>Table1[[#This Row],[Lipids wt%]]+Table1[[#This Row],[FA wt%]]</f>
        <v>28</v>
      </c>
      <c r="I34" s="6">
        <f>Table1[[#This Row],[Lignin wt%]]+Table1[[#This Row],[Ph wt%]]</f>
        <v>0</v>
      </c>
      <c r="J34" s="6">
        <f>Table1[[#This Row],[Other Carbs wt%]]+Table1[[#This Row],[Starch wt%]]+Table1[[#This Row],[Cellulose wt%]]+Table1[[#This Row],[Hemicellulose wt%]]</f>
        <v>12</v>
      </c>
      <c r="K34" s="6">
        <v>12</v>
      </c>
      <c r="L34" s="6">
        <v>0</v>
      </c>
      <c r="M34" s="6">
        <v>0</v>
      </c>
      <c r="N34" s="6">
        <v>0</v>
      </c>
      <c r="O34" s="8">
        <v>52</v>
      </c>
      <c r="P34" s="8">
        <v>28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8</v>
      </c>
      <c r="AD34" s="8">
        <v>3.5000000000000003E-2</v>
      </c>
      <c r="AG34" s="6">
        <v>22.158796056045666</v>
      </c>
      <c r="AQ34" s="6">
        <v>60</v>
      </c>
      <c r="AR34">
        <v>400</v>
      </c>
      <c r="AT34" t="s">
        <v>389</v>
      </c>
      <c r="AU34" s="8"/>
      <c r="AV34" s="8">
        <v>40</v>
      </c>
      <c r="AW34" s="8"/>
      <c r="AX34" s="8"/>
      <c r="AZ34" s="6" t="s">
        <v>391</v>
      </c>
      <c r="BD34" s="8">
        <v>76.7</v>
      </c>
      <c r="BE34" s="8">
        <v>10.3</v>
      </c>
      <c r="BF34" s="8">
        <v>8.6999999999999993</v>
      </c>
      <c r="BG34" s="8">
        <v>3.6</v>
      </c>
      <c r="BH34" s="8">
        <v>0.91</v>
      </c>
      <c r="BI34" s="8">
        <v>39</v>
      </c>
      <c r="BJ34" s="8"/>
    </row>
    <row r="35" spans="1:62" s="6" customFormat="1" x14ac:dyDescent="0.25">
      <c r="A35" t="s">
        <v>90</v>
      </c>
      <c r="B35" t="s">
        <v>118</v>
      </c>
      <c r="C35">
        <v>2012</v>
      </c>
      <c r="D35" s="9" t="s">
        <v>89</v>
      </c>
      <c r="E35">
        <v>0</v>
      </c>
      <c r="F35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20</v>
      </c>
      <c r="G35" s="6">
        <f>Table1[[#This Row],[Protein wt%]]+Table1[[#This Row],[AA wt%]]</f>
        <v>59</v>
      </c>
      <c r="H35" s="6">
        <f>Table1[[#This Row],[Lipids wt%]]+Table1[[#This Row],[FA wt%]]</f>
        <v>14</v>
      </c>
      <c r="I35" s="6">
        <f>Table1[[#This Row],[Lignin wt%]]+Table1[[#This Row],[Ph wt%]]</f>
        <v>0</v>
      </c>
      <c r="J35" s="6">
        <f>Table1[[#This Row],[Other Carbs wt%]]+Table1[[#This Row],[Starch wt%]]+Table1[[#This Row],[Cellulose wt%]]+Table1[[#This Row],[Hemicellulose wt%]]</f>
        <v>20</v>
      </c>
      <c r="K35" s="6">
        <v>20</v>
      </c>
      <c r="L35" s="6">
        <v>0</v>
      </c>
      <c r="M35" s="6">
        <v>0</v>
      </c>
      <c r="N35" s="6">
        <v>0</v>
      </c>
      <c r="O35" s="8">
        <v>59</v>
      </c>
      <c r="P35" s="8">
        <v>14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7</v>
      </c>
      <c r="AD35" s="8">
        <v>4.1000000000000003E-3</v>
      </c>
      <c r="AG35" s="6">
        <v>15</v>
      </c>
      <c r="AQ35" s="6">
        <v>20</v>
      </c>
      <c r="AR35">
        <v>350</v>
      </c>
      <c r="AT35" t="s">
        <v>389</v>
      </c>
      <c r="AU35" s="8">
        <v>2.2223937032178398</v>
      </c>
      <c r="AV35" s="8">
        <v>39.366515837103996</v>
      </c>
      <c r="AW35" s="8">
        <v>53.0697674418604</v>
      </c>
      <c r="AX35" s="8">
        <v>2.54874651810584</v>
      </c>
      <c r="AZ35" s="6">
        <v>2.54874651810584</v>
      </c>
      <c r="BD35" s="8"/>
      <c r="BE35" s="8"/>
      <c r="BF35" s="8"/>
      <c r="BG35" s="8"/>
      <c r="BH35" s="8"/>
      <c r="BI35" s="8"/>
      <c r="BJ35" s="8"/>
    </row>
    <row r="36" spans="1:62" s="6" customFormat="1" x14ac:dyDescent="0.25">
      <c r="A36" t="s">
        <v>99</v>
      </c>
      <c r="B36" t="s">
        <v>119</v>
      </c>
      <c r="C36">
        <v>2011</v>
      </c>
      <c r="D36" s="9" t="s">
        <v>102</v>
      </c>
      <c r="E36">
        <v>0</v>
      </c>
      <c r="F36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40</v>
      </c>
      <c r="G36" s="6">
        <f>Table1[[#This Row],[Protein wt%]]+Table1[[#This Row],[AA wt%]]</f>
        <v>43</v>
      </c>
      <c r="H36" s="6">
        <f>Table1[[#This Row],[Lipids wt%]]+Table1[[#This Row],[FA wt%]]</f>
        <v>8</v>
      </c>
      <c r="I36" s="6">
        <f>Table1[[#This Row],[Lignin wt%]]+Table1[[#This Row],[Ph wt%]]</f>
        <v>0</v>
      </c>
      <c r="J36" s="6">
        <f>Table1[[#This Row],[Other Carbs wt%]]+Table1[[#This Row],[Starch wt%]]+Table1[[#This Row],[Cellulose wt%]]+Table1[[#This Row],[Hemicellulose wt%]]</f>
        <v>40</v>
      </c>
      <c r="K36" s="6">
        <v>40</v>
      </c>
      <c r="L36" s="6">
        <v>0</v>
      </c>
      <c r="M36" s="6">
        <v>0</v>
      </c>
      <c r="N36" s="6">
        <v>0</v>
      </c>
      <c r="O36" s="8">
        <v>43</v>
      </c>
      <c r="P36" s="8">
        <v>8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24.4</v>
      </c>
      <c r="AD36" s="8">
        <v>7.4999999999999997E-2</v>
      </c>
      <c r="AG36" s="6">
        <v>10</v>
      </c>
      <c r="AQ36" s="6">
        <v>82.005631871246635</v>
      </c>
      <c r="AR36">
        <v>350</v>
      </c>
      <c r="AT36" t="s">
        <v>389</v>
      </c>
      <c r="AU36" s="8">
        <v>4.8289738430583</v>
      </c>
      <c r="AV36" s="8">
        <v>20.925553319919501</v>
      </c>
      <c r="AW36" s="8">
        <v>71.629778672032202</v>
      </c>
      <c r="AX36" s="8">
        <v>2.6156941649899998</v>
      </c>
      <c r="AZ36" s="6">
        <v>2.6156941649899998</v>
      </c>
      <c r="BD36" s="8">
        <v>72.8</v>
      </c>
      <c r="BE36" s="8">
        <v>8.5</v>
      </c>
      <c r="BF36" s="8">
        <v>13.3</v>
      </c>
      <c r="BG36" s="8">
        <v>5.4</v>
      </c>
      <c r="BH36" s="8">
        <v>0.3</v>
      </c>
      <c r="BI36" s="8">
        <v>35.700000000000003</v>
      </c>
      <c r="BJ36" s="8"/>
    </row>
    <row r="37" spans="1:62" s="6" customFormat="1" x14ac:dyDescent="0.25">
      <c r="A37" t="s">
        <v>127</v>
      </c>
      <c r="B37" t="s">
        <v>128</v>
      </c>
      <c r="C37">
        <v>2016</v>
      </c>
      <c r="D37" s="9" t="s">
        <v>129</v>
      </c>
      <c r="E37">
        <v>0</v>
      </c>
      <c r="F37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35.380000000000003</v>
      </c>
      <c r="G37" s="6">
        <f>Table1[[#This Row],[Protein wt%]]+Table1[[#This Row],[AA wt%]]</f>
        <v>35.200000000000003</v>
      </c>
      <c r="H37" s="6">
        <f>Table1[[#This Row],[Lipids wt%]]+Table1[[#This Row],[FA wt%]]</f>
        <v>0</v>
      </c>
      <c r="I37" s="6">
        <f>Table1[[#This Row],[Lignin wt%]]+Table1[[#This Row],[Ph wt%]]</f>
        <v>0</v>
      </c>
      <c r="J37" s="6">
        <f>Table1[[#This Row],[Other Carbs wt%]]+Table1[[#This Row],[Starch wt%]]+Table1[[#This Row],[Cellulose wt%]]+Table1[[#This Row],[Hemicellulose wt%]]</f>
        <v>35.380000000000003</v>
      </c>
      <c r="K37" s="6">
        <v>35.380000000000003</v>
      </c>
      <c r="L37" s="6">
        <v>0</v>
      </c>
      <c r="M37" s="6">
        <v>0</v>
      </c>
      <c r="N37" s="6">
        <v>0</v>
      </c>
      <c r="O37" s="8">
        <v>35.200000000000003</v>
      </c>
      <c r="P37" s="8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29.419999999999995</v>
      </c>
      <c r="AD37" s="8">
        <v>0.3</v>
      </c>
      <c r="AG37" s="6">
        <v>9.0909090909090917</v>
      </c>
      <c r="AQ37" s="6">
        <v>76.950936938352598</v>
      </c>
      <c r="AR37">
        <v>325</v>
      </c>
      <c r="AT37" t="s">
        <v>389</v>
      </c>
      <c r="AU37" s="8">
        <v>32.7659574468085</v>
      </c>
      <c r="AV37" s="8">
        <v>20.638297872340399</v>
      </c>
      <c r="AW37" s="8"/>
      <c r="AX37" s="8"/>
      <c r="AZ37" s="6" t="s">
        <v>391</v>
      </c>
      <c r="BD37" s="8">
        <v>73.34</v>
      </c>
      <c r="BE37" s="8">
        <v>8.85</v>
      </c>
      <c r="BF37" s="8">
        <v>10.19</v>
      </c>
      <c r="BG37" s="8">
        <v>6.52</v>
      </c>
      <c r="BH37" s="8">
        <v>1.1000000000000001</v>
      </c>
      <c r="BI37" s="8">
        <v>34.99</v>
      </c>
      <c r="BJ37" s="8"/>
    </row>
    <row r="38" spans="1:62" s="6" customFormat="1" x14ac:dyDescent="0.25">
      <c r="A38" t="s">
        <v>132</v>
      </c>
      <c r="B38" t="s">
        <v>121</v>
      </c>
      <c r="C38">
        <v>1995</v>
      </c>
      <c r="D38" s="9" t="s">
        <v>133</v>
      </c>
      <c r="E38">
        <v>0</v>
      </c>
      <c r="F38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17.84</v>
      </c>
      <c r="G38" s="6">
        <f>Table1[[#This Row],[Protein wt%]]+Table1[[#This Row],[AA wt%]]</f>
        <v>28.640776699029125</v>
      </c>
      <c r="H38" s="6">
        <f>Table1[[#This Row],[Lipids wt%]]+Table1[[#This Row],[FA wt%]]</f>
        <v>24.878640776699026</v>
      </c>
      <c r="I38" s="6">
        <f>Table1[[#This Row],[Lignin wt%]]+Table1[[#This Row],[Ph wt%]]</f>
        <v>0</v>
      </c>
      <c r="J38" s="6">
        <f>Table1[[#This Row],[Other Carbs wt%]]+Table1[[#This Row],[Starch wt%]]+Table1[[#This Row],[Cellulose wt%]]+Table1[[#This Row],[Hemicellulose wt%]]</f>
        <v>17.84</v>
      </c>
      <c r="K38" s="6">
        <v>17.84</v>
      </c>
      <c r="L38" s="6">
        <v>0</v>
      </c>
      <c r="M38" s="6">
        <v>0</v>
      </c>
      <c r="N38" s="6">
        <v>0</v>
      </c>
      <c r="O38" s="8">
        <v>28.640776699029125</v>
      </c>
      <c r="P38" s="8">
        <v>24.878640776699026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23.6</v>
      </c>
      <c r="AD38" s="8">
        <v>0.1</v>
      </c>
      <c r="AG38" s="6">
        <v>5</v>
      </c>
      <c r="AQ38" s="6">
        <v>60</v>
      </c>
      <c r="AR38">
        <v>250</v>
      </c>
      <c r="AT38" t="s">
        <v>389</v>
      </c>
      <c r="AU38" s="8"/>
      <c r="AV38" s="8">
        <v>43.2</v>
      </c>
      <c r="AW38" s="8"/>
      <c r="AX38" s="8"/>
      <c r="AZ38" s="6" t="s">
        <v>391</v>
      </c>
      <c r="BD38" s="8">
        <v>71.3</v>
      </c>
      <c r="BE38" s="8">
        <v>8.1</v>
      </c>
      <c r="BF38" s="8">
        <v>13.7</v>
      </c>
      <c r="BG38" s="8">
        <v>6.9</v>
      </c>
      <c r="BH38" s="8"/>
      <c r="BI38" s="8">
        <v>33.299999999999997</v>
      </c>
      <c r="BJ38" s="8"/>
    </row>
    <row r="39" spans="1:62" s="6" customFormat="1" x14ac:dyDescent="0.25">
      <c r="A39" t="s">
        <v>134</v>
      </c>
      <c r="B39" t="s">
        <v>135</v>
      </c>
      <c r="C39">
        <v>2013</v>
      </c>
      <c r="D39" s="9" t="s">
        <v>137</v>
      </c>
      <c r="E39">
        <v>0</v>
      </c>
      <c r="F39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22.04</v>
      </c>
      <c r="G39" s="6">
        <f>Table1[[#This Row],[Protein wt%]]+Table1[[#This Row],[AA wt%]]</f>
        <v>69.61364427427776</v>
      </c>
      <c r="H39" s="6">
        <f>Table1[[#This Row],[Lipids wt%]]+Table1[[#This Row],[FA wt%]]</f>
        <v>6.9613644274277764</v>
      </c>
      <c r="I39" s="6">
        <f>Table1[[#This Row],[Lignin wt%]]+Table1[[#This Row],[Ph wt%]]</f>
        <v>0</v>
      </c>
      <c r="J39" s="6">
        <f>Table1[[#This Row],[Other Carbs wt%]]+Table1[[#This Row],[Starch wt%]]+Table1[[#This Row],[Cellulose wt%]]+Table1[[#This Row],[Hemicellulose wt%]]</f>
        <v>22.04</v>
      </c>
      <c r="K39" s="6">
        <v>22.04</v>
      </c>
      <c r="L39" s="6">
        <v>0</v>
      </c>
      <c r="M39" s="6">
        <v>0</v>
      </c>
      <c r="N39" s="6">
        <v>0</v>
      </c>
      <c r="O39" s="8">
        <v>69.61364427427776</v>
      </c>
      <c r="P39" s="8">
        <v>6.9613644274277764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1.19</v>
      </c>
      <c r="AD39" s="8">
        <v>0.4</v>
      </c>
      <c r="AG39" s="6">
        <v>25</v>
      </c>
      <c r="AQ39" s="6">
        <v>32.103076100601278</v>
      </c>
      <c r="AR39">
        <v>350</v>
      </c>
      <c r="AT39" t="s">
        <v>389</v>
      </c>
      <c r="AU39" s="8"/>
      <c r="AV39" s="8">
        <v>38</v>
      </c>
      <c r="AW39" s="8"/>
      <c r="AX39" s="8"/>
      <c r="AZ39" s="6" t="s">
        <v>391</v>
      </c>
      <c r="BD39" s="8">
        <v>70.69</v>
      </c>
      <c r="BE39" s="8">
        <v>8.0500000000000007</v>
      </c>
      <c r="BF39" s="8">
        <v>10.06</v>
      </c>
      <c r="BG39" s="8">
        <v>7.22</v>
      </c>
      <c r="BH39" s="8">
        <v>0.77</v>
      </c>
      <c r="BI39" s="8">
        <v>34.299999999999997</v>
      </c>
      <c r="BJ39" s="8"/>
    </row>
    <row r="40" spans="1:62" s="6" customFormat="1" x14ac:dyDescent="0.25">
      <c r="A40" t="s">
        <v>143</v>
      </c>
      <c r="B40" t="s">
        <v>144</v>
      </c>
      <c r="C40">
        <v>2014</v>
      </c>
      <c r="D40" s="9" t="s">
        <v>146</v>
      </c>
      <c r="E40">
        <v>0</v>
      </c>
      <c r="F40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22</v>
      </c>
      <c r="G40" s="6">
        <f>Table1[[#This Row],[Protein wt%]]+Table1[[#This Row],[AA wt%]]</f>
        <v>58</v>
      </c>
      <c r="H40" s="6">
        <f>Table1[[#This Row],[Lipids wt%]]+Table1[[#This Row],[FA wt%]]</f>
        <v>14</v>
      </c>
      <c r="I40" s="6">
        <f>Table1[[#This Row],[Lignin wt%]]+Table1[[#This Row],[Ph wt%]]</f>
        <v>0</v>
      </c>
      <c r="J40" s="6">
        <f>Table1[[#This Row],[Other Carbs wt%]]+Table1[[#This Row],[Starch wt%]]+Table1[[#This Row],[Cellulose wt%]]+Table1[[#This Row],[Hemicellulose wt%]]</f>
        <v>22</v>
      </c>
      <c r="K40" s="6">
        <v>22</v>
      </c>
      <c r="L40" s="6">
        <v>0</v>
      </c>
      <c r="M40" s="6">
        <v>0</v>
      </c>
      <c r="N40" s="6">
        <v>0</v>
      </c>
      <c r="O40" s="8">
        <v>58</v>
      </c>
      <c r="P40" s="8">
        <v>14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6</v>
      </c>
      <c r="AD40" s="8">
        <v>1</v>
      </c>
      <c r="AG40" s="6">
        <v>16</v>
      </c>
      <c r="AQ40" s="6">
        <v>5</v>
      </c>
      <c r="AR40">
        <v>300</v>
      </c>
      <c r="AT40" t="s">
        <v>389</v>
      </c>
      <c r="AU40" s="8">
        <v>24</v>
      </c>
      <c r="AV40" s="8">
        <v>34</v>
      </c>
      <c r="AW40" s="8">
        <v>30</v>
      </c>
      <c r="AX40" s="8">
        <v>12</v>
      </c>
      <c r="AZ40" s="6">
        <v>12</v>
      </c>
      <c r="BD40" s="8">
        <v>68.5</v>
      </c>
      <c r="BE40" s="8">
        <v>8.4</v>
      </c>
      <c r="BF40" s="8">
        <v>17.3</v>
      </c>
      <c r="BG40" s="8">
        <v>4.7</v>
      </c>
      <c r="BH40" s="8">
        <v>1.1000000000000001</v>
      </c>
      <c r="BI40" s="8">
        <v>32.1</v>
      </c>
      <c r="BJ40" s="8"/>
    </row>
    <row r="41" spans="1:62" s="6" customFormat="1" x14ac:dyDescent="0.25">
      <c r="A41" t="s">
        <v>148</v>
      </c>
      <c r="B41" t="s">
        <v>149</v>
      </c>
      <c r="C41">
        <v>2015</v>
      </c>
      <c r="D41" s="9" t="s">
        <v>147</v>
      </c>
      <c r="E41">
        <v>0</v>
      </c>
      <c r="F41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22.32</v>
      </c>
      <c r="G41" s="6">
        <f>Table1[[#This Row],[Protein wt%]]+Table1[[#This Row],[AA wt%]]</f>
        <v>59.89513609995538</v>
      </c>
      <c r="H41" s="6">
        <f>Table1[[#This Row],[Lipids wt%]]+Table1[[#This Row],[FA wt%]]</f>
        <v>8.7349397590361448</v>
      </c>
      <c r="I41" s="6">
        <f>Table1[[#This Row],[Lignin wt%]]+Table1[[#This Row],[Ph wt%]]</f>
        <v>0</v>
      </c>
      <c r="J41" s="6">
        <f>Table1[[#This Row],[Other Carbs wt%]]+Table1[[#This Row],[Starch wt%]]+Table1[[#This Row],[Cellulose wt%]]+Table1[[#This Row],[Hemicellulose wt%]]</f>
        <v>22.32</v>
      </c>
      <c r="K41" s="6">
        <v>22.32</v>
      </c>
      <c r="L41" s="6">
        <v>0</v>
      </c>
      <c r="M41" s="6">
        <v>0</v>
      </c>
      <c r="N41" s="6">
        <v>0</v>
      </c>
      <c r="O41" s="8">
        <v>59.89513609995538</v>
      </c>
      <c r="P41" s="8">
        <v>8.7349397590361448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8.11</v>
      </c>
      <c r="AD41" s="8">
        <v>4.1000000000000003E-3</v>
      </c>
      <c r="AG41" s="6">
        <v>10</v>
      </c>
      <c r="AQ41" s="6">
        <v>20.990679787650137</v>
      </c>
      <c r="AR41">
        <v>370</v>
      </c>
      <c r="AT41" t="s">
        <v>389</v>
      </c>
      <c r="AU41" s="8"/>
      <c r="AV41" s="8">
        <v>31.7370892018779</v>
      </c>
      <c r="AW41" s="8"/>
      <c r="AX41" s="8"/>
      <c r="AZ41" s="6" t="s">
        <v>391</v>
      </c>
      <c r="BD41" s="8"/>
      <c r="BE41" s="8"/>
      <c r="BF41" s="8"/>
      <c r="BG41" s="8"/>
      <c r="BH41" s="8"/>
      <c r="BI41" s="8"/>
      <c r="BJ41" s="8"/>
    </row>
    <row r="42" spans="1:62" s="6" customFormat="1" x14ac:dyDescent="0.25">
      <c r="A42" t="s">
        <v>152</v>
      </c>
      <c r="B42" t="s">
        <v>153</v>
      </c>
      <c r="C42">
        <v>2016</v>
      </c>
      <c r="D42" s="9" t="s">
        <v>154</v>
      </c>
      <c r="E42">
        <v>0</v>
      </c>
      <c r="F42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20.2</v>
      </c>
      <c r="G42" s="6">
        <f>Table1[[#This Row],[Protein wt%]]+Table1[[#This Row],[AA wt%]]</f>
        <v>59.595959595959599</v>
      </c>
      <c r="H42" s="6">
        <f>Table1[[#This Row],[Lipids wt%]]+Table1[[#This Row],[FA wt%]]</f>
        <v>14.141414141414142</v>
      </c>
      <c r="I42" s="6">
        <f>Table1[[#This Row],[Lignin wt%]]+Table1[[#This Row],[Ph wt%]]</f>
        <v>0</v>
      </c>
      <c r="J42" s="6">
        <f>Table1[[#This Row],[Other Carbs wt%]]+Table1[[#This Row],[Starch wt%]]+Table1[[#This Row],[Cellulose wt%]]+Table1[[#This Row],[Hemicellulose wt%]]</f>
        <v>20.2</v>
      </c>
      <c r="K42" s="6">
        <v>20.2</v>
      </c>
      <c r="L42" s="6">
        <v>0</v>
      </c>
      <c r="M42" s="6">
        <v>0</v>
      </c>
      <c r="N42" s="6">
        <v>0</v>
      </c>
      <c r="O42" s="8">
        <v>59.595959595959599</v>
      </c>
      <c r="P42" s="8">
        <v>14.141414141414142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6</v>
      </c>
      <c r="AD42" s="8">
        <v>1.67E-3</v>
      </c>
      <c r="AG42" s="6">
        <v>15</v>
      </c>
      <c r="AQ42" s="6">
        <v>19.75</v>
      </c>
      <c r="AR42">
        <v>250</v>
      </c>
      <c r="AT42" t="s">
        <v>389</v>
      </c>
      <c r="AU42" s="8">
        <v>7</v>
      </c>
      <c r="AV42" s="8">
        <v>33</v>
      </c>
      <c r="AW42" s="8">
        <v>36</v>
      </c>
      <c r="AX42" s="8">
        <v>12</v>
      </c>
      <c r="AZ42" s="6">
        <v>12</v>
      </c>
      <c r="BD42" s="8"/>
      <c r="BE42" s="8"/>
      <c r="BF42" s="8"/>
      <c r="BG42" s="8"/>
      <c r="BH42" s="8"/>
      <c r="BI42" s="8"/>
      <c r="BJ42" s="8"/>
    </row>
    <row r="43" spans="1:62" s="6" customFormat="1" x14ac:dyDescent="0.25">
      <c r="A43" t="s">
        <v>157</v>
      </c>
      <c r="B43" t="s">
        <v>158</v>
      </c>
      <c r="C43">
        <v>2016</v>
      </c>
      <c r="D43" s="9" t="s">
        <v>155</v>
      </c>
      <c r="E43">
        <v>0</v>
      </c>
      <c r="F43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56.98</v>
      </c>
      <c r="G43" s="6">
        <f>Table1[[#This Row],[Protein wt%]]+Table1[[#This Row],[AA wt%]]</f>
        <v>14.26142614261426</v>
      </c>
      <c r="H43" s="6">
        <f>Table1[[#This Row],[Lipids wt%]]+Table1[[#This Row],[FA wt%]]</f>
        <v>21.762176217621761</v>
      </c>
      <c r="I43" s="6">
        <f>Table1[[#This Row],[Lignin wt%]]+Table1[[#This Row],[Ph wt%]]</f>
        <v>0</v>
      </c>
      <c r="J43" s="6">
        <f>Table1[[#This Row],[Other Carbs wt%]]+Table1[[#This Row],[Starch wt%]]+Table1[[#This Row],[Cellulose wt%]]+Table1[[#This Row],[Hemicellulose wt%]]</f>
        <v>56.98</v>
      </c>
      <c r="K43" s="6">
        <v>56.98</v>
      </c>
      <c r="L43" s="6">
        <v>0</v>
      </c>
      <c r="M43" s="6">
        <v>0</v>
      </c>
      <c r="N43" s="6">
        <v>0</v>
      </c>
      <c r="O43" s="8">
        <v>14.26142614261426</v>
      </c>
      <c r="P43" s="8">
        <v>21.762176217621761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7</v>
      </c>
      <c r="AD43" s="8"/>
      <c r="AG43" s="6">
        <v>10</v>
      </c>
      <c r="AQ43" s="6">
        <v>0</v>
      </c>
      <c r="AR43">
        <v>250</v>
      </c>
      <c r="AT43" t="s">
        <v>389</v>
      </c>
      <c r="AU43" s="8">
        <v>44.399460188933801</v>
      </c>
      <c r="AV43" s="8">
        <v>25.789473684210499</v>
      </c>
      <c r="AW43" s="8">
        <v>26.923076923076898</v>
      </c>
      <c r="AX43" s="8">
        <v>3.5897435897435801</v>
      </c>
      <c r="AZ43" s="6">
        <v>3.5897435897435801</v>
      </c>
      <c r="BD43" s="8"/>
      <c r="BE43" s="8"/>
      <c r="BF43" s="8"/>
      <c r="BG43" s="8"/>
      <c r="BH43" s="8"/>
      <c r="BI43" s="8"/>
      <c r="BJ43" s="8"/>
    </row>
    <row r="44" spans="1:62" s="6" customFormat="1" x14ac:dyDescent="0.25">
      <c r="A44" t="s">
        <v>162</v>
      </c>
      <c r="B44" t="s">
        <v>163</v>
      </c>
      <c r="C44">
        <v>2015</v>
      </c>
      <c r="D44" s="9" t="s">
        <v>160</v>
      </c>
      <c r="E44">
        <v>0</v>
      </c>
      <c r="F4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30.34</v>
      </c>
      <c r="G44" s="6">
        <f>Table1[[#This Row],[Protein wt%]]+Table1[[#This Row],[AA wt%]]</f>
        <v>50.861415104561715</v>
      </c>
      <c r="H44" s="6">
        <f>Table1[[#This Row],[Lipids wt%]]+Table1[[#This Row],[FA wt%]]</f>
        <v>15.039549246938998</v>
      </c>
      <c r="I44" s="6">
        <f>Table1[[#This Row],[Lignin wt%]]+Table1[[#This Row],[Ph wt%]]</f>
        <v>0</v>
      </c>
      <c r="J44" s="6">
        <f>Table1[[#This Row],[Other Carbs wt%]]+Table1[[#This Row],[Starch wt%]]+Table1[[#This Row],[Cellulose wt%]]+Table1[[#This Row],[Hemicellulose wt%]]</f>
        <v>30.34</v>
      </c>
      <c r="K44" s="6">
        <v>30.34</v>
      </c>
      <c r="L44" s="6">
        <v>0</v>
      </c>
      <c r="M44" s="6">
        <v>0</v>
      </c>
      <c r="N44" s="6">
        <v>0</v>
      </c>
      <c r="O44" s="8">
        <v>50.861415104561715</v>
      </c>
      <c r="P44" s="8">
        <v>15.039549246938998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3.47</v>
      </c>
      <c r="AD44" s="8">
        <v>0.1</v>
      </c>
      <c r="AG44" s="6">
        <v>14</v>
      </c>
      <c r="AQ44" s="6">
        <v>71.893216238158487</v>
      </c>
      <c r="AR44">
        <v>350</v>
      </c>
      <c r="AT44" t="s">
        <v>389</v>
      </c>
      <c r="AU44" s="8">
        <v>15.201900237529699</v>
      </c>
      <c r="AV44" s="8">
        <v>40.6175771971496</v>
      </c>
      <c r="AW44" s="8">
        <v>5.7007125890736035</v>
      </c>
      <c r="AX44" s="8">
        <v>31.828978622327796</v>
      </c>
      <c r="AZ44" s="6">
        <v>31.828978622327796</v>
      </c>
      <c r="BD44" s="8">
        <v>78.3</v>
      </c>
      <c r="BE44" s="8">
        <v>10.06</v>
      </c>
      <c r="BF44" s="8">
        <v>6.37</v>
      </c>
      <c r="BG44" s="8">
        <v>4.7</v>
      </c>
      <c r="BH44" s="8">
        <v>0.12</v>
      </c>
      <c r="BI44" s="8">
        <v>32.200000000000003</v>
      </c>
      <c r="BJ44" s="8">
        <v>0.44</v>
      </c>
    </row>
    <row r="45" spans="1:62" s="6" customFormat="1" x14ac:dyDescent="0.25">
      <c r="A45" t="s">
        <v>191</v>
      </c>
      <c r="B45" t="s">
        <v>190</v>
      </c>
      <c r="C45">
        <v>2022</v>
      </c>
      <c r="D45" s="9" t="s">
        <v>61</v>
      </c>
      <c r="E45">
        <v>0</v>
      </c>
      <c r="F45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17.16</v>
      </c>
      <c r="G45" s="6">
        <f>Table1[[#This Row],[Protein wt%]]+Table1[[#This Row],[AA wt%]]</f>
        <v>65.2</v>
      </c>
      <c r="H45" s="6">
        <f>Table1[[#This Row],[Lipids wt%]]+Table1[[#This Row],[FA wt%]]</f>
        <v>10.3</v>
      </c>
      <c r="I45" s="6">
        <f>Table1[[#This Row],[Lignin wt%]]+Table1[[#This Row],[Ph wt%]]</f>
        <v>0</v>
      </c>
      <c r="J45" s="6">
        <f>Table1[[#This Row],[Other Carbs wt%]]+Table1[[#This Row],[Starch wt%]]+Table1[[#This Row],[Cellulose wt%]]+Table1[[#This Row],[Hemicellulose wt%]]</f>
        <v>17.16</v>
      </c>
      <c r="K45" s="6">
        <v>17.16</v>
      </c>
      <c r="L45" s="6">
        <v>0</v>
      </c>
      <c r="M45" s="6">
        <v>0</v>
      </c>
      <c r="N45" s="6">
        <v>0</v>
      </c>
      <c r="O45" s="8">
        <v>65.2</v>
      </c>
      <c r="P45" s="8">
        <v>10.3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7.34</v>
      </c>
      <c r="AD45" s="8">
        <v>0.35</v>
      </c>
      <c r="AG45" s="6">
        <v>9.0909090909090917</v>
      </c>
      <c r="AQ45" s="6">
        <v>60</v>
      </c>
      <c r="AR45">
        <v>260</v>
      </c>
      <c r="AT45" t="s">
        <v>389</v>
      </c>
      <c r="AU45" s="8"/>
      <c r="AV45" s="8">
        <v>34.0715502555366</v>
      </c>
      <c r="AW45" s="8">
        <v>66.098807495740999</v>
      </c>
      <c r="AX45" s="8"/>
      <c r="AZ45" s="6" t="s">
        <v>391</v>
      </c>
      <c r="BD45" s="8"/>
      <c r="BE45" s="8"/>
      <c r="BF45" s="8"/>
      <c r="BG45" s="8"/>
      <c r="BH45" s="8"/>
      <c r="BI45" s="8"/>
      <c r="BJ45" s="8"/>
    </row>
    <row r="46" spans="1:62" s="6" customFormat="1" x14ac:dyDescent="0.25">
      <c r="A46" t="s">
        <v>199</v>
      </c>
      <c r="B46" t="s">
        <v>200</v>
      </c>
      <c r="C46">
        <v>2022</v>
      </c>
      <c r="D46" s="9" t="s">
        <v>100</v>
      </c>
      <c r="E46">
        <v>0</v>
      </c>
      <c r="F46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20</v>
      </c>
      <c r="G46" s="6">
        <f>Table1[[#This Row],[Protein wt%]]+Table1[[#This Row],[AA wt%]]</f>
        <v>61.05263157894737</v>
      </c>
      <c r="H46" s="6">
        <f>Table1[[#This Row],[Lipids wt%]]+Table1[[#This Row],[FA wt%]]</f>
        <v>12.105263157894736</v>
      </c>
      <c r="I46" s="6">
        <f>Table1[[#This Row],[Lignin wt%]]+Table1[[#This Row],[Ph wt%]]</f>
        <v>0</v>
      </c>
      <c r="J46" s="6">
        <f>Table1[[#This Row],[Other Carbs wt%]]+Table1[[#This Row],[Starch wt%]]+Table1[[#This Row],[Cellulose wt%]]+Table1[[#This Row],[Hemicellulose wt%]]</f>
        <v>20</v>
      </c>
      <c r="K46" s="6">
        <v>20</v>
      </c>
      <c r="L46" s="6">
        <v>0</v>
      </c>
      <c r="M46" s="6">
        <v>0</v>
      </c>
      <c r="N46" s="6">
        <v>0</v>
      </c>
      <c r="O46" s="8">
        <v>61.05263157894737</v>
      </c>
      <c r="P46" s="8">
        <v>12.105263157894736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6.5</v>
      </c>
      <c r="AD46" s="8">
        <v>0.03</v>
      </c>
      <c r="AG46" s="6">
        <v>7.0000000000000009</v>
      </c>
      <c r="AQ46" s="6">
        <v>40</v>
      </c>
      <c r="AR46">
        <v>287</v>
      </c>
      <c r="AT46" t="s">
        <v>389</v>
      </c>
      <c r="AU46" s="8"/>
      <c r="AV46" s="8">
        <v>56.213999999999999</v>
      </c>
      <c r="AW46" s="8"/>
      <c r="AX46" s="8"/>
      <c r="AZ46" s="6" t="s">
        <v>391</v>
      </c>
      <c r="BD46" s="8"/>
      <c r="BE46" s="8"/>
      <c r="BF46" s="8"/>
      <c r="BG46" s="8"/>
      <c r="BH46" s="8"/>
      <c r="BI46" s="8"/>
      <c r="BJ46" s="8"/>
    </row>
    <row r="47" spans="1:62" s="6" customFormat="1" x14ac:dyDescent="0.25">
      <c r="A47" t="s">
        <v>201</v>
      </c>
      <c r="B47" t="s">
        <v>123</v>
      </c>
      <c r="C47">
        <v>2022</v>
      </c>
      <c r="D47" s="9" t="s">
        <v>204</v>
      </c>
      <c r="E47">
        <v>0</v>
      </c>
      <c r="F47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18.399999999999999</v>
      </c>
      <c r="G47" s="6">
        <f>Table1[[#This Row],[Protein wt%]]+Table1[[#This Row],[AA wt%]]</f>
        <v>42.239999999999988</v>
      </c>
      <c r="H47" s="6">
        <f>Table1[[#This Row],[Lipids wt%]]+Table1[[#This Row],[FA wt%]]</f>
        <v>5.8666666666666663</v>
      </c>
      <c r="I47" s="6">
        <f>Table1[[#This Row],[Lignin wt%]]+Table1[[#This Row],[Ph wt%]]</f>
        <v>0</v>
      </c>
      <c r="J47" s="6">
        <f>Table1[[#This Row],[Other Carbs wt%]]+Table1[[#This Row],[Starch wt%]]+Table1[[#This Row],[Cellulose wt%]]+Table1[[#This Row],[Hemicellulose wt%]]</f>
        <v>18.399999999999999</v>
      </c>
      <c r="K47" s="6">
        <v>18.399999999999999</v>
      </c>
      <c r="L47" s="6">
        <v>0</v>
      </c>
      <c r="M47" s="6">
        <v>0</v>
      </c>
      <c r="N47" s="6">
        <v>0</v>
      </c>
      <c r="O47" s="8">
        <v>42.239999999999988</v>
      </c>
      <c r="P47" s="8">
        <v>5.8666666666666663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33.493333333333354</v>
      </c>
      <c r="AD47" s="8">
        <v>0.05</v>
      </c>
      <c r="AG47" s="6">
        <v>9.0909090909090917</v>
      </c>
      <c r="AQ47" s="6">
        <v>30</v>
      </c>
      <c r="AR47">
        <v>300</v>
      </c>
      <c r="AT47" t="s">
        <v>389</v>
      </c>
      <c r="AU47" s="8">
        <v>13.403263403263409</v>
      </c>
      <c r="AV47" s="8">
        <v>32.517482517482499</v>
      </c>
      <c r="AW47" s="8">
        <v>37.645687645687595</v>
      </c>
      <c r="AX47" s="8"/>
      <c r="AZ47" s="6" t="s">
        <v>391</v>
      </c>
      <c r="BD47" s="8">
        <v>73.7</v>
      </c>
      <c r="BE47" s="8">
        <v>7.7</v>
      </c>
      <c r="BF47" s="8" t="e">
        <f>100-#REF!-#REF!-#REF!</f>
        <v>#REF!</v>
      </c>
      <c r="BG47" s="8">
        <v>8</v>
      </c>
      <c r="BH47" s="8"/>
      <c r="BI47" s="8" t="e">
        <f>(33.5*#REF!+142.3*#REF!-15.4*#REF!-14.5*#REF!)/100</f>
        <v>#REF!</v>
      </c>
      <c r="BJ47" s="8"/>
    </row>
    <row r="48" spans="1:62" s="6" customFormat="1" x14ac:dyDescent="0.25">
      <c r="A48" t="s">
        <v>228</v>
      </c>
      <c r="B48" t="s">
        <v>229</v>
      </c>
      <c r="C48">
        <v>2022</v>
      </c>
      <c r="D48" s="9" t="s">
        <v>159</v>
      </c>
      <c r="E48">
        <v>0</v>
      </c>
      <c r="F48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16.16</v>
      </c>
      <c r="G48" s="6">
        <f>Table1[[#This Row],[Protein wt%]]+Table1[[#This Row],[AA wt%]]</f>
        <v>47.426710097719869</v>
      </c>
      <c r="H48" s="6">
        <f>Table1[[#This Row],[Lipids wt%]]+Table1[[#This Row],[FA wt%]]</f>
        <v>24.820846905537458</v>
      </c>
      <c r="I48" s="6">
        <f>Table1[[#This Row],[Lignin wt%]]+Table1[[#This Row],[Ph wt%]]</f>
        <v>0</v>
      </c>
      <c r="J48" s="6">
        <f>Table1[[#This Row],[Other Carbs wt%]]+Table1[[#This Row],[Starch wt%]]+Table1[[#This Row],[Cellulose wt%]]+Table1[[#This Row],[Hemicellulose wt%]]</f>
        <v>16.16</v>
      </c>
      <c r="K48" s="6">
        <v>16.16</v>
      </c>
      <c r="L48" s="6">
        <v>0</v>
      </c>
      <c r="M48" s="6">
        <v>0</v>
      </c>
      <c r="N48" s="6">
        <v>0</v>
      </c>
      <c r="O48" s="8">
        <v>47.426710097719869</v>
      </c>
      <c r="P48" s="8">
        <v>24.820846905537458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8.9</v>
      </c>
      <c r="AD48" s="8">
        <v>0.05</v>
      </c>
      <c r="AG48" s="6">
        <v>23.076923076923077</v>
      </c>
      <c r="AQ48" s="6">
        <v>3</v>
      </c>
      <c r="AR48">
        <v>300</v>
      </c>
      <c r="AT48" t="s">
        <v>389</v>
      </c>
      <c r="AU48" s="8">
        <v>6.2072649572649503</v>
      </c>
      <c r="AV48" s="8">
        <v>29.017094017093999</v>
      </c>
      <c r="AW48" s="8">
        <v>3.9636752136752098</v>
      </c>
      <c r="AX48" s="8"/>
      <c r="AZ48" s="6" t="s">
        <v>391</v>
      </c>
      <c r="BD48" s="8"/>
      <c r="BE48" s="8"/>
      <c r="BF48" s="8"/>
      <c r="BG48" s="8"/>
      <c r="BH48" s="8"/>
      <c r="BI48" s="8"/>
      <c r="BJ48" s="8"/>
    </row>
    <row r="49" spans="1:62" s="6" customFormat="1" x14ac:dyDescent="0.25">
      <c r="A49" t="s">
        <v>244</v>
      </c>
      <c r="B49" t="s">
        <v>247</v>
      </c>
      <c r="C49">
        <v>2022</v>
      </c>
      <c r="D49" s="9" t="s">
        <v>146</v>
      </c>
      <c r="E49">
        <v>0</v>
      </c>
      <c r="F49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22.341463414634099</v>
      </c>
      <c r="G49" s="6">
        <f>Table1[[#This Row],[Protein wt%]]+Table1[[#This Row],[AA wt%]]</f>
        <v>11.707317073170731</v>
      </c>
      <c r="H49" s="6">
        <f>Table1[[#This Row],[Lipids wt%]]+Table1[[#This Row],[FA wt%]]</f>
        <v>4.6829268292682924</v>
      </c>
      <c r="I49" s="6">
        <f>Table1[[#This Row],[Lignin wt%]]+Table1[[#This Row],[Ph wt%]]</f>
        <v>0</v>
      </c>
      <c r="J49" s="6">
        <f>Table1[[#This Row],[Other Carbs wt%]]+Table1[[#This Row],[Starch wt%]]+Table1[[#This Row],[Cellulose wt%]]+Table1[[#This Row],[Hemicellulose wt%]]</f>
        <v>22.341463414634099</v>
      </c>
      <c r="K49" s="6">
        <v>22.341463414634099</v>
      </c>
      <c r="L49" s="6">
        <v>0</v>
      </c>
      <c r="M49" s="6">
        <v>0</v>
      </c>
      <c r="N49" s="6">
        <v>0</v>
      </c>
      <c r="O49" s="8">
        <v>11.707317073170731</v>
      </c>
      <c r="P49" s="8">
        <v>4.6829268292682924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62.8</v>
      </c>
      <c r="AD49" s="8">
        <v>1.0999999999999999E-2</v>
      </c>
      <c r="AG49" s="6">
        <v>30</v>
      </c>
      <c r="AQ49" s="6">
        <v>20</v>
      </c>
      <c r="AR49">
        <v>250</v>
      </c>
      <c r="AT49" t="s">
        <v>389</v>
      </c>
      <c r="AU49" s="8">
        <v>37.911025145067597</v>
      </c>
      <c r="AV49" s="8">
        <v>24.564796905222401</v>
      </c>
      <c r="AW49" s="8">
        <v>7.9303675048355506</v>
      </c>
      <c r="AX49" s="8">
        <v>30.367504835589898</v>
      </c>
      <c r="AZ49" s="6">
        <v>30.367504835589898</v>
      </c>
      <c r="BD49" s="8"/>
      <c r="BE49" s="8"/>
      <c r="BF49" s="8"/>
      <c r="BG49" s="8"/>
      <c r="BH49" s="8"/>
      <c r="BI49" s="8"/>
      <c r="BJ49" s="8"/>
    </row>
    <row r="50" spans="1:62" s="6" customFormat="1" x14ac:dyDescent="0.25">
      <c r="A50" t="s">
        <v>281</v>
      </c>
      <c r="B50" t="s">
        <v>282</v>
      </c>
      <c r="C50">
        <v>2013</v>
      </c>
      <c r="D50" s="9" t="s">
        <v>154</v>
      </c>
      <c r="E50">
        <v>0</v>
      </c>
      <c r="F50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43.7437437437437</v>
      </c>
      <c r="G50" s="6">
        <f>Table1[[#This Row],[Protein wt%]]+Table1[[#This Row],[AA wt%]]</f>
        <v>41.841841841841841</v>
      </c>
      <c r="H50" s="6">
        <f>Table1[[#This Row],[Lipids wt%]]+Table1[[#This Row],[FA wt%]]</f>
        <v>11.611611611611611</v>
      </c>
      <c r="I50" s="6">
        <f>Table1[[#This Row],[Lignin wt%]]+Table1[[#This Row],[Ph wt%]]</f>
        <v>0</v>
      </c>
      <c r="J50" s="6">
        <f>Table1[[#This Row],[Other Carbs wt%]]+Table1[[#This Row],[Starch wt%]]+Table1[[#This Row],[Cellulose wt%]]+Table1[[#This Row],[Hemicellulose wt%]]</f>
        <v>43.7437437437437</v>
      </c>
      <c r="K50" s="6">
        <v>43.7437437437437</v>
      </c>
      <c r="L50" s="6">
        <v>0</v>
      </c>
      <c r="M50" s="6">
        <v>0</v>
      </c>
      <c r="N50" s="6">
        <v>0</v>
      </c>
      <c r="O50" s="8">
        <v>41.841841841841841</v>
      </c>
      <c r="P50" s="8">
        <v>11.611611611611611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2.8</v>
      </c>
      <c r="AD50" s="8">
        <v>4.1000000000000003E-3</v>
      </c>
      <c r="AG50" s="6">
        <v>15</v>
      </c>
      <c r="AQ50" s="6">
        <v>90</v>
      </c>
      <c r="AR50">
        <v>250</v>
      </c>
      <c r="AT50" t="s">
        <v>389</v>
      </c>
      <c r="AU50" s="8"/>
      <c r="AV50" s="8">
        <v>34</v>
      </c>
      <c r="AW50" s="8"/>
      <c r="AX50" s="8"/>
      <c r="AZ50" s="6" t="s">
        <v>391</v>
      </c>
      <c r="BD50" s="8">
        <v>71.42</v>
      </c>
      <c r="BE50" s="8">
        <v>9.19</v>
      </c>
      <c r="BF50" s="8">
        <v>11.31</v>
      </c>
      <c r="BG50" s="8">
        <v>6.78</v>
      </c>
      <c r="BH50" s="8">
        <v>0.7</v>
      </c>
      <c r="BI50" s="8">
        <v>35.31</v>
      </c>
      <c r="BJ50" s="8"/>
    </row>
    <row r="51" spans="1:62" s="6" customFormat="1" x14ac:dyDescent="0.25">
      <c r="A51" t="s">
        <v>286</v>
      </c>
      <c r="B51" t="s">
        <v>153</v>
      </c>
      <c r="C51">
        <v>2019</v>
      </c>
      <c r="D51" s="9" t="s">
        <v>283</v>
      </c>
      <c r="E51">
        <v>0</v>
      </c>
      <c r="F51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43.74</v>
      </c>
      <c r="G51" s="6">
        <f>Table1[[#This Row],[Protein wt%]]+Table1[[#This Row],[AA wt%]]</f>
        <v>41.841841841841841</v>
      </c>
      <c r="H51" s="6">
        <f>Table1[[#This Row],[Lipids wt%]]+Table1[[#This Row],[FA wt%]]</f>
        <v>11.611611611611611</v>
      </c>
      <c r="I51" s="6">
        <f>Table1[[#This Row],[Lignin wt%]]+Table1[[#This Row],[Ph wt%]]</f>
        <v>0</v>
      </c>
      <c r="J51" s="6">
        <f>Table1[[#This Row],[Other Carbs wt%]]+Table1[[#This Row],[Starch wt%]]+Table1[[#This Row],[Cellulose wt%]]+Table1[[#This Row],[Hemicellulose wt%]]</f>
        <v>43.74</v>
      </c>
      <c r="K51" s="6">
        <v>43.74</v>
      </c>
      <c r="L51" s="6">
        <v>0</v>
      </c>
      <c r="M51" s="6">
        <v>0</v>
      </c>
      <c r="N51" s="6">
        <v>0</v>
      </c>
      <c r="O51" s="8">
        <v>41.841841841841841</v>
      </c>
      <c r="P51" s="8">
        <v>11.611611611611611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2.8</v>
      </c>
      <c r="AD51" s="8">
        <v>1.2999999999999999E-3</v>
      </c>
      <c r="AG51" s="6">
        <v>2.912621359223301</v>
      </c>
      <c r="AQ51" s="6">
        <v>3.2</v>
      </c>
      <c r="AR51">
        <v>300</v>
      </c>
      <c r="AT51" t="s">
        <v>389</v>
      </c>
      <c r="AU51" s="8">
        <v>4.2</v>
      </c>
      <c r="AV51" s="8">
        <v>29.5</v>
      </c>
      <c r="AW51" s="8">
        <f>100-Table1[[#This Row],[Solids wt%]]-Table1[[#This Row],[Biocrude wt%]]-Table1[[#This Row],[Gas wt%]]</f>
        <v>61.4</v>
      </c>
      <c r="AX51" s="8">
        <v>4.9000000000000004</v>
      </c>
      <c r="AZ51" s="6">
        <v>4.9000000000000004</v>
      </c>
      <c r="BD51" s="8">
        <v>64.599999999999994</v>
      </c>
      <c r="BE51" s="8">
        <v>8.5</v>
      </c>
      <c r="BF51" s="8">
        <v>22</v>
      </c>
      <c r="BG51" s="8">
        <v>4.4000000000000004</v>
      </c>
      <c r="BH51" s="8">
        <v>0.57999999999999996</v>
      </c>
      <c r="BI51" s="8">
        <v>30.2</v>
      </c>
      <c r="BJ51" s="8"/>
    </row>
    <row r="52" spans="1:62" s="6" customFormat="1" x14ac:dyDescent="0.25">
      <c r="A52" t="s">
        <v>290</v>
      </c>
      <c r="B52" t="s">
        <v>253</v>
      </c>
      <c r="C52">
        <v>2020</v>
      </c>
      <c r="D52" s="9" t="s">
        <v>137</v>
      </c>
      <c r="E52">
        <v>0</v>
      </c>
      <c r="F52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22.03</v>
      </c>
      <c r="G52" s="6">
        <f>Table1[[#This Row],[Protein wt%]]+Table1[[#This Row],[AA wt%]]</f>
        <v>64.792626728110605</v>
      </c>
      <c r="H52" s="6">
        <f>Table1[[#This Row],[Lipids wt%]]+Table1[[#This Row],[FA wt%]]</f>
        <v>5.3456221198156681</v>
      </c>
      <c r="I52" s="6">
        <f>Table1[[#This Row],[Lignin wt%]]+Table1[[#This Row],[Ph wt%]]</f>
        <v>0</v>
      </c>
      <c r="J52" s="6">
        <f>Table1[[#This Row],[Other Carbs wt%]]+Table1[[#This Row],[Starch wt%]]+Table1[[#This Row],[Cellulose wt%]]+Table1[[#This Row],[Hemicellulose wt%]]</f>
        <v>22.03</v>
      </c>
      <c r="K52" s="6">
        <v>22.03</v>
      </c>
      <c r="L52" s="6">
        <v>0</v>
      </c>
      <c r="M52" s="6">
        <v>0</v>
      </c>
      <c r="N52" s="6">
        <v>0</v>
      </c>
      <c r="O52" s="8">
        <v>64.792626728110605</v>
      </c>
      <c r="P52" s="8">
        <v>5.3456221198156681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8.5</v>
      </c>
      <c r="AD52" s="8">
        <v>0.05</v>
      </c>
      <c r="AG52" s="6">
        <v>10</v>
      </c>
      <c r="AQ52" s="6">
        <v>45</v>
      </c>
      <c r="AR52">
        <v>350</v>
      </c>
      <c r="AT52" t="s">
        <v>389</v>
      </c>
      <c r="AU52" s="8"/>
      <c r="AV52" s="8">
        <v>19.899999999999999</v>
      </c>
      <c r="AW52" s="8"/>
      <c r="AX52" s="8"/>
      <c r="AZ52" s="6" t="s">
        <v>391</v>
      </c>
      <c r="BD52" s="8"/>
      <c r="BE52" s="8"/>
      <c r="BF52" s="8"/>
      <c r="BG52" s="8"/>
      <c r="BH52" s="8"/>
      <c r="BI52" s="8"/>
      <c r="BJ52" s="8"/>
    </row>
    <row r="53" spans="1:62" s="6" customFormat="1" x14ac:dyDescent="0.25">
      <c r="A53" t="s">
        <v>317</v>
      </c>
      <c r="B53" t="s">
        <v>115</v>
      </c>
      <c r="C53">
        <v>2013</v>
      </c>
      <c r="D53" s="9" t="s">
        <v>315</v>
      </c>
      <c r="E53">
        <v>0</v>
      </c>
      <c r="F53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21</v>
      </c>
      <c r="G53" s="6">
        <f>Table1[[#This Row],[Protein wt%]]+Table1[[#This Row],[AA wt%]]</f>
        <v>43.6</v>
      </c>
      <c r="H53" s="6">
        <f>Table1[[#This Row],[Lipids wt%]]+Table1[[#This Row],[FA wt%]]</f>
        <v>19.5</v>
      </c>
      <c r="I53" s="6">
        <f>Table1[[#This Row],[Lignin wt%]]+Table1[[#This Row],[Ph wt%]]</f>
        <v>0</v>
      </c>
      <c r="J53" s="6">
        <f>Table1[[#This Row],[Other Carbs wt%]]+Table1[[#This Row],[Starch wt%]]+Table1[[#This Row],[Cellulose wt%]]+Table1[[#This Row],[Hemicellulose wt%]]</f>
        <v>21</v>
      </c>
      <c r="K53" s="6">
        <v>21</v>
      </c>
      <c r="L53" s="6">
        <v>0</v>
      </c>
      <c r="M53" s="6">
        <v>0</v>
      </c>
      <c r="N53" s="6">
        <v>0</v>
      </c>
      <c r="O53" s="8">
        <v>43.6</v>
      </c>
      <c r="P53" s="8">
        <v>19.5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15.9</v>
      </c>
      <c r="AD53" s="8">
        <v>4.2999999999999997E-2</v>
      </c>
      <c r="AG53" s="6">
        <v>6</v>
      </c>
      <c r="AQ53" s="6">
        <v>8.5</v>
      </c>
      <c r="AR53">
        <v>250</v>
      </c>
      <c r="AT53" t="s">
        <v>389</v>
      </c>
      <c r="AU53" s="8">
        <v>21.1</v>
      </c>
      <c r="AV53" s="8">
        <v>29.4</v>
      </c>
      <c r="AW53" s="8">
        <v>28</v>
      </c>
      <c r="AX53" s="8">
        <v>12.6</v>
      </c>
      <c r="AZ53" s="6">
        <v>12.6</v>
      </c>
      <c r="BD53" s="8">
        <v>62.6</v>
      </c>
      <c r="BE53" s="8">
        <v>7.4</v>
      </c>
      <c r="BF53" s="8">
        <v>14</v>
      </c>
      <c r="BG53" s="8">
        <v>4.8</v>
      </c>
      <c r="BH53" s="8">
        <v>0.4</v>
      </c>
      <c r="BI53" s="8">
        <v>29.3</v>
      </c>
      <c r="BJ53" s="8">
        <v>10.9</v>
      </c>
    </row>
    <row r="54" spans="1:62" s="6" customFormat="1" x14ac:dyDescent="0.25">
      <c r="A54" t="s">
        <v>326</v>
      </c>
      <c r="B54" t="s">
        <v>327</v>
      </c>
      <c r="C54">
        <v>2018</v>
      </c>
      <c r="D54" s="9" t="s">
        <v>321</v>
      </c>
      <c r="E54">
        <v>0</v>
      </c>
      <c r="F5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27.65</v>
      </c>
      <c r="G54" s="6">
        <f>Table1[[#This Row],[Protein wt%]]+Table1[[#This Row],[AA wt%]]</f>
        <v>41.19</v>
      </c>
      <c r="H54" s="6">
        <f>Table1[[#This Row],[Lipids wt%]]+Table1[[#This Row],[FA wt%]]</f>
        <v>21.3</v>
      </c>
      <c r="I54" s="6">
        <f>Table1[[#This Row],[Lignin wt%]]+Table1[[#This Row],[Ph wt%]]</f>
        <v>0</v>
      </c>
      <c r="J54" s="6">
        <f>Table1[[#This Row],[Other Carbs wt%]]+Table1[[#This Row],[Starch wt%]]+Table1[[#This Row],[Cellulose wt%]]+Table1[[#This Row],[Hemicellulose wt%]]</f>
        <v>27.65</v>
      </c>
      <c r="K54" s="6">
        <v>27.65</v>
      </c>
      <c r="L54" s="6">
        <v>0</v>
      </c>
      <c r="M54" s="6">
        <v>0</v>
      </c>
      <c r="N54" s="6">
        <v>0</v>
      </c>
      <c r="O54" s="8">
        <v>41.19</v>
      </c>
      <c r="P54" s="8">
        <v>21.3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9.86</v>
      </c>
      <c r="AD54" s="8">
        <v>0.5</v>
      </c>
      <c r="AG54" s="6">
        <v>23.076923076923077</v>
      </c>
      <c r="AQ54" s="6">
        <v>110</v>
      </c>
      <c r="AR54">
        <v>350</v>
      </c>
      <c r="AT54" t="s">
        <v>389</v>
      </c>
      <c r="AU54" s="8">
        <v>8.48</v>
      </c>
      <c r="AV54" s="8">
        <v>44.53</v>
      </c>
      <c r="AW54" s="8">
        <v>28.67</v>
      </c>
      <c r="AX54" s="8">
        <v>14.64</v>
      </c>
      <c r="AZ54" s="6">
        <v>14.64</v>
      </c>
      <c r="BD54" s="8"/>
      <c r="BE54" s="8"/>
      <c r="BF54" s="8"/>
      <c r="BG54" s="8"/>
      <c r="BH54" s="8"/>
      <c r="BI54" s="8"/>
      <c r="BJ54" s="8"/>
    </row>
    <row r="55" spans="1:62" s="6" customFormat="1" x14ac:dyDescent="0.25">
      <c r="A55" t="s">
        <v>331</v>
      </c>
      <c r="B55" t="s">
        <v>128</v>
      </c>
      <c r="C55">
        <v>2018</v>
      </c>
      <c r="D55" s="9" t="s">
        <v>332</v>
      </c>
      <c r="E55">
        <v>0</v>
      </c>
      <c r="F55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19.6938775510204</v>
      </c>
      <c r="G55" s="6">
        <f>Table1[[#This Row],[Protein wt%]]+Table1[[#This Row],[AA wt%]]</f>
        <v>66.734693877551024</v>
      </c>
      <c r="H55" s="6">
        <f>Table1[[#This Row],[Lipids wt%]]+Table1[[#This Row],[FA wt%]]</f>
        <v>7.5510204081632653</v>
      </c>
      <c r="I55" s="6">
        <f>Table1[[#This Row],[Lignin wt%]]+Table1[[#This Row],[Ph wt%]]</f>
        <v>0</v>
      </c>
      <c r="J55" s="6">
        <f>Table1[[#This Row],[Other Carbs wt%]]+Table1[[#This Row],[Starch wt%]]+Table1[[#This Row],[Cellulose wt%]]+Table1[[#This Row],[Hemicellulose wt%]]</f>
        <v>19.6938775510204</v>
      </c>
      <c r="K55" s="6">
        <v>19.6938775510204</v>
      </c>
      <c r="L55" s="6">
        <v>0</v>
      </c>
      <c r="M55" s="6">
        <v>0</v>
      </c>
      <c r="N55" s="6">
        <v>0</v>
      </c>
      <c r="O55" s="8">
        <v>66.734693877551024</v>
      </c>
      <c r="P55" s="8">
        <v>7.5510204081632653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5.9</v>
      </c>
      <c r="AD55" s="8">
        <v>0.03</v>
      </c>
      <c r="AG55" s="6">
        <v>11</v>
      </c>
      <c r="AQ55" s="6">
        <v>20</v>
      </c>
      <c r="AR55">
        <v>175</v>
      </c>
      <c r="AT55" t="s">
        <v>389</v>
      </c>
      <c r="AU55" s="8"/>
      <c r="AV55" s="8">
        <v>33.776722090261202</v>
      </c>
      <c r="AW55" s="8"/>
      <c r="AX55" s="8"/>
      <c r="AZ55" s="6" t="s">
        <v>391</v>
      </c>
      <c r="BD55" s="8">
        <v>47.34</v>
      </c>
      <c r="BE55" s="8">
        <v>7.58</v>
      </c>
      <c r="BF55" s="8">
        <v>34.86</v>
      </c>
      <c r="BG55" s="8">
        <v>10.220000000000001</v>
      </c>
      <c r="BH55" s="8"/>
      <c r="BI55" s="8" t="e">
        <f>(33.5*#REF!+142.3*#REF!-15.4*#REF!-14.5*#REF!)/100</f>
        <v>#REF!</v>
      </c>
      <c r="BJ55" s="8"/>
    </row>
    <row r="56" spans="1:62" s="6" customFormat="1" x14ac:dyDescent="0.25">
      <c r="A56" t="s">
        <v>333</v>
      </c>
      <c r="B56" t="s">
        <v>334</v>
      </c>
      <c r="C56">
        <v>2015</v>
      </c>
      <c r="D56" s="9" t="s">
        <v>335</v>
      </c>
      <c r="E56">
        <v>0</v>
      </c>
      <c r="F56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24.41</v>
      </c>
      <c r="G56" s="6">
        <f>Table1[[#This Row],[Protein wt%]]+Table1[[#This Row],[AA wt%]]</f>
        <v>36.31452581032412</v>
      </c>
      <c r="H56" s="6">
        <f>Table1[[#This Row],[Lipids wt%]]+Table1[[#This Row],[FA wt%]]</f>
        <v>30.21208483393357</v>
      </c>
      <c r="I56" s="6">
        <f>Table1[[#This Row],[Lignin wt%]]+Table1[[#This Row],[Ph wt%]]</f>
        <v>0</v>
      </c>
      <c r="J56" s="6">
        <f>Table1[[#This Row],[Other Carbs wt%]]+Table1[[#This Row],[Starch wt%]]+Table1[[#This Row],[Cellulose wt%]]+Table1[[#This Row],[Hemicellulose wt%]]</f>
        <v>24.41</v>
      </c>
      <c r="K56" s="6">
        <v>24.41</v>
      </c>
      <c r="L56" s="6">
        <v>0</v>
      </c>
      <c r="M56" s="6">
        <v>0</v>
      </c>
      <c r="N56" s="6">
        <v>0</v>
      </c>
      <c r="O56" s="8">
        <v>36.31452581032412</v>
      </c>
      <c r="P56" s="8">
        <v>30.21208483393357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9.06</v>
      </c>
      <c r="AD56" s="8">
        <v>4.2000000000000003E-2</v>
      </c>
      <c r="AG56" s="6">
        <v>25</v>
      </c>
      <c r="AQ56" s="6">
        <v>166.06060606060606</v>
      </c>
      <c r="AR56">
        <v>350</v>
      </c>
      <c r="AT56" t="s">
        <v>389</v>
      </c>
      <c r="AU56" s="8">
        <v>2.7840909090909101</v>
      </c>
      <c r="AV56" s="8">
        <v>40.284090909090892</v>
      </c>
      <c r="AW56" s="8"/>
      <c r="AX56" s="8"/>
      <c r="AZ56" s="6" t="s">
        <v>391</v>
      </c>
      <c r="BD56" s="8">
        <v>77.400000000000006</v>
      </c>
      <c r="BE56" s="8">
        <v>10.7</v>
      </c>
      <c r="BF56" s="8">
        <v>7.32</v>
      </c>
      <c r="BG56" s="8">
        <v>6.98</v>
      </c>
      <c r="BH56" s="8">
        <v>0.22700000000000001</v>
      </c>
      <c r="BI56" s="8">
        <v>39.299999999999997</v>
      </c>
      <c r="BJ56" s="8"/>
    </row>
    <row r="57" spans="1:62" s="6" customFormat="1" x14ac:dyDescent="0.25">
      <c r="A57" t="s">
        <v>343</v>
      </c>
      <c r="B57" t="s">
        <v>344</v>
      </c>
      <c r="C57">
        <v>2020</v>
      </c>
      <c r="D57" s="9" t="s">
        <v>345</v>
      </c>
      <c r="E57">
        <v>0</v>
      </c>
      <c r="F57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26.679649464459601</v>
      </c>
      <c r="G57" s="6">
        <f>Table1[[#This Row],[Protein wt%]]+Table1[[#This Row],[AA wt%]]</f>
        <v>38.656280428432325</v>
      </c>
      <c r="H57" s="6">
        <f>Table1[[#This Row],[Lipids wt%]]+Table1[[#This Row],[FA wt%]]</f>
        <v>28.101265822784807</v>
      </c>
      <c r="I57" s="6">
        <f>Table1[[#This Row],[Lignin wt%]]+Table1[[#This Row],[Ph wt%]]</f>
        <v>0</v>
      </c>
      <c r="J57" s="6">
        <f>Table1[[#This Row],[Other Carbs wt%]]+Table1[[#This Row],[Starch wt%]]+Table1[[#This Row],[Cellulose wt%]]+Table1[[#This Row],[Hemicellulose wt%]]</f>
        <v>26.679649464459601</v>
      </c>
      <c r="K57" s="6">
        <v>26.679649464459601</v>
      </c>
      <c r="L57" s="6">
        <v>0</v>
      </c>
      <c r="M57" s="6">
        <v>0</v>
      </c>
      <c r="N57" s="6">
        <v>0</v>
      </c>
      <c r="O57" s="8">
        <v>38.656280428432325</v>
      </c>
      <c r="P57" s="8">
        <v>28.101265822784807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6.74</v>
      </c>
      <c r="AD57" s="8">
        <v>0.1</v>
      </c>
      <c r="AG57" s="6">
        <v>10</v>
      </c>
      <c r="AQ57" s="6">
        <v>30</v>
      </c>
      <c r="AR57">
        <v>325</v>
      </c>
      <c r="AT57" t="s">
        <v>389</v>
      </c>
      <c r="AU57" s="8">
        <v>7.9906542056074699</v>
      </c>
      <c r="AV57" s="8">
        <v>33.119158878504599</v>
      </c>
      <c r="AW57" s="8">
        <v>45.105140186915797</v>
      </c>
      <c r="AX57" s="8">
        <f>100-SUM(Table1[[#This Row],[Solids wt%]:[Aquous wt%]])</f>
        <v>13.785046728972134</v>
      </c>
      <c r="AZ57" s="6">
        <v>13.785046728972134</v>
      </c>
      <c r="BD57" s="8">
        <v>73.819999999999993</v>
      </c>
      <c r="BE57" s="8">
        <v>9.01</v>
      </c>
      <c r="BF57" s="8">
        <v>10.94</v>
      </c>
      <c r="BG57" s="8">
        <v>5.8</v>
      </c>
      <c r="BH57" s="8">
        <v>0.43</v>
      </c>
      <c r="BI57" s="8">
        <v>35.840000000000003</v>
      </c>
      <c r="BJ57" s="8"/>
    </row>
    <row r="58" spans="1:62" s="6" customFormat="1" x14ac:dyDescent="0.25">
      <c r="A58" t="s">
        <v>346</v>
      </c>
      <c r="B58" t="s">
        <v>347</v>
      </c>
      <c r="C58">
        <v>2018</v>
      </c>
      <c r="D58" s="9" t="s">
        <v>348</v>
      </c>
      <c r="E58">
        <v>0</v>
      </c>
      <c r="F58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8.27</v>
      </c>
      <c r="G58" s="6">
        <f>Table1[[#This Row],[Protein wt%]]+Table1[[#This Row],[AA wt%]]</f>
        <v>70.663562281722932</v>
      </c>
      <c r="H58" s="6">
        <f>Table1[[#This Row],[Lipids wt%]]+Table1[[#This Row],[FA wt%]]</f>
        <v>14.086146682188591</v>
      </c>
      <c r="I58" s="6">
        <f>Table1[[#This Row],[Lignin wt%]]+Table1[[#This Row],[Ph wt%]]</f>
        <v>0</v>
      </c>
      <c r="J58" s="6">
        <f>Table1[[#This Row],[Other Carbs wt%]]+Table1[[#This Row],[Starch wt%]]+Table1[[#This Row],[Cellulose wt%]]+Table1[[#This Row],[Hemicellulose wt%]]</f>
        <v>8.27</v>
      </c>
      <c r="K58" s="6">
        <v>8.27</v>
      </c>
      <c r="L58" s="6">
        <v>0</v>
      </c>
      <c r="M58" s="6">
        <v>0</v>
      </c>
      <c r="N58" s="6">
        <v>0</v>
      </c>
      <c r="O58" s="8">
        <v>70.663562281722932</v>
      </c>
      <c r="P58" s="8">
        <v>14.086146682188591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6</v>
      </c>
      <c r="AD58" s="8"/>
      <c r="AG58" s="6">
        <v>16.666666666666664</v>
      </c>
      <c r="AQ58" s="6">
        <v>180</v>
      </c>
      <c r="AR58">
        <v>280</v>
      </c>
      <c r="AT58" t="s">
        <v>389</v>
      </c>
      <c r="AU58" s="8"/>
      <c r="AV58" s="8">
        <v>26.5</v>
      </c>
      <c r="AW58" s="8"/>
      <c r="AX58" s="8"/>
      <c r="AZ58" s="6" t="s">
        <v>391</v>
      </c>
      <c r="BD58" s="8">
        <v>69.099999999999994</v>
      </c>
      <c r="BE58" s="8">
        <v>6</v>
      </c>
      <c r="BF58" s="8">
        <v>18</v>
      </c>
      <c r="BG58" s="8">
        <v>4.0999999999999996</v>
      </c>
      <c r="BH58" s="8">
        <v>2.8</v>
      </c>
      <c r="BI58" s="8" t="e">
        <f>(33.5*#REF!+142.3*#REF!-15.4*#REF!-14.5*#REF!)/100</f>
        <v>#REF!</v>
      </c>
      <c r="BJ58" s="8"/>
    </row>
    <row r="59" spans="1:62" s="6" customFormat="1" x14ac:dyDescent="0.25">
      <c r="A59" t="s">
        <v>357</v>
      </c>
      <c r="B59" t="s">
        <v>236</v>
      </c>
      <c r="C59">
        <v>2019</v>
      </c>
      <c r="D59" s="9" t="s">
        <v>358</v>
      </c>
      <c r="E59">
        <v>0</v>
      </c>
      <c r="F59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36.052846635794097</v>
      </c>
      <c r="G59" s="6">
        <f>Table1[[#This Row],[Protein wt%]]+Table1[[#This Row],[AA wt%]]</f>
        <v>38.286570416780165</v>
      </c>
      <c r="H59" s="6">
        <f>Table1[[#This Row],[Lipids wt%]]+Table1[[#This Row],[FA wt%]]</f>
        <v>17.188776900027239</v>
      </c>
      <c r="I59" s="6">
        <f>Table1[[#This Row],[Lignin wt%]]+Table1[[#This Row],[Ph wt%]]</f>
        <v>0</v>
      </c>
      <c r="J59" s="6">
        <f>Table1[[#This Row],[Other Carbs wt%]]+Table1[[#This Row],[Starch wt%]]+Table1[[#This Row],[Cellulose wt%]]+Table1[[#This Row],[Hemicellulose wt%]]</f>
        <v>36.052846635794097</v>
      </c>
      <c r="K59" s="6">
        <v>36.052846635794097</v>
      </c>
      <c r="L59" s="6">
        <v>0</v>
      </c>
      <c r="M59" s="6">
        <v>0</v>
      </c>
      <c r="N59" s="6">
        <v>0</v>
      </c>
      <c r="O59" s="8">
        <v>38.286570416780165</v>
      </c>
      <c r="P59" s="8">
        <v>17.188776900027239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6.22</v>
      </c>
      <c r="AD59" s="8">
        <v>0.1</v>
      </c>
      <c r="AG59" s="6">
        <v>10</v>
      </c>
      <c r="AQ59" s="6">
        <v>30</v>
      </c>
      <c r="AR59">
        <v>300</v>
      </c>
      <c r="AT59" t="s">
        <v>389</v>
      </c>
      <c r="AU59" s="8">
        <v>12.3776223776223</v>
      </c>
      <c r="AV59" s="8">
        <v>48.67132867132856</v>
      </c>
      <c r="AW59" s="8">
        <v>28.321678321678306</v>
      </c>
      <c r="AX59" s="8"/>
      <c r="AZ59" s="6" t="s">
        <v>391</v>
      </c>
      <c r="BD59" s="8">
        <v>76.63</v>
      </c>
      <c r="BE59" s="8">
        <v>8.9499999999999993</v>
      </c>
      <c r="BF59" s="8">
        <v>7.94</v>
      </c>
      <c r="BG59" s="8">
        <v>5.22</v>
      </c>
      <c r="BH59" s="8">
        <v>1.25</v>
      </c>
      <c r="BI59" s="8">
        <v>37.520000000000003</v>
      </c>
      <c r="BJ59" s="8"/>
    </row>
    <row r="60" spans="1:62" s="6" customFormat="1" x14ac:dyDescent="0.25">
      <c r="A60" t="s">
        <v>359</v>
      </c>
      <c r="B60" t="s">
        <v>360</v>
      </c>
      <c r="C60">
        <v>2019</v>
      </c>
      <c r="D60" s="9" t="s">
        <v>146</v>
      </c>
      <c r="E60">
        <v>0</v>
      </c>
      <c r="F60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38.893210356706298</v>
      </c>
      <c r="G60" s="6">
        <f>Table1[[#This Row],[Protein wt%]]+Table1[[#This Row],[AA wt%]]</f>
        <v>26.669629958884318</v>
      </c>
      <c r="H60" s="6">
        <f>Table1[[#This Row],[Lipids wt%]]+Table1[[#This Row],[FA wt%]]</f>
        <v>16.6685187243027</v>
      </c>
      <c r="I60" s="6">
        <f>Table1[[#This Row],[Lignin wt%]]+Table1[[#This Row],[Ph wt%]]</f>
        <v>0</v>
      </c>
      <c r="J60" s="6">
        <f>Table1[[#This Row],[Other Carbs wt%]]+Table1[[#This Row],[Starch wt%]]+Table1[[#This Row],[Cellulose wt%]]+Table1[[#This Row],[Hemicellulose wt%]]</f>
        <v>38.893210356706298</v>
      </c>
      <c r="K60" s="6">
        <v>38.893210356706298</v>
      </c>
      <c r="L60" s="6">
        <v>0</v>
      </c>
      <c r="M60" s="6">
        <v>0</v>
      </c>
      <c r="N60" s="6">
        <v>0</v>
      </c>
      <c r="O60" s="8">
        <v>26.669629958884318</v>
      </c>
      <c r="P60" s="8">
        <v>16.6685187243027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15.99</v>
      </c>
      <c r="AD60" s="8">
        <v>1.2</v>
      </c>
      <c r="AG60" s="6">
        <v>10</v>
      </c>
      <c r="AQ60" s="6">
        <v>31.75</v>
      </c>
      <c r="AR60">
        <v>325</v>
      </c>
      <c r="AT60" t="s">
        <v>389</v>
      </c>
      <c r="AU60" s="8">
        <v>20.8</v>
      </c>
      <c r="AV60" s="8">
        <v>29.9</v>
      </c>
      <c r="AW60" s="8">
        <v>25.7</v>
      </c>
      <c r="AX60" s="8">
        <v>3.4</v>
      </c>
      <c r="AZ60" s="6">
        <v>3.4</v>
      </c>
      <c r="BD60" s="8">
        <v>71</v>
      </c>
      <c r="BE60" s="8">
        <v>9.6999999999999993</v>
      </c>
      <c r="BF60" s="8">
        <v>12.2</v>
      </c>
      <c r="BG60" s="8">
        <v>5.3</v>
      </c>
      <c r="BH60" s="8"/>
      <c r="BI60" s="8">
        <v>31.8</v>
      </c>
      <c r="BJ60" s="8">
        <v>5.6</v>
      </c>
    </row>
    <row r="61" spans="1:62" s="6" customFormat="1" ht="14.25" customHeight="1" x14ac:dyDescent="0.25">
      <c r="A61" t="s">
        <v>369</v>
      </c>
      <c r="B61" t="s">
        <v>370</v>
      </c>
      <c r="C61">
        <v>2016</v>
      </c>
      <c r="D61" s="9" t="s">
        <v>371</v>
      </c>
      <c r="E61">
        <v>0</v>
      </c>
      <c r="F61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5.8</v>
      </c>
      <c r="G61" s="6">
        <f>Table1[[#This Row],[Protein wt%]]+Table1[[#This Row],[AA wt%]]</f>
        <v>30</v>
      </c>
      <c r="H61" s="6">
        <f>Table1[[#This Row],[Lipids wt%]]+Table1[[#This Row],[FA wt%]]</f>
        <v>57.5</v>
      </c>
      <c r="I61" s="6">
        <f>Table1[[#This Row],[Lignin wt%]]+Table1[[#This Row],[Ph wt%]]</f>
        <v>0</v>
      </c>
      <c r="J61" s="6">
        <f>Table1[[#This Row],[Other Carbs wt%]]+Table1[[#This Row],[Starch wt%]]+Table1[[#This Row],[Cellulose wt%]]+Table1[[#This Row],[Hemicellulose wt%]]</f>
        <v>5.8</v>
      </c>
      <c r="K61" s="6">
        <v>5.8</v>
      </c>
      <c r="L61" s="6">
        <v>0</v>
      </c>
      <c r="M61" s="6">
        <v>0</v>
      </c>
      <c r="N61" s="6">
        <v>0</v>
      </c>
      <c r="O61" s="8">
        <v>30</v>
      </c>
      <c r="P61" s="8">
        <v>57.5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6.7</v>
      </c>
      <c r="AD61" s="8">
        <v>7.4999999999999997E-3</v>
      </c>
      <c r="AG61" s="6">
        <v>14</v>
      </c>
      <c r="AQ61" s="6">
        <v>60</v>
      </c>
      <c r="AR61">
        <v>300</v>
      </c>
      <c r="AT61" t="s">
        <v>389</v>
      </c>
      <c r="AU61" s="8">
        <v>6.72</v>
      </c>
      <c r="AV61" s="8">
        <v>46.35</v>
      </c>
      <c r="AW61" s="8">
        <v>42.31</v>
      </c>
      <c r="AX61" s="8">
        <v>4.62</v>
      </c>
      <c r="AZ61" s="6">
        <v>4.62</v>
      </c>
      <c r="BD61" s="8"/>
      <c r="BE61" s="8"/>
      <c r="BF61" s="8"/>
      <c r="BG61" s="8"/>
      <c r="BH61" s="8"/>
      <c r="BI61" s="8"/>
      <c r="BJ61" s="8"/>
    </row>
    <row r="62" spans="1:62" s="6" customFormat="1" x14ac:dyDescent="0.25">
      <c r="A62" t="s">
        <v>372</v>
      </c>
      <c r="B62" t="s">
        <v>118</v>
      </c>
      <c r="C62">
        <v>2014</v>
      </c>
      <c r="D62" s="9" t="s">
        <v>373</v>
      </c>
      <c r="E62">
        <v>0</v>
      </c>
      <c r="F62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29</v>
      </c>
      <c r="G62" s="6">
        <f>Table1[[#This Row],[Protein wt%]]+Table1[[#This Row],[AA wt%]]</f>
        <v>11</v>
      </c>
      <c r="H62" s="6">
        <f>Table1[[#This Row],[Lipids wt%]]+Table1[[#This Row],[FA wt%]]</f>
        <v>53</v>
      </c>
      <c r="I62" s="6">
        <f>Table1[[#This Row],[Lignin wt%]]+Table1[[#This Row],[Ph wt%]]</f>
        <v>0</v>
      </c>
      <c r="J62" s="6">
        <f>Table1[[#This Row],[Other Carbs wt%]]+Table1[[#This Row],[Starch wt%]]+Table1[[#This Row],[Cellulose wt%]]+Table1[[#This Row],[Hemicellulose wt%]]</f>
        <v>29</v>
      </c>
      <c r="K62" s="6">
        <v>29</v>
      </c>
      <c r="L62" s="6">
        <v>0</v>
      </c>
      <c r="M62" s="6">
        <v>0</v>
      </c>
      <c r="N62" s="6">
        <v>0</v>
      </c>
      <c r="O62" s="8">
        <v>11</v>
      </c>
      <c r="P62" s="8">
        <v>53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7</v>
      </c>
      <c r="AD62" s="8">
        <v>4.1000000000000003E-3</v>
      </c>
      <c r="AG62" s="6">
        <v>15</v>
      </c>
      <c r="AQ62" s="6">
        <v>60</v>
      </c>
      <c r="AR62">
        <v>300</v>
      </c>
      <c r="AT62" t="s">
        <v>389</v>
      </c>
      <c r="AU62" s="8">
        <v>8.4</v>
      </c>
      <c r="AV62" s="8">
        <v>46</v>
      </c>
      <c r="AW62" s="8">
        <v>46</v>
      </c>
      <c r="AX62" s="8"/>
      <c r="AZ62" s="6" t="s">
        <v>391</v>
      </c>
      <c r="BD62" s="8"/>
      <c r="BE62" s="8"/>
      <c r="BF62" s="8"/>
      <c r="BG62" s="8"/>
      <c r="BH62" s="8"/>
      <c r="BI62" s="8"/>
      <c r="BJ62" s="8"/>
    </row>
    <row r="63" spans="1:62" s="6" customFormat="1" x14ac:dyDescent="0.25">
      <c r="A63" t="s">
        <v>375</v>
      </c>
      <c r="B63" t="s">
        <v>370</v>
      </c>
      <c r="C63">
        <v>2017</v>
      </c>
      <c r="D63" s="9" t="s">
        <v>146</v>
      </c>
      <c r="E63">
        <v>0</v>
      </c>
      <c r="F63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18.5</v>
      </c>
      <c r="G63" s="6">
        <f>Table1[[#This Row],[Protein wt%]]+Table1[[#This Row],[AA wt%]]</f>
        <v>37.5</v>
      </c>
      <c r="H63" s="6">
        <f>Table1[[#This Row],[Lipids wt%]]+Table1[[#This Row],[FA wt%]]</f>
        <v>14</v>
      </c>
      <c r="I63" s="6">
        <f>Table1[[#This Row],[Lignin wt%]]+Table1[[#This Row],[Ph wt%]]</f>
        <v>0</v>
      </c>
      <c r="J63" s="6">
        <f>Table1[[#This Row],[Other Carbs wt%]]+Table1[[#This Row],[Starch wt%]]+Table1[[#This Row],[Cellulose wt%]]+Table1[[#This Row],[Hemicellulose wt%]]</f>
        <v>18.5</v>
      </c>
      <c r="K63" s="6">
        <v>18.5</v>
      </c>
      <c r="L63" s="6">
        <v>0</v>
      </c>
      <c r="M63" s="6">
        <v>0</v>
      </c>
      <c r="N63" s="6">
        <v>0</v>
      </c>
      <c r="O63" s="8">
        <v>37.5</v>
      </c>
      <c r="P63" s="8">
        <v>14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30</v>
      </c>
      <c r="AD63" s="8">
        <v>7.4999999999999997E-3</v>
      </c>
      <c r="AG63" s="6">
        <v>14</v>
      </c>
      <c r="AQ63" s="6">
        <v>10</v>
      </c>
      <c r="AR63">
        <v>300</v>
      </c>
      <c r="AT63" t="s">
        <v>389</v>
      </c>
      <c r="AU63" s="8">
        <v>50.29</v>
      </c>
      <c r="AV63" s="8">
        <v>28.22</v>
      </c>
      <c r="AW63" s="8">
        <v>20.94</v>
      </c>
      <c r="AX63" s="8">
        <v>0.55000000000000004</v>
      </c>
      <c r="AZ63" s="6">
        <v>0.55000000000000004</v>
      </c>
      <c r="BD63" s="8"/>
      <c r="BE63" s="8"/>
      <c r="BF63" s="8"/>
      <c r="BG63" s="8"/>
      <c r="BH63" s="8"/>
      <c r="BI63" s="8"/>
      <c r="BJ63" s="8"/>
    </row>
    <row r="64" spans="1:62" s="6" customFormat="1" x14ac:dyDescent="0.25">
      <c r="A64" t="s">
        <v>376</v>
      </c>
      <c r="B64" t="s">
        <v>124</v>
      </c>
      <c r="C64">
        <v>2015</v>
      </c>
      <c r="D64" s="9" t="s">
        <v>89</v>
      </c>
      <c r="E64">
        <v>0</v>
      </c>
      <c r="F6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20</v>
      </c>
      <c r="G64" s="6">
        <f>Table1[[#This Row],[Protein wt%]]+Table1[[#This Row],[AA wt%]]</f>
        <v>59</v>
      </c>
      <c r="H64" s="6">
        <f>Table1[[#This Row],[Lipids wt%]]+Table1[[#This Row],[FA wt%]]</f>
        <v>14</v>
      </c>
      <c r="I64" s="6">
        <f>Table1[[#This Row],[Lignin wt%]]+Table1[[#This Row],[Ph wt%]]</f>
        <v>0</v>
      </c>
      <c r="J64" s="6">
        <f>Table1[[#This Row],[Other Carbs wt%]]+Table1[[#This Row],[Starch wt%]]+Table1[[#This Row],[Cellulose wt%]]+Table1[[#This Row],[Hemicellulose wt%]]</f>
        <v>20</v>
      </c>
      <c r="K64" s="6">
        <v>20</v>
      </c>
      <c r="L64" s="6">
        <v>0</v>
      </c>
      <c r="M64" s="6">
        <v>0</v>
      </c>
      <c r="N64" s="6">
        <v>0</v>
      </c>
      <c r="O64" s="8">
        <v>59</v>
      </c>
      <c r="P64" s="8">
        <v>14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7</v>
      </c>
      <c r="AD64" s="8">
        <v>4.1000000000000003E-3</v>
      </c>
      <c r="AG64" s="6">
        <v>14.1</v>
      </c>
      <c r="AQ64" s="6">
        <v>60</v>
      </c>
      <c r="AR64">
        <v>350</v>
      </c>
      <c r="AT64" t="s">
        <v>389</v>
      </c>
      <c r="AU64" s="8"/>
      <c r="AV64" s="8">
        <v>40.5</v>
      </c>
      <c r="AW64" s="8">
        <v>3.6</v>
      </c>
      <c r="AX64" s="8"/>
      <c r="AZ64" s="6" t="s">
        <v>391</v>
      </c>
      <c r="BD64" s="8">
        <v>78.099999999999994</v>
      </c>
      <c r="BE64" s="8">
        <v>10</v>
      </c>
      <c r="BF64" s="8">
        <v>6.96</v>
      </c>
      <c r="BG64" s="8">
        <v>4.4800000000000004</v>
      </c>
      <c r="BH64" s="8">
        <v>0.5</v>
      </c>
      <c r="BI64" s="8">
        <v>39.5</v>
      </c>
      <c r="BJ64" s="8"/>
    </row>
    <row r="65" spans="1:95" s="6" customFormat="1" x14ac:dyDescent="0.25">
      <c r="A65" t="s">
        <v>235</v>
      </c>
      <c r="B65" t="s">
        <v>236</v>
      </c>
      <c r="C65">
        <v>2021</v>
      </c>
      <c r="D65" s="9" t="s">
        <v>234</v>
      </c>
      <c r="E65">
        <v>0</v>
      </c>
      <c r="F65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36.052846635794097</v>
      </c>
      <c r="G65" s="6">
        <f>Table1[[#This Row],[Protein wt%]]+Table1[[#This Row],[AA wt%]]</f>
        <v>53.25</v>
      </c>
      <c r="H65" s="6">
        <f>Table1[[#This Row],[Lipids wt%]]+Table1[[#This Row],[FA wt%]]</f>
        <v>8.85</v>
      </c>
      <c r="I65" s="6">
        <f>Table1[[#This Row],[Lignin wt%]]+Table1[[#This Row],[Ph wt%]]</f>
        <v>0</v>
      </c>
      <c r="J65" s="6">
        <f>Table1[[#This Row],[Other Carbs wt%]]+Table1[[#This Row],[Starch wt%]]+Table1[[#This Row],[Cellulose wt%]]+Table1[[#This Row],[Hemicellulose wt%]]</f>
        <v>36.052846635794097</v>
      </c>
      <c r="K65" s="6">
        <v>36.052846635794097</v>
      </c>
      <c r="L65" s="6">
        <v>0</v>
      </c>
      <c r="M65" s="6">
        <v>0</v>
      </c>
      <c r="N65" s="6">
        <v>0</v>
      </c>
      <c r="O65" s="8">
        <v>53.25</v>
      </c>
      <c r="P65" s="8">
        <v>8.85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2.41</v>
      </c>
      <c r="AD65" s="8">
        <v>0.25</v>
      </c>
      <c r="AG65" s="6">
        <v>20</v>
      </c>
      <c r="AQ65" s="6">
        <v>30</v>
      </c>
      <c r="AR65">
        <v>300</v>
      </c>
      <c r="AT65" t="s">
        <v>389</v>
      </c>
      <c r="AU65" s="8">
        <v>2.74</v>
      </c>
      <c r="AV65" s="8">
        <v>32.119999999999997</v>
      </c>
      <c r="AW65" s="8">
        <v>6.87</v>
      </c>
      <c r="AX65" s="8"/>
      <c r="AZ65" s="6" t="s">
        <v>391</v>
      </c>
      <c r="BD65" s="8">
        <v>73.89</v>
      </c>
      <c r="BE65" s="8">
        <v>9.1300000000000008</v>
      </c>
      <c r="BF65" s="8">
        <v>5.26</v>
      </c>
      <c r="BG65" s="8">
        <v>7.25</v>
      </c>
      <c r="BH65" s="8">
        <v>2.31</v>
      </c>
      <c r="BI65" s="8">
        <v>36.42</v>
      </c>
      <c r="BJ65" s="8"/>
    </row>
    <row r="66" spans="1:95" s="6" customFormat="1" x14ac:dyDescent="0.25">
      <c r="A66" t="s">
        <v>141</v>
      </c>
      <c r="B66" t="s">
        <v>142</v>
      </c>
      <c r="C66">
        <v>2016</v>
      </c>
      <c r="D66" t="s">
        <v>139</v>
      </c>
      <c r="E66">
        <v>1</v>
      </c>
      <c r="F66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66" s="6">
        <f>Table1[[#This Row],[Protein wt%]]+Table1[[#This Row],[AA wt%]]</f>
        <v>0</v>
      </c>
      <c r="H66" s="6">
        <f>Table1[[#This Row],[Lipids wt%]]+Table1[[#This Row],[FA wt%]]</f>
        <v>100</v>
      </c>
      <c r="I66" s="6">
        <f>Table1[[#This Row],[Lignin wt%]]+Table1[[#This Row],[Ph wt%]]</f>
        <v>0</v>
      </c>
      <c r="J66" s="6">
        <f>Table1[[#This Row],[Other Carbs wt%]]+Table1[[#This Row],[Starch wt%]]+Table1[[#This Row],[Cellulose wt%]]+Table1[[#This Row],[Hemicellulose wt%]]</f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100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0.53</v>
      </c>
      <c r="W66" s="6">
        <v>77.45</v>
      </c>
      <c r="X66" s="6">
        <v>13.37</v>
      </c>
      <c r="Y66" s="6">
        <f>100-Table1[[#This Row],[C%]]-Table1[[#This Row],[H%]]-Table1[[#This Row],[N%]]-Table1[[#This Row],[S%]]</f>
        <v>9.1799999999999979</v>
      </c>
      <c r="Z66" s="6">
        <v>0</v>
      </c>
      <c r="AC66" s="6">
        <v>39.369999999999997</v>
      </c>
      <c r="AD66" s="6">
        <v>0.05</v>
      </c>
      <c r="AE66" s="6">
        <v>4</v>
      </c>
      <c r="AF66" s="6">
        <v>20</v>
      </c>
      <c r="AG66" s="6">
        <f>Table1[[#This Row],[Solids (g)]]/(Table1[[#This Row],[Solids (g)]]+Table1[[#This Row],[Water mL]])*100</f>
        <v>16.666666666666664</v>
      </c>
      <c r="AK66" s="6">
        <v>4.1052014018780156E-2</v>
      </c>
      <c r="AO66" s="6" t="e">
        <v>#DIV/0!</v>
      </c>
      <c r="AP66" s="6">
        <v>0</v>
      </c>
      <c r="AQ66" s="6">
        <v>56</v>
      </c>
      <c r="AR66" s="6">
        <v>340</v>
      </c>
      <c r="AT66" t="s">
        <v>389</v>
      </c>
      <c r="AU66" s="6">
        <v>0.97402597402605295</v>
      </c>
      <c r="AV66" s="6">
        <v>101.29870129870095</v>
      </c>
      <c r="AW66" s="6">
        <v>1.2987012987010047</v>
      </c>
      <c r="AZ66" s="6">
        <v>32.400000000000006</v>
      </c>
      <c r="BL66" s="6" t="s">
        <v>391</v>
      </c>
      <c r="CQ66" s="6">
        <v>0</v>
      </c>
    </row>
    <row r="67" spans="1:95" s="6" customFormat="1" x14ac:dyDescent="0.25">
      <c r="A67" t="s">
        <v>326</v>
      </c>
      <c r="B67" t="s">
        <v>327</v>
      </c>
      <c r="C67">
        <v>2018</v>
      </c>
      <c r="D67" s="9" t="s">
        <v>320</v>
      </c>
      <c r="E67">
        <v>0</v>
      </c>
      <c r="F67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33.75</v>
      </c>
      <c r="G67" s="6">
        <f>Table1[[#This Row],[Protein wt%]]+Table1[[#This Row],[AA wt%]]</f>
        <v>15.13</v>
      </c>
      <c r="H67" s="6">
        <f>Table1[[#This Row],[Lipids wt%]]+Table1[[#This Row],[FA wt%]]</f>
        <v>41.6</v>
      </c>
      <c r="I67" s="6">
        <f>Table1[[#This Row],[Lignin wt%]]+Table1[[#This Row],[Ph wt%]]</f>
        <v>0</v>
      </c>
      <c r="J67" s="6">
        <f>Table1[[#This Row],[Other Carbs wt%]]+Table1[[#This Row],[Starch wt%]]+Table1[[#This Row],[Cellulose wt%]]+Table1[[#This Row],[Hemicellulose wt%]]</f>
        <v>33.75</v>
      </c>
      <c r="K67" s="6">
        <v>33.75</v>
      </c>
      <c r="L67" s="6">
        <v>0</v>
      </c>
      <c r="M67" s="6">
        <v>0</v>
      </c>
      <c r="N67" s="6">
        <v>0</v>
      </c>
      <c r="O67" s="8">
        <v>15.13</v>
      </c>
      <c r="P67" s="8">
        <v>41.6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9.52</v>
      </c>
      <c r="AD67" s="8">
        <v>0.5</v>
      </c>
      <c r="AG67" s="6">
        <v>23.076923076923077</v>
      </c>
      <c r="AQ67" s="6">
        <v>110</v>
      </c>
      <c r="AR67">
        <v>350</v>
      </c>
      <c r="AT67" t="s">
        <v>389</v>
      </c>
      <c r="AU67" s="8">
        <v>19.38</v>
      </c>
      <c r="AV67" s="8">
        <v>52.68</v>
      </c>
      <c r="AW67" s="8">
        <v>15.47</v>
      </c>
      <c r="AX67" s="8">
        <v>9.77</v>
      </c>
      <c r="AZ67" s="6">
        <v>9.77</v>
      </c>
      <c r="BD67" s="8"/>
      <c r="BE67" s="8"/>
      <c r="BF67" s="8"/>
      <c r="BG67" s="8"/>
      <c r="BH67" s="8"/>
      <c r="BI67" s="8"/>
      <c r="BJ67" s="8"/>
    </row>
    <row r="68" spans="1:95" s="6" customFormat="1" x14ac:dyDescent="0.25">
      <c r="A68" t="s">
        <v>302</v>
      </c>
      <c r="B68" t="s">
        <v>303</v>
      </c>
      <c r="C68">
        <v>2019</v>
      </c>
      <c r="D68" t="s">
        <v>311</v>
      </c>
      <c r="E68">
        <v>0</v>
      </c>
      <c r="F68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83.590280684701696</v>
      </c>
      <c r="G68" s="6">
        <f>Table1[[#This Row],[Protein wt%]]+Table1[[#This Row],[AA wt%]]</f>
        <v>9.5065080902504295</v>
      </c>
      <c r="H68" s="6">
        <f>Table1[[#This Row],[Lipids wt%]]+Table1[[#This Row],[FA wt%]]</f>
        <v>6.9032112250477899</v>
      </c>
      <c r="I68" s="6">
        <f>Table1[[#This Row],[Lignin wt%]]+Table1[[#This Row],[Ph wt%]]</f>
        <v>0</v>
      </c>
      <c r="J68" s="6">
        <f>Table1[[#This Row],[Other Carbs wt%]]+Table1[[#This Row],[Starch wt%]]+Table1[[#This Row],[Cellulose wt%]]+Table1[[#This Row],[Hemicellulose wt%]]</f>
        <v>83.590280684701696</v>
      </c>
      <c r="K68" s="6">
        <v>83.590280684701696</v>
      </c>
      <c r="L68" s="6">
        <v>0</v>
      </c>
      <c r="M68" s="6">
        <v>0</v>
      </c>
      <c r="N68" s="6">
        <v>0</v>
      </c>
      <c r="O68" s="6">
        <v>9.5065080902504295</v>
      </c>
      <c r="P68" s="6">
        <v>6.9032112250477899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5</v>
      </c>
      <c r="W68" s="6">
        <v>43.33</v>
      </c>
      <c r="X68" s="6">
        <v>5.75</v>
      </c>
      <c r="Y68" s="6">
        <v>49.25</v>
      </c>
      <c r="Z68" s="6">
        <v>1.69</v>
      </c>
      <c r="AC68" s="6">
        <v>17.82</v>
      </c>
      <c r="AD68" s="6">
        <v>0.03</v>
      </c>
      <c r="AG68" s="6">
        <v>20</v>
      </c>
      <c r="AJ68" s="6">
        <v>3.5</v>
      </c>
      <c r="AK68" s="6">
        <v>1.1100000000000001</v>
      </c>
      <c r="AN68" s="6">
        <v>40</v>
      </c>
      <c r="AO68" s="6" t="e">
        <v>#DIV/0!</v>
      </c>
      <c r="AP68" s="6">
        <v>0</v>
      </c>
      <c r="AQ68" s="6">
        <f>Table1[[#This Row],[Heating time]]+Table1[[#This Row],[Holding Time (min)]]</f>
        <v>40</v>
      </c>
      <c r="AR68" s="6">
        <v>300</v>
      </c>
      <c r="AT68" t="s">
        <v>389</v>
      </c>
      <c r="AV68" s="6">
        <v>7.4040632054176001</v>
      </c>
      <c r="AZ68" s="6">
        <v>6.90835611553549</v>
      </c>
      <c r="BL68" s="6" t="s">
        <v>391</v>
      </c>
      <c r="CQ68" s="6">
        <v>0</v>
      </c>
    </row>
    <row r="69" spans="1:95" s="6" customFormat="1" x14ac:dyDescent="0.25">
      <c r="A69" t="s">
        <v>244</v>
      </c>
      <c r="B69" t="s">
        <v>247</v>
      </c>
      <c r="C69">
        <v>2022</v>
      </c>
      <c r="D69" t="s">
        <v>246</v>
      </c>
      <c r="E69">
        <v>1</v>
      </c>
      <c r="F69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66.900000000000006</v>
      </c>
      <c r="G69" s="6">
        <f>Table1[[#This Row],[Protein wt%]]+Table1[[#This Row],[AA wt%]]</f>
        <v>0.5</v>
      </c>
      <c r="H69" s="6">
        <f>Table1[[#This Row],[Lipids wt%]]+Table1[[#This Row],[FA wt%]]</f>
        <v>2.8</v>
      </c>
      <c r="I69" s="6">
        <f>Table1[[#This Row],[Lignin wt%]]+Table1[[#This Row],[Ph wt%]]</f>
        <v>19.5</v>
      </c>
      <c r="J69" s="6">
        <f>Table1[[#This Row],[Other Carbs wt%]]+Table1[[#This Row],[Starch wt%]]+Table1[[#This Row],[Cellulose wt%]]+Table1[[#This Row],[Hemicellulose wt%]]</f>
        <v>66.900000000000006</v>
      </c>
      <c r="K69" s="6">
        <v>66.900000000000006</v>
      </c>
      <c r="L69" s="6">
        <v>0</v>
      </c>
      <c r="M69" s="6">
        <v>0</v>
      </c>
      <c r="N69" s="6">
        <v>0</v>
      </c>
      <c r="O69" s="6">
        <v>0.5</v>
      </c>
      <c r="P69" s="6">
        <v>2.8</v>
      </c>
      <c r="Q69" s="6">
        <v>19.5</v>
      </c>
      <c r="R69" s="6">
        <v>0</v>
      </c>
      <c r="S69" s="6">
        <v>0</v>
      </c>
      <c r="T69" s="6">
        <v>0</v>
      </c>
      <c r="U69" s="6">
        <v>0</v>
      </c>
      <c r="V69" s="6">
        <v>1.4</v>
      </c>
      <c r="W69" s="6">
        <v>44.68</v>
      </c>
      <c r="X69" s="6">
        <v>2.4500000000000002</v>
      </c>
      <c r="Y69" s="6">
        <f>100-Table1[[#This Row],[C%]]-Table1[[#This Row],[H%]]-Table1[[#This Row],[N%]]-Table1[[#This Row],[S%]]</f>
        <v>52.809999999999995</v>
      </c>
      <c r="Z69" s="6">
        <v>0.06</v>
      </c>
      <c r="AD69" s="6">
        <v>1.0999999999999999E-2</v>
      </c>
      <c r="AF69" s="6">
        <f>0.7*5.5</f>
        <v>3.8499999999999996</v>
      </c>
      <c r="AG69" s="6">
        <v>30</v>
      </c>
      <c r="AH69" s="6">
        <v>125</v>
      </c>
      <c r="AK69" s="6">
        <v>1.44</v>
      </c>
      <c r="AO69" s="6" t="e">
        <v>#DIV/0!</v>
      </c>
      <c r="AP69" s="6">
        <v>0</v>
      </c>
      <c r="AQ69" s="6">
        <v>5</v>
      </c>
      <c r="AR69" s="6">
        <v>300</v>
      </c>
      <c r="AT69" t="s">
        <v>389</v>
      </c>
      <c r="AU69" s="6">
        <v>50.5791505791505</v>
      </c>
      <c r="AV69" s="6">
        <v>3.47490347490346</v>
      </c>
      <c r="AW69" s="6">
        <v>37.258687258687203</v>
      </c>
      <c r="AX69" s="6">
        <v>8.8803088803088599</v>
      </c>
      <c r="AZ69" s="6">
        <v>11.1111111111112</v>
      </c>
      <c r="BL69" s="6">
        <v>14.003504859009078</v>
      </c>
      <c r="CQ69" s="6">
        <v>0</v>
      </c>
    </row>
    <row r="70" spans="1:95" s="6" customFormat="1" x14ac:dyDescent="0.25">
      <c r="A70" t="s">
        <v>295</v>
      </c>
      <c r="B70" t="s">
        <v>247</v>
      </c>
      <c r="C70">
        <v>2020</v>
      </c>
      <c r="D70" t="s">
        <v>296</v>
      </c>
      <c r="E70">
        <v>1</v>
      </c>
      <c r="F70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70" s="6">
        <f>Table1[[#This Row],[Protein wt%]]+Table1[[#This Row],[AA wt%]]</f>
        <v>0</v>
      </c>
      <c r="H70" s="6">
        <f>Table1[[#This Row],[Lipids wt%]]+Table1[[#This Row],[FA wt%]]</f>
        <v>100</v>
      </c>
      <c r="I70" s="6">
        <f>Table1[[#This Row],[Lignin wt%]]+Table1[[#This Row],[Ph wt%]]</f>
        <v>0</v>
      </c>
      <c r="J70" s="6">
        <f>Table1[[#This Row],[Other Carbs wt%]]+Table1[[#This Row],[Starch wt%]]+Table1[[#This Row],[Cellulose wt%]]+Table1[[#This Row],[Hemicellulose wt%]]</f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100</v>
      </c>
      <c r="U70" s="6">
        <v>0</v>
      </c>
      <c r="V70" s="6">
        <v>0</v>
      </c>
      <c r="AD70" s="6">
        <v>1.0999999999999999E-2</v>
      </c>
      <c r="AG70" s="6">
        <v>30</v>
      </c>
      <c r="AH70" s="6">
        <v>125</v>
      </c>
      <c r="AK70" s="6">
        <v>1.6160000000000001</v>
      </c>
      <c r="AO70" s="6" t="e">
        <v>#DIV/0!</v>
      </c>
      <c r="AP70" s="6">
        <v>0</v>
      </c>
      <c r="AQ70" s="6">
        <v>30</v>
      </c>
      <c r="AR70" s="6">
        <v>350</v>
      </c>
      <c r="AT70" t="s">
        <v>389</v>
      </c>
      <c r="AU70" s="6">
        <v>3.1674208144796601</v>
      </c>
      <c r="AV70" s="6">
        <v>47.511312217194501</v>
      </c>
      <c r="AW70" s="6">
        <v>45.7013574660633</v>
      </c>
      <c r="AX70" s="6">
        <v>3.2805429864253499</v>
      </c>
      <c r="AZ70" s="6">
        <f>Table1[[#This Row],[Gas wt%]]+Table1[[#This Row],[Loss]]</f>
        <v>3.2805429864253499</v>
      </c>
      <c r="BL70" s="6" t="s">
        <v>391</v>
      </c>
      <c r="CQ70" s="6">
        <v>0</v>
      </c>
    </row>
    <row r="71" spans="1:95" s="6" customFormat="1" x14ac:dyDescent="0.25">
      <c r="A71" t="s">
        <v>275</v>
      </c>
      <c r="B71" t="s">
        <v>216</v>
      </c>
      <c r="C71">
        <v>2019</v>
      </c>
      <c r="D71" t="s">
        <v>222</v>
      </c>
      <c r="E71">
        <v>1</v>
      </c>
      <c r="F71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100</v>
      </c>
      <c r="G71" s="6">
        <f>Table1[[#This Row],[Protein wt%]]+Table1[[#This Row],[AA wt%]]</f>
        <v>0</v>
      </c>
      <c r="H71" s="6">
        <f>Table1[[#This Row],[Lipids wt%]]+Table1[[#This Row],[FA wt%]]</f>
        <v>0</v>
      </c>
      <c r="I71" s="6">
        <f>Table1[[#This Row],[Lignin wt%]]+Table1[[#This Row],[Ph wt%]]</f>
        <v>0</v>
      </c>
      <c r="J71" s="6">
        <f>Table1[[#This Row],[Other Carbs wt%]]+Table1[[#This Row],[Starch wt%]]+Table1[[#This Row],[Cellulose wt%]]+Table1[[#This Row],[Hemicellulose wt%]]</f>
        <v>100</v>
      </c>
      <c r="K71" s="6">
        <v>0</v>
      </c>
      <c r="L71" s="6">
        <v>0</v>
      </c>
      <c r="M71" s="6">
        <v>0</v>
      </c>
      <c r="N71" s="6">
        <v>100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44.5</v>
      </c>
      <c r="X71" s="6">
        <v>6.6</v>
      </c>
      <c r="Y71" s="6">
        <v>42.3</v>
      </c>
      <c r="Z71" s="6">
        <v>6.6</v>
      </c>
      <c r="AC71" s="6">
        <v>18.7</v>
      </c>
      <c r="AD71" s="6">
        <v>4.1000000000000003E-3</v>
      </c>
      <c r="AG71" s="6">
        <v>5</v>
      </c>
      <c r="AO71" s="6" t="e">
        <v>#DIV/0!</v>
      </c>
      <c r="AP71" s="6">
        <v>0</v>
      </c>
      <c r="AQ71" s="6">
        <v>10</v>
      </c>
      <c r="AR71" s="6">
        <v>350</v>
      </c>
      <c r="AT71" t="s">
        <v>389</v>
      </c>
      <c r="AU71" s="6">
        <v>15.778251599147101</v>
      </c>
      <c r="AV71" s="6">
        <v>61.418008538840603</v>
      </c>
      <c r="AW71" s="6">
        <v>14.285714285714301</v>
      </c>
      <c r="AX71" s="6">
        <v>60.949684280491802</v>
      </c>
      <c r="AZ71" s="6">
        <v>1.07334525939179</v>
      </c>
      <c r="BD71" s="6">
        <v>71.900000000000006</v>
      </c>
      <c r="BE71" s="6">
        <v>7.6</v>
      </c>
      <c r="BF71" s="6">
        <v>14.8</v>
      </c>
      <c r="BG71" s="6">
        <v>5.7</v>
      </c>
      <c r="BI71" s="6">
        <v>33.1</v>
      </c>
      <c r="BK71" s="6">
        <v>32.799999999999997</v>
      </c>
      <c r="BL71" s="6" t="s">
        <v>391</v>
      </c>
      <c r="CQ71" s="6">
        <v>0</v>
      </c>
    </row>
    <row r="72" spans="1:95" s="6" customFormat="1" x14ac:dyDescent="0.25">
      <c r="A72" t="s">
        <v>302</v>
      </c>
      <c r="B72" t="s">
        <v>303</v>
      </c>
      <c r="C72">
        <v>2019</v>
      </c>
      <c r="D72" t="s">
        <v>305</v>
      </c>
      <c r="E72">
        <v>1</v>
      </c>
      <c r="F72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10.745587748701899</v>
      </c>
      <c r="G72" s="6">
        <f>Table1[[#This Row],[Protein wt%]]+Table1[[#This Row],[AA wt%]]</f>
        <v>6.0744552181340801</v>
      </c>
      <c r="H72" s="6">
        <f>Table1[[#This Row],[Lipids wt%]]+Table1[[#This Row],[FA wt%]]</f>
        <v>72.434369284461994</v>
      </c>
      <c r="I72" s="6">
        <f>Table1[[#This Row],[Lignin wt%]]+Table1[[#This Row],[Ph wt%]]</f>
        <v>0</v>
      </c>
      <c r="J72" s="6">
        <f>Table1[[#This Row],[Other Carbs wt%]]+Table1[[#This Row],[Starch wt%]]+Table1[[#This Row],[Cellulose wt%]]+Table1[[#This Row],[Hemicellulose wt%]]</f>
        <v>10.745587748701899</v>
      </c>
      <c r="K72" s="6">
        <f>21.4911754974038-Table1[[#This Row],[Sa wt%]]</f>
        <v>10.745587748701899</v>
      </c>
      <c r="L72" s="6">
        <v>0</v>
      </c>
      <c r="M72" s="6">
        <v>0</v>
      </c>
      <c r="N72" s="6">
        <v>0</v>
      </c>
      <c r="O72" s="6">
        <v>6.0744552181340801</v>
      </c>
      <c r="P72" s="6">
        <v>72.434369284461994</v>
      </c>
      <c r="Q72" s="6">
        <v>0</v>
      </c>
      <c r="R72" s="6">
        <v>10.745587748701899</v>
      </c>
      <c r="S72" s="6">
        <v>0</v>
      </c>
      <c r="T72" s="6">
        <v>0</v>
      </c>
      <c r="U72" s="6">
        <v>0</v>
      </c>
      <c r="V72" s="6">
        <v>4.8899999999999997</v>
      </c>
      <c r="W72" s="6">
        <v>65.62</v>
      </c>
      <c r="X72" s="6">
        <v>9.99</v>
      </c>
      <c r="Y72" s="6">
        <v>23.41</v>
      </c>
      <c r="Z72" s="6">
        <v>0.98</v>
      </c>
      <c r="AC72" s="6">
        <v>30.76</v>
      </c>
      <c r="AD72" s="6">
        <v>0.03</v>
      </c>
      <c r="AG72" s="6">
        <v>20</v>
      </c>
      <c r="AJ72" s="6">
        <v>3.5</v>
      </c>
      <c r="AK72" s="6">
        <v>1.1100000000000001</v>
      </c>
      <c r="AN72" s="6">
        <v>20</v>
      </c>
      <c r="AO72" s="6" t="e">
        <v>#DIV/0!</v>
      </c>
      <c r="AP72" s="6">
        <v>0</v>
      </c>
      <c r="AQ72" s="6">
        <f>Table1[[#This Row],[Heating time]]+Table1[[#This Row],[Holding Time (min)]]</f>
        <v>20</v>
      </c>
      <c r="AR72" s="6">
        <v>320</v>
      </c>
      <c r="AT72" t="s">
        <v>389</v>
      </c>
      <c r="AV72" s="6">
        <v>76.560650433144204</v>
      </c>
      <c r="AZ72" s="6" t="s">
        <v>391</v>
      </c>
      <c r="BL72" s="6" t="s">
        <v>391</v>
      </c>
      <c r="CQ72" s="6">
        <v>0</v>
      </c>
    </row>
    <row r="73" spans="1:95" s="6" customFormat="1" x14ac:dyDescent="0.25">
      <c r="A73" t="s">
        <v>90</v>
      </c>
      <c r="B73" t="s">
        <v>118</v>
      </c>
      <c r="C73">
        <v>2012</v>
      </c>
      <c r="D73" s="9" t="s">
        <v>89</v>
      </c>
      <c r="E73">
        <v>0</v>
      </c>
      <c r="F73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20</v>
      </c>
      <c r="G73" s="6">
        <f>Table1[[#This Row],[Protein wt%]]+Table1[[#This Row],[AA wt%]]</f>
        <v>59</v>
      </c>
      <c r="H73" s="6">
        <f>Table1[[#This Row],[Lipids wt%]]+Table1[[#This Row],[FA wt%]]</f>
        <v>14</v>
      </c>
      <c r="I73" s="6">
        <f>Table1[[#This Row],[Lignin wt%]]+Table1[[#This Row],[Ph wt%]]</f>
        <v>0</v>
      </c>
      <c r="J73" s="6">
        <f>Table1[[#This Row],[Other Carbs wt%]]+Table1[[#This Row],[Starch wt%]]+Table1[[#This Row],[Cellulose wt%]]+Table1[[#This Row],[Hemicellulose wt%]]</f>
        <v>20</v>
      </c>
      <c r="K73" s="6">
        <v>20</v>
      </c>
      <c r="L73" s="6">
        <v>0</v>
      </c>
      <c r="M73" s="6">
        <v>0</v>
      </c>
      <c r="N73" s="6">
        <v>0</v>
      </c>
      <c r="O73" s="8">
        <v>59</v>
      </c>
      <c r="P73" s="8">
        <v>14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7</v>
      </c>
      <c r="AD73" s="8">
        <v>4.1000000000000003E-3</v>
      </c>
      <c r="AG73" s="6">
        <v>15</v>
      </c>
      <c r="AQ73" s="6">
        <v>90</v>
      </c>
      <c r="AR73">
        <v>250</v>
      </c>
      <c r="AT73" t="s">
        <v>389</v>
      </c>
      <c r="AU73" s="8">
        <v>5.9481000518117604</v>
      </c>
      <c r="AV73" s="8">
        <v>33.122171945701297</v>
      </c>
      <c r="AW73" s="8">
        <v>58.279069767441797</v>
      </c>
      <c r="AX73" s="8">
        <v>0.58495821727018704</v>
      </c>
      <c r="AZ73" s="6">
        <v>0.58495821727018704</v>
      </c>
      <c r="BD73" s="8"/>
      <c r="BE73" s="8"/>
      <c r="BF73" s="8"/>
      <c r="BG73" s="8"/>
      <c r="BH73" s="8"/>
      <c r="BI73" s="8"/>
      <c r="BJ73" s="8"/>
    </row>
    <row r="74" spans="1:95" s="6" customFormat="1" x14ac:dyDescent="0.25">
      <c r="A74" s="1" t="s">
        <v>141</v>
      </c>
      <c r="B74" t="s">
        <v>142</v>
      </c>
      <c r="C74">
        <v>2016</v>
      </c>
      <c r="D74" t="s">
        <v>139</v>
      </c>
      <c r="E74">
        <v>1</v>
      </c>
      <c r="F7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74" s="6">
        <f>Table1[[#This Row],[Protein wt%]]+Table1[[#This Row],[AA wt%]]</f>
        <v>0</v>
      </c>
      <c r="H74" s="6">
        <f>Table1[[#This Row],[Lipids wt%]]+Table1[[#This Row],[FA wt%]]</f>
        <v>100</v>
      </c>
      <c r="I74" s="6">
        <f>Table1[[#This Row],[Lignin wt%]]+Table1[[#This Row],[Ph wt%]]</f>
        <v>0</v>
      </c>
      <c r="J74" s="6">
        <f>Table1[[#This Row],[Other Carbs wt%]]+Table1[[#This Row],[Starch wt%]]+Table1[[#This Row],[Cellulose wt%]]+Table1[[#This Row],[Hemicellulose wt%]]</f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100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0.53</v>
      </c>
      <c r="W74" s="6">
        <v>77.45</v>
      </c>
      <c r="X74" s="6">
        <v>13.37</v>
      </c>
      <c r="Y74" s="6">
        <f>100-Table1[[#This Row],[C%]]-Table1[[#This Row],[H%]]-Table1[[#This Row],[N%]]-Table1[[#This Row],[S%]]</f>
        <v>9.1799999999999979</v>
      </c>
      <c r="Z74" s="6">
        <v>0</v>
      </c>
      <c r="AC74" s="6">
        <v>39.369999999999997</v>
      </c>
      <c r="AD74" s="6">
        <v>0.05</v>
      </c>
      <c r="AE74" s="6">
        <v>4</v>
      </c>
      <c r="AF74" s="6">
        <v>20</v>
      </c>
      <c r="AG74" s="6">
        <f>Table1[[#This Row],[Solids (g)]]/(Table1[[#This Row],[Solids (g)]]+Table1[[#This Row],[Water mL]])*100</f>
        <v>16.666666666666664</v>
      </c>
      <c r="AK74" s="6">
        <v>5.6065104833690718E-2</v>
      </c>
      <c r="AO74" s="6" t="e">
        <v>#DIV/0!</v>
      </c>
      <c r="AP74" s="6">
        <v>0</v>
      </c>
      <c r="AQ74" s="6">
        <v>41</v>
      </c>
      <c r="AR74" s="6">
        <v>320</v>
      </c>
      <c r="AT74" t="s">
        <v>389</v>
      </c>
      <c r="AU74" s="6">
        <v>1.29870129870134</v>
      </c>
      <c r="AV74" s="6">
        <v>100.32467532467466</v>
      </c>
      <c r="AW74" s="6">
        <v>6.4935064935069988</v>
      </c>
      <c r="AZ74" s="6">
        <v>39.400000000000006</v>
      </c>
      <c r="BL74" s="6">
        <v>7.8212290502793298</v>
      </c>
      <c r="CQ74" s="6">
        <v>0</v>
      </c>
    </row>
    <row r="75" spans="1:95" s="6" customFormat="1" x14ac:dyDescent="0.25">
      <c r="A75" t="s">
        <v>286</v>
      </c>
      <c r="B75" t="s">
        <v>153</v>
      </c>
      <c r="C75">
        <v>2019</v>
      </c>
      <c r="D75" s="9" t="s">
        <v>283</v>
      </c>
      <c r="E75">
        <v>0</v>
      </c>
      <c r="F75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43.74</v>
      </c>
      <c r="G75" s="6">
        <f>Table1[[#This Row],[Protein wt%]]+Table1[[#This Row],[AA wt%]]</f>
        <v>41.841841841841841</v>
      </c>
      <c r="H75" s="6">
        <f>Table1[[#This Row],[Lipids wt%]]+Table1[[#This Row],[FA wt%]]</f>
        <v>11.611611611611611</v>
      </c>
      <c r="I75" s="6">
        <f>Table1[[#This Row],[Lignin wt%]]+Table1[[#This Row],[Ph wt%]]</f>
        <v>0</v>
      </c>
      <c r="J75" s="6">
        <f>Table1[[#This Row],[Other Carbs wt%]]+Table1[[#This Row],[Starch wt%]]+Table1[[#This Row],[Cellulose wt%]]+Table1[[#This Row],[Hemicellulose wt%]]</f>
        <v>43.74</v>
      </c>
      <c r="K75" s="6">
        <v>43.74</v>
      </c>
      <c r="L75" s="6">
        <v>0</v>
      </c>
      <c r="M75" s="6">
        <v>0</v>
      </c>
      <c r="N75" s="6">
        <v>0</v>
      </c>
      <c r="O75" s="8">
        <v>41.841841841841841</v>
      </c>
      <c r="P75" s="8">
        <v>11.611611611611611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2.8</v>
      </c>
      <c r="AD75" s="8">
        <v>1.2999999999999999E-3</v>
      </c>
      <c r="AG75" s="6">
        <v>2.912621359223301</v>
      </c>
      <c r="AQ75" s="6">
        <v>10</v>
      </c>
      <c r="AR75">
        <v>250</v>
      </c>
      <c r="AT75" t="s">
        <v>389</v>
      </c>
      <c r="AU75" s="8">
        <v>10.6</v>
      </c>
      <c r="AV75" s="8">
        <v>25.6</v>
      </c>
      <c r="AW75" s="8">
        <f>100-Table1[[#This Row],[Solids wt%]]-Table1[[#This Row],[Biocrude wt%]]-Table1[[#This Row],[Gas wt%]]</f>
        <v>58.500000000000007</v>
      </c>
      <c r="AX75" s="8">
        <v>5.3</v>
      </c>
      <c r="AZ75" s="6">
        <v>5.3</v>
      </c>
      <c r="BD75" s="8">
        <v>65</v>
      </c>
      <c r="BE75" s="8">
        <v>8.6</v>
      </c>
      <c r="BF75" s="8">
        <v>22.4</v>
      </c>
      <c r="BG75" s="8">
        <v>3.6</v>
      </c>
      <c r="BH75" s="8">
        <v>0.48</v>
      </c>
      <c r="BI75" s="8">
        <v>30.4</v>
      </c>
      <c r="BJ75" s="8"/>
    </row>
    <row r="76" spans="1:95" s="6" customFormat="1" x14ac:dyDescent="0.25">
      <c r="A76" t="s">
        <v>208</v>
      </c>
      <c r="B76" t="s">
        <v>209</v>
      </c>
      <c r="C76">
        <v>2022</v>
      </c>
      <c r="D76" t="s">
        <v>214</v>
      </c>
      <c r="E76">
        <v>0</v>
      </c>
      <c r="F76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53</v>
      </c>
      <c r="G76" s="6">
        <f>Table1[[#This Row],[Protein wt%]]+Table1[[#This Row],[AA wt%]]</f>
        <v>0</v>
      </c>
      <c r="H76" s="6">
        <f>Table1[[#This Row],[Lipids wt%]]+Table1[[#This Row],[FA wt%]]</f>
        <v>0</v>
      </c>
      <c r="I76" s="6">
        <f>Table1[[#This Row],[Lignin wt%]]+Table1[[#This Row],[Ph wt%]]</f>
        <v>19.100000000000001</v>
      </c>
      <c r="J76" s="6">
        <f>Table1[[#This Row],[Other Carbs wt%]]+Table1[[#This Row],[Starch wt%]]+Table1[[#This Row],[Cellulose wt%]]+Table1[[#This Row],[Hemicellulose wt%]]</f>
        <v>53</v>
      </c>
      <c r="K76" s="6">
        <v>0</v>
      </c>
      <c r="L76" s="6">
        <v>0</v>
      </c>
      <c r="M76" s="6">
        <v>31.4</v>
      </c>
      <c r="N76" s="6">
        <v>21.6</v>
      </c>
      <c r="O76" s="6">
        <v>0</v>
      </c>
      <c r="P76" s="6">
        <v>0</v>
      </c>
      <c r="Q76" s="6">
        <v>19.100000000000001</v>
      </c>
      <c r="R76" s="6">
        <v>0</v>
      </c>
      <c r="S76" s="6">
        <v>0</v>
      </c>
      <c r="T76" s="6">
        <v>0</v>
      </c>
      <c r="U76" s="6">
        <v>0</v>
      </c>
      <c r="V76" s="6">
        <v>17.600000000000001</v>
      </c>
      <c r="W76" s="6">
        <v>36.200000000000003</v>
      </c>
      <c r="X76" s="6">
        <v>5.2</v>
      </c>
      <c r="Y76" s="6">
        <v>40.299999999999997</v>
      </c>
      <c r="Z76" s="6">
        <v>0.7</v>
      </c>
      <c r="AC76" s="6">
        <v>14.2</v>
      </c>
      <c r="AD76" s="6">
        <v>2</v>
      </c>
      <c r="AE76" s="6">
        <v>45</v>
      </c>
      <c r="AF76" s="6">
        <v>450</v>
      </c>
      <c r="AG76" s="6">
        <f>Table1[[#This Row],[Solids (g)]]/(Table1[[#This Row],[Solids (g)]]+Table1[[#This Row],[Water mL]])*100</f>
        <v>9.0909090909090917</v>
      </c>
      <c r="AM76" s="6">
        <v>18</v>
      </c>
      <c r="AN76" s="6">
        <v>30</v>
      </c>
      <c r="AO76" s="6" t="e">
        <v>#DIV/0!</v>
      </c>
      <c r="AP76" s="6">
        <v>0</v>
      </c>
      <c r="AQ76" s="6">
        <f>Table1[[#This Row],[Holding Time (min)]]</f>
        <v>30</v>
      </c>
      <c r="AR76" s="6">
        <v>350</v>
      </c>
      <c r="AT76" t="s">
        <v>389</v>
      </c>
      <c r="AU76" s="6">
        <v>24.309392265193299</v>
      </c>
      <c r="AV76" s="6">
        <v>36.556169429097601</v>
      </c>
      <c r="AZ76" s="6">
        <v>19.949494949494898</v>
      </c>
      <c r="BC76" s="6">
        <v>39.5027624309392</v>
      </c>
      <c r="BL76" s="6">
        <v>12.1260259465184</v>
      </c>
      <c r="CQ76" s="6">
        <v>0</v>
      </c>
    </row>
    <row r="77" spans="1:95" s="6" customFormat="1" x14ac:dyDescent="0.25">
      <c r="A77" t="s">
        <v>281</v>
      </c>
      <c r="B77" t="s">
        <v>282</v>
      </c>
      <c r="C77">
        <v>2013</v>
      </c>
      <c r="D77" s="9" t="s">
        <v>154</v>
      </c>
      <c r="E77">
        <v>0</v>
      </c>
      <c r="F77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43.74</v>
      </c>
      <c r="G77" s="6">
        <f>Table1[[#This Row],[Protein wt%]]+Table1[[#This Row],[AA wt%]]</f>
        <v>41.841841841841841</v>
      </c>
      <c r="H77" s="6">
        <f>Table1[[#This Row],[Lipids wt%]]+Table1[[#This Row],[FA wt%]]</f>
        <v>11.611611611611611</v>
      </c>
      <c r="I77" s="6">
        <f>Table1[[#This Row],[Lignin wt%]]+Table1[[#This Row],[Ph wt%]]</f>
        <v>0</v>
      </c>
      <c r="J77" s="6">
        <f>Table1[[#This Row],[Other Carbs wt%]]+Table1[[#This Row],[Starch wt%]]+Table1[[#This Row],[Cellulose wt%]]+Table1[[#This Row],[Hemicellulose wt%]]</f>
        <v>43.74</v>
      </c>
      <c r="K77" s="6">
        <v>43.74</v>
      </c>
      <c r="L77" s="6">
        <v>0</v>
      </c>
      <c r="M77" s="6">
        <v>0</v>
      </c>
      <c r="N77" s="6">
        <v>0</v>
      </c>
      <c r="O77" s="8">
        <v>41.841841841841841</v>
      </c>
      <c r="P77" s="8">
        <v>11.611611611611611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2.8</v>
      </c>
      <c r="AD77" s="8">
        <v>4.1000000000000003E-3</v>
      </c>
      <c r="AG77" s="6">
        <v>15</v>
      </c>
      <c r="AQ77" s="6">
        <v>20</v>
      </c>
      <c r="AR77">
        <v>400</v>
      </c>
      <c r="AT77" t="s">
        <v>389</v>
      </c>
      <c r="AU77" s="8"/>
      <c r="AV77" s="8">
        <v>39</v>
      </c>
      <c r="AW77" s="8"/>
      <c r="AX77" s="8"/>
      <c r="AZ77" s="6" t="s">
        <v>391</v>
      </c>
      <c r="BD77" s="8">
        <v>74.72</v>
      </c>
      <c r="BE77" s="8">
        <v>9.6300000000000008</v>
      </c>
      <c r="BF77" s="8">
        <v>8.31</v>
      </c>
      <c r="BG77" s="8">
        <v>6.01</v>
      </c>
      <c r="BH77" s="8">
        <v>0.73</v>
      </c>
      <c r="BI77" s="8">
        <v>37.590000000000003</v>
      </c>
      <c r="BJ77" s="8"/>
    </row>
    <row r="78" spans="1:95" s="6" customFormat="1" x14ac:dyDescent="0.25">
      <c r="A78" t="s">
        <v>372</v>
      </c>
      <c r="B78" t="s">
        <v>118</v>
      </c>
      <c r="C78">
        <v>2014</v>
      </c>
      <c r="D78" s="9" t="s">
        <v>373</v>
      </c>
      <c r="E78">
        <v>0</v>
      </c>
      <c r="F78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29</v>
      </c>
      <c r="G78" s="6">
        <f>Table1[[#This Row],[Protein wt%]]+Table1[[#This Row],[AA wt%]]</f>
        <v>11</v>
      </c>
      <c r="H78" s="6">
        <f>Table1[[#This Row],[Lipids wt%]]+Table1[[#This Row],[FA wt%]]</f>
        <v>53</v>
      </c>
      <c r="I78" s="6">
        <f>Table1[[#This Row],[Lignin wt%]]+Table1[[#This Row],[Ph wt%]]</f>
        <v>0</v>
      </c>
      <c r="J78" s="6">
        <f>Table1[[#This Row],[Other Carbs wt%]]+Table1[[#This Row],[Starch wt%]]+Table1[[#This Row],[Cellulose wt%]]+Table1[[#This Row],[Hemicellulose wt%]]</f>
        <v>29</v>
      </c>
      <c r="K78" s="6">
        <v>29</v>
      </c>
      <c r="L78" s="6">
        <v>0</v>
      </c>
      <c r="M78" s="6">
        <v>0</v>
      </c>
      <c r="N78" s="6">
        <v>0</v>
      </c>
      <c r="O78" s="8">
        <v>11</v>
      </c>
      <c r="P78" s="8">
        <v>53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7</v>
      </c>
      <c r="AD78" s="8">
        <v>4.1000000000000003E-3</v>
      </c>
      <c r="AG78" s="6">
        <v>15</v>
      </c>
      <c r="AQ78" s="6">
        <v>40</v>
      </c>
      <c r="AR78">
        <v>400</v>
      </c>
      <c r="AT78" t="s">
        <v>389</v>
      </c>
      <c r="AU78" s="8">
        <v>3.1</v>
      </c>
      <c r="AV78" s="8">
        <v>40</v>
      </c>
      <c r="AW78" s="8">
        <v>51</v>
      </c>
      <c r="AX78" s="8">
        <v>6.1</v>
      </c>
      <c r="AZ78" s="6">
        <v>6.1</v>
      </c>
      <c r="BD78" s="8"/>
      <c r="BE78" s="8"/>
      <c r="BF78" s="8"/>
      <c r="BG78" s="8"/>
      <c r="BH78" s="8"/>
      <c r="BI78" s="8"/>
      <c r="BJ78" s="8"/>
    </row>
    <row r="79" spans="1:95" s="6" customFormat="1" x14ac:dyDescent="0.25">
      <c r="A79" t="s">
        <v>349</v>
      </c>
      <c r="B79" t="s">
        <v>350</v>
      </c>
      <c r="C79">
        <v>2019</v>
      </c>
      <c r="D79" s="9" t="s">
        <v>352</v>
      </c>
      <c r="E79">
        <v>0</v>
      </c>
      <c r="F79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33.39</v>
      </c>
      <c r="G79" s="6">
        <f>Table1[[#This Row],[Protein wt%]]+Table1[[#This Row],[AA wt%]]</f>
        <v>31.025098276383488</v>
      </c>
      <c r="H79" s="6">
        <f>Table1[[#This Row],[Lipids wt%]]+Table1[[#This Row],[FA wt%]]</f>
        <v>18.86906561838515</v>
      </c>
      <c r="I79" s="6">
        <f>Table1[[#This Row],[Lignin wt%]]+Table1[[#This Row],[Ph wt%]]</f>
        <v>0</v>
      </c>
      <c r="J79" s="6">
        <f>Table1[[#This Row],[Other Carbs wt%]]+Table1[[#This Row],[Starch wt%]]+Table1[[#This Row],[Cellulose wt%]]+Table1[[#This Row],[Hemicellulose wt%]]</f>
        <v>33.39</v>
      </c>
      <c r="K79" s="6">
        <v>33.39</v>
      </c>
      <c r="L79" s="6">
        <v>0</v>
      </c>
      <c r="M79" s="6">
        <v>0</v>
      </c>
      <c r="N79" s="6">
        <v>0</v>
      </c>
      <c r="O79" s="8">
        <v>31.025098276383488</v>
      </c>
      <c r="P79" s="8">
        <v>18.86906561838515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16.717663421418706</v>
      </c>
      <c r="AD79" s="8">
        <v>0.5</v>
      </c>
      <c r="AG79" s="6">
        <v>15</v>
      </c>
      <c r="AQ79" s="6">
        <v>30</v>
      </c>
      <c r="AR79">
        <v>325</v>
      </c>
      <c r="AT79" t="s">
        <v>389</v>
      </c>
      <c r="AU79" s="8">
        <v>12.15</v>
      </c>
      <c r="AV79" s="8">
        <v>39.6</v>
      </c>
      <c r="AW79" s="8"/>
      <c r="AX79" s="8"/>
      <c r="AZ79" s="6" t="s">
        <v>391</v>
      </c>
      <c r="BD79" s="8">
        <v>73.599999999999994</v>
      </c>
      <c r="BE79" s="8">
        <v>7.69</v>
      </c>
      <c r="BF79" s="8">
        <v>14.02</v>
      </c>
      <c r="BG79" s="8">
        <v>4.41</v>
      </c>
      <c r="BH79" s="8"/>
      <c r="BI79" s="8" t="e">
        <f>(33.5*#REF!+142.3*#REF!-15.4*#REF!-14.5*#REF!)/100</f>
        <v>#REF!</v>
      </c>
      <c r="BJ79" s="8">
        <v>0.18</v>
      </c>
    </row>
    <row r="80" spans="1:95" s="6" customFormat="1" x14ac:dyDescent="0.25">
      <c r="A80" t="s">
        <v>290</v>
      </c>
      <c r="B80" t="s">
        <v>253</v>
      </c>
      <c r="C80">
        <v>2020</v>
      </c>
      <c r="D80" t="s">
        <v>291</v>
      </c>
      <c r="E80">
        <v>1</v>
      </c>
      <c r="F80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80" s="6">
        <f>Table1[[#This Row],[Protein wt%]]+Table1[[#This Row],[AA wt%]]</f>
        <v>0</v>
      </c>
      <c r="H80" s="6">
        <f>Table1[[#This Row],[Lipids wt%]]+Table1[[#This Row],[FA wt%]]</f>
        <v>0</v>
      </c>
      <c r="I80" s="6">
        <f>Table1[[#This Row],[Lignin wt%]]+Table1[[#This Row],[Ph wt%]]</f>
        <v>100</v>
      </c>
      <c r="J80" s="6">
        <f>Table1[[#This Row],[Other Carbs wt%]]+Table1[[#This Row],[Starch wt%]]+Table1[[#This Row],[Cellulose wt%]]+Table1[[#This Row],[Hemicellulose wt%]]</f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100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60.7</v>
      </c>
      <c r="X80" s="6">
        <v>6.6</v>
      </c>
      <c r="Y80" s="6">
        <v>32.94</v>
      </c>
      <c r="Z80" s="6">
        <v>0</v>
      </c>
      <c r="AC80" s="6">
        <v>23.1</v>
      </c>
      <c r="AD80" s="6">
        <v>0.05</v>
      </c>
      <c r="AG80" s="6">
        <v>10</v>
      </c>
      <c r="AH80" s="6">
        <v>10</v>
      </c>
      <c r="AK80" s="6">
        <v>0.14499999999999999</v>
      </c>
      <c r="AN80" s="6">
        <v>20</v>
      </c>
      <c r="AO80" s="6" t="e">
        <v>#DIV/0!</v>
      </c>
      <c r="AP80" s="6">
        <v>0</v>
      </c>
      <c r="AQ80" s="6">
        <f>Table1[[#This Row],[Heating time]]+Table1[[#This Row],[Holding Time (min)]]</f>
        <v>20</v>
      </c>
      <c r="AR80" s="6">
        <v>300</v>
      </c>
      <c r="AT80" t="s">
        <v>389</v>
      </c>
      <c r="AV80" s="6">
        <v>8.1</v>
      </c>
      <c r="AZ80" s="6">
        <v>1.8999999999999972</v>
      </c>
      <c r="BL80" s="6" t="s">
        <v>391</v>
      </c>
      <c r="CQ80" s="6">
        <v>0</v>
      </c>
    </row>
    <row r="81" spans="1:95" s="6" customFormat="1" x14ac:dyDescent="0.25">
      <c r="A81" t="s">
        <v>361</v>
      </c>
      <c r="B81" t="s">
        <v>362</v>
      </c>
      <c r="C81">
        <v>2021</v>
      </c>
      <c r="D81" t="s">
        <v>363</v>
      </c>
      <c r="E81">
        <v>1</v>
      </c>
      <c r="F81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100</v>
      </c>
      <c r="G81" s="6">
        <f>Table1[[#This Row],[Protein wt%]]+Table1[[#This Row],[AA wt%]]</f>
        <v>0</v>
      </c>
      <c r="H81" s="6">
        <f>Table1[[#This Row],[Lipids wt%]]+Table1[[#This Row],[FA wt%]]</f>
        <v>0</v>
      </c>
      <c r="I81" s="6">
        <f>Table1[[#This Row],[Lignin wt%]]+Table1[[#This Row],[Ph wt%]]</f>
        <v>0</v>
      </c>
      <c r="J81" s="6">
        <f>Table1[[#This Row],[Other Carbs wt%]]+Table1[[#This Row],[Starch wt%]]+Table1[[#This Row],[Cellulose wt%]]+Table1[[#This Row],[Hemicellulose wt%]]</f>
        <v>100</v>
      </c>
      <c r="K81" s="6">
        <v>0</v>
      </c>
      <c r="L81" s="6">
        <v>0</v>
      </c>
      <c r="M81" s="6">
        <v>100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42.6</v>
      </c>
      <c r="X81" s="6">
        <v>6.6</v>
      </c>
      <c r="Y81" s="6">
        <v>50.8</v>
      </c>
      <c r="Z81" s="6">
        <v>0</v>
      </c>
      <c r="AC81" s="6">
        <v>17.8</v>
      </c>
      <c r="AD81" s="6">
        <v>0.01</v>
      </c>
      <c r="AE81" s="6">
        <v>0.3896</v>
      </c>
      <c r="AG81" s="6">
        <v>10</v>
      </c>
      <c r="AJ81" s="6">
        <v>5</v>
      </c>
      <c r="AK81" s="6">
        <v>0.84699999999999998</v>
      </c>
      <c r="AO81" s="6" t="e">
        <v>#DIV/0!</v>
      </c>
      <c r="AP81" s="6">
        <v>0</v>
      </c>
      <c r="AQ81" s="6">
        <v>30</v>
      </c>
      <c r="AR81" s="6">
        <v>425</v>
      </c>
      <c r="AT81" t="s">
        <v>389</v>
      </c>
      <c r="AV81" s="6">
        <v>3.3</v>
      </c>
      <c r="AZ81" s="6">
        <v>21.772428884026201</v>
      </c>
      <c r="BD81" s="6">
        <v>64.5</v>
      </c>
      <c r="BE81" s="6">
        <v>7.6</v>
      </c>
      <c r="BF81" s="6">
        <v>27.9</v>
      </c>
      <c r="BI81" s="6">
        <v>27.9</v>
      </c>
      <c r="BL81" s="6" t="s">
        <v>391</v>
      </c>
      <c r="CQ81" s="6">
        <v>0</v>
      </c>
    </row>
    <row r="82" spans="1:95" s="6" customFormat="1" x14ac:dyDescent="0.25">
      <c r="A82" t="s">
        <v>300</v>
      </c>
      <c r="B82" t="s">
        <v>125</v>
      </c>
      <c r="C82">
        <v>2019</v>
      </c>
      <c r="D82" t="s">
        <v>301</v>
      </c>
      <c r="E82">
        <v>1</v>
      </c>
      <c r="F82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82" s="6">
        <f>Table1[[#This Row],[Protein wt%]]+Table1[[#This Row],[AA wt%]]</f>
        <v>0</v>
      </c>
      <c r="H82" s="6">
        <f>Table1[[#This Row],[Lipids wt%]]+Table1[[#This Row],[FA wt%]]</f>
        <v>100</v>
      </c>
      <c r="I82" s="6">
        <f>Table1[[#This Row],[Lignin wt%]]+Table1[[#This Row],[Ph wt%]]</f>
        <v>0</v>
      </c>
      <c r="J82" s="6">
        <f>Table1[[#This Row],[Other Carbs wt%]]+Table1[[#This Row],[Starch wt%]]+Table1[[#This Row],[Cellulose wt%]]+Table1[[#This Row],[Hemicellulose wt%]]</f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100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AD82" s="6">
        <v>0.1</v>
      </c>
      <c r="AG82" s="6">
        <v>6</v>
      </c>
      <c r="AH82" s="6">
        <v>10</v>
      </c>
      <c r="AK82" s="6">
        <v>0.14499999999999999</v>
      </c>
      <c r="AN82" s="6">
        <v>20</v>
      </c>
      <c r="AO82" s="6" t="e">
        <v>#DIV/0!</v>
      </c>
      <c r="AP82" s="6">
        <v>0</v>
      </c>
      <c r="AQ82" s="6">
        <f>Table1[[#This Row],[Heating time]]+Table1[[#This Row],[Holding Time (min)]]</f>
        <v>20</v>
      </c>
      <c r="AR82" s="6">
        <v>270</v>
      </c>
      <c r="AT82" t="s">
        <v>389</v>
      </c>
      <c r="AU82" s="6">
        <v>0.7</v>
      </c>
      <c r="AV82" s="6">
        <v>99.7</v>
      </c>
      <c r="AZ82" s="6">
        <v>65.178065802592201</v>
      </c>
      <c r="BL82" s="6" t="s">
        <v>391</v>
      </c>
      <c r="CQ82" s="6">
        <v>0</v>
      </c>
    </row>
    <row r="83" spans="1:95" s="6" customFormat="1" x14ac:dyDescent="0.25">
      <c r="A83" t="s">
        <v>168</v>
      </c>
      <c r="B83" t="s">
        <v>169</v>
      </c>
      <c r="C83">
        <v>2022</v>
      </c>
      <c r="D83" t="s">
        <v>167</v>
      </c>
      <c r="E83">
        <v>0</v>
      </c>
      <c r="F83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40.31</v>
      </c>
      <c r="G83" s="6">
        <f>Table1[[#This Row],[Protein wt%]]+Table1[[#This Row],[AA wt%]]</f>
        <v>0</v>
      </c>
      <c r="H83" s="6">
        <f>Table1[[#This Row],[Lipids wt%]]+Table1[[#This Row],[FA wt%]]</f>
        <v>0</v>
      </c>
      <c r="I83" s="6">
        <f>Table1[[#This Row],[Lignin wt%]]+Table1[[#This Row],[Ph wt%]]</f>
        <v>21.2</v>
      </c>
      <c r="J83" s="6">
        <f>Table1[[#This Row],[Other Carbs wt%]]+Table1[[#This Row],[Starch wt%]]+Table1[[#This Row],[Cellulose wt%]]+Table1[[#This Row],[Hemicellulose wt%]]</f>
        <v>40.31</v>
      </c>
      <c r="K83" s="6">
        <v>0</v>
      </c>
      <c r="L83" s="6">
        <v>0</v>
      </c>
      <c r="M83" s="6">
        <v>18.64</v>
      </c>
      <c r="N83" s="6">
        <v>21.67</v>
      </c>
      <c r="O83" s="6">
        <v>0</v>
      </c>
      <c r="P83" s="6">
        <v>0</v>
      </c>
      <c r="Q83" s="6">
        <v>21.2</v>
      </c>
      <c r="R83" s="6">
        <v>0</v>
      </c>
      <c r="S83" s="6">
        <v>0</v>
      </c>
      <c r="T83" s="6">
        <v>0</v>
      </c>
      <c r="U83" s="6">
        <v>0</v>
      </c>
      <c r="V83" s="6">
        <v>6.4</v>
      </c>
      <c r="W83" s="6">
        <v>48.34</v>
      </c>
      <c r="X83" s="6">
        <v>5.86</v>
      </c>
      <c r="Y83" s="6">
        <v>34.520000000000003</v>
      </c>
      <c r="Z83" s="6">
        <v>2.02</v>
      </c>
      <c r="AA83" s="6">
        <v>0.24</v>
      </c>
      <c r="AC83" s="6">
        <v>19.579999999999998</v>
      </c>
      <c r="AD83" s="6">
        <v>0.5</v>
      </c>
      <c r="AF83" s="6">
        <v>150</v>
      </c>
      <c r="AG83" s="6">
        <v>20</v>
      </c>
      <c r="AH83" s="6">
        <v>5</v>
      </c>
      <c r="AK83" s="6">
        <v>5.8999999999999997E-2</v>
      </c>
      <c r="AM83" s="6">
        <v>30</v>
      </c>
      <c r="AN83" s="6">
        <v>0</v>
      </c>
      <c r="AO83" s="6" t="e">
        <v>#DIV/0!</v>
      </c>
      <c r="AP83" s="6">
        <v>0</v>
      </c>
      <c r="AQ83" s="6">
        <f>Table1[[#This Row],[Holding Time (min)]]+Table1[[#This Row],[Heating time]]</f>
        <v>0</v>
      </c>
      <c r="AR83" s="6">
        <v>400</v>
      </c>
      <c r="AT83" t="s">
        <v>389</v>
      </c>
      <c r="AU83" s="6">
        <v>15.2380952380952</v>
      </c>
      <c r="AV83" s="6">
        <v>23.452380952380899</v>
      </c>
      <c r="AZ83" s="6">
        <v>4.7238095238095203</v>
      </c>
      <c r="BL83" s="6" t="s">
        <v>391</v>
      </c>
      <c r="CQ83" s="6">
        <v>0</v>
      </c>
    </row>
    <row r="84" spans="1:95" s="6" customFormat="1" x14ac:dyDescent="0.25">
      <c r="A84" t="s">
        <v>302</v>
      </c>
      <c r="B84" t="s">
        <v>303</v>
      </c>
      <c r="C84">
        <v>2019</v>
      </c>
      <c r="D84" t="s">
        <v>308</v>
      </c>
      <c r="E84">
        <v>1</v>
      </c>
      <c r="F8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2.58767372657318</v>
      </c>
      <c r="G84" s="6">
        <f>Table1[[#This Row],[Protein wt%]]+Table1[[#This Row],[AA wt%]]</f>
        <v>91.588812963852405</v>
      </c>
      <c r="H84" s="6">
        <f>Table1[[#This Row],[Lipids wt%]]+Table1[[#This Row],[FA wt%]]</f>
        <v>5.8235133095743503</v>
      </c>
      <c r="I84" s="6">
        <f>Table1[[#This Row],[Lignin wt%]]+Table1[[#This Row],[Ph wt%]]</f>
        <v>0</v>
      </c>
      <c r="J84" s="6">
        <f>Table1[[#This Row],[Other Carbs wt%]]+Table1[[#This Row],[Starch wt%]]+Table1[[#This Row],[Cellulose wt%]]+Table1[[#This Row],[Hemicellulose wt%]]</f>
        <v>2.58767372657318</v>
      </c>
      <c r="K84" s="6">
        <v>2.58767372657318</v>
      </c>
      <c r="L84" s="6">
        <v>0</v>
      </c>
      <c r="M84" s="6">
        <v>0</v>
      </c>
      <c r="N84" s="6">
        <v>0</v>
      </c>
      <c r="O84" s="6">
        <v>91.588812963852405</v>
      </c>
      <c r="P84" s="6">
        <v>5.8235133095743503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4.68</v>
      </c>
      <c r="W84" s="6">
        <v>45.91</v>
      </c>
      <c r="X84" s="6">
        <v>6.91</v>
      </c>
      <c r="Y84" s="6">
        <v>34.549999999999997</v>
      </c>
      <c r="Z84" s="6">
        <v>12.64</v>
      </c>
      <c r="AC84" s="6">
        <v>22.61</v>
      </c>
      <c r="AD84" s="6">
        <v>0.03</v>
      </c>
      <c r="AG84" s="6">
        <v>20</v>
      </c>
      <c r="AJ84" s="6">
        <v>3.5</v>
      </c>
      <c r="AK84" s="6">
        <v>1.1100000000000001</v>
      </c>
      <c r="AN84" s="6">
        <v>20</v>
      </c>
      <c r="AO84" s="6" t="e">
        <v>#DIV/0!</v>
      </c>
      <c r="AP84" s="6">
        <v>0</v>
      </c>
      <c r="AQ84" s="6">
        <f>Table1[[#This Row],[Heating time]]+Table1[[#This Row],[Holding Time (min)]]</f>
        <v>20</v>
      </c>
      <c r="AR84" s="6">
        <v>360</v>
      </c>
      <c r="AT84" t="s">
        <v>389</v>
      </c>
      <c r="AV84" s="6">
        <v>14.951770464273199</v>
      </c>
      <c r="AZ84" s="6" t="s">
        <v>391</v>
      </c>
      <c r="BL84" s="6" t="s">
        <v>391</v>
      </c>
      <c r="CQ84" s="6">
        <v>0</v>
      </c>
    </row>
    <row r="85" spans="1:95" s="6" customFormat="1" x14ac:dyDescent="0.25">
      <c r="A85" t="s">
        <v>375</v>
      </c>
      <c r="B85" t="s">
        <v>370</v>
      </c>
      <c r="C85">
        <v>2017</v>
      </c>
      <c r="D85" s="9" t="s">
        <v>146</v>
      </c>
      <c r="E85">
        <v>0</v>
      </c>
      <c r="F85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18.5</v>
      </c>
      <c r="G85" s="6">
        <f>Table1[[#This Row],[Protein wt%]]+Table1[[#This Row],[AA wt%]]</f>
        <v>37.5</v>
      </c>
      <c r="H85" s="6">
        <f>Table1[[#This Row],[Lipids wt%]]+Table1[[#This Row],[FA wt%]]</f>
        <v>14</v>
      </c>
      <c r="I85" s="6">
        <f>Table1[[#This Row],[Lignin wt%]]+Table1[[#This Row],[Ph wt%]]</f>
        <v>0</v>
      </c>
      <c r="J85" s="6">
        <f>Table1[[#This Row],[Other Carbs wt%]]+Table1[[#This Row],[Starch wt%]]+Table1[[#This Row],[Cellulose wt%]]+Table1[[#This Row],[Hemicellulose wt%]]</f>
        <v>18.5</v>
      </c>
      <c r="K85" s="6">
        <v>18.5</v>
      </c>
      <c r="L85" s="6">
        <v>0</v>
      </c>
      <c r="M85" s="6">
        <v>0</v>
      </c>
      <c r="N85" s="6">
        <v>0</v>
      </c>
      <c r="O85" s="8">
        <v>37.5</v>
      </c>
      <c r="P85" s="8">
        <v>14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30</v>
      </c>
      <c r="AD85" s="8">
        <v>7.4999999999999997E-3</v>
      </c>
      <c r="AG85" s="6">
        <v>14</v>
      </c>
      <c r="AQ85" s="6">
        <v>60</v>
      </c>
      <c r="AR85">
        <v>300</v>
      </c>
      <c r="AT85" t="s">
        <v>389</v>
      </c>
      <c r="AU85" s="8">
        <v>30.55</v>
      </c>
      <c r="AV85" s="8">
        <v>40.94</v>
      </c>
      <c r="AW85" s="8">
        <v>21.49</v>
      </c>
      <c r="AX85" s="8">
        <v>7.36</v>
      </c>
      <c r="AZ85" s="6">
        <v>7.36</v>
      </c>
      <c r="BD85" s="8"/>
      <c r="BE85" s="8"/>
      <c r="BF85" s="8"/>
      <c r="BG85" s="8"/>
      <c r="BH85" s="8"/>
      <c r="BI85" s="8"/>
      <c r="BJ85" s="8"/>
    </row>
    <row r="86" spans="1:95" s="6" customFormat="1" x14ac:dyDescent="0.25">
      <c r="A86" t="s">
        <v>290</v>
      </c>
      <c r="B86" t="s">
        <v>253</v>
      </c>
      <c r="C86">
        <v>2020</v>
      </c>
      <c r="D86" s="9" t="s">
        <v>137</v>
      </c>
      <c r="E86">
        <v>0</v>
      </c>
      <c r="F86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22.03</v>
      </c>
      <c r="G86" s="6">
        <f>Table1[[#This Row],[Protein wt%]]+Table1[[#This Row],[AA wt%]]</f>
        <v>64.792626728110605</v>
      </c>
      <c r="H86" s="6">
        <f>Table1[[#This Row],[Lipids wt%]]+Table1[[#This Row],[FA wt%]]</f>
        <v>5.3456221198156681</v>
      </c>
      <c r="I86" s="6">
        <f>Table1[[#This Row],[Lignin wt%]]+Table1[[#This Row],[Ph wt%]]</f>
        <v>0</v>
      </c>
      <c r="J86" s="6">
        <f>Table1[[#This Row],[Other Carbs wt%]]+Table1[[#This Row],[Starch wt%]]+Table1[[#This Row],[Cellulose wt%]]+Table1[[#This Row],[Hemicellulose wt%]]</f>
        <v>22.03</v>
      </c>
      <c r="K86" s="6">
        <v>22.03</v>
      </c>
      <c r="L86" s="6">
        <v>0</v>
      </c>
      <c r="M86" s="6">
        <v>0</v>
      </c>
      <c r="N86" s="6">
        <v>0</v>
      </c>
      <c r="O86" s="8">
        <v>64.792626728110605</v>
      </c>
      <c r="P86" s="8">
        <v>5.3456221198156681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8.5</v>
      </c>
      <c r="AD86" s="8">
        <v>0.05</v>
      </c>
      <c r="AG86" s="6">
        <v>10</v>
      </c>
      <c r="AQ86" s="6">
        <v>53</v>
      </c>
      <c r="AR86">
        <v>230</v>
      </c>
      <c r="AT86" t="s">
        <v>389</v>
      </c>
      <c r="AU86" s="8"/>
      <c r="AV86" s="8">
        <v>12.8</v>
      </c>
      <c r="AW86" s="8"/>
      <c r="AX86" s="8"/>
      <c r="AZ86" s="6" t="s">
        <v>391</v>
      </c>
      <c r="BD86" s="8"/>
      <c r="BE86" s="8"/>
      <c r="BF86" s="8"/>
      <c r="BG86" s="8"/>
      <c r="BH86" s="8"/>
      <c r="BI86" s="8"/>
      <c r="BJ86" s="8"/>
    </row>
    <row r="87" spans="1:95" s="6" customFormat="1" x14ac:dyDescent="0.25">
      <c r="A87" t="s">
        <v>157</v>
      </c>
      <c r="B87" t="s">
        <v>158</v>
      </c>
      <c r="C87">
        <v>2016</v>
      </c>
      <c r="D87" s="9" t="s">
        <v>155</v>
      </c>
      <c r="E87">
        <v>0</v>
      </c>
      <c r="F87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56.975697569757003</v>
      </c>
      <c r="G87" s="6">
        <f>Table1[[#This Row],[Protein wt%]]+Table1[[#This Row],[AA wt%]]</f>
        <v>14.26142614261426</v>
      </c>
      <c r="H87" s="6">
        <f>Table1[[#This Row],[Lipids wt%]]+Table1[[#This Row],[FA wt%]]</f>
        <v>21.762176217621761</v>
      </c>
      <c r="I87" s="6">
        <f>Table1[[#This Row],[Lignin wt%]]+Table1[[#This Row],[Ph wt%]]</f>
        <v>0</v>
      </c>
      <c r="J87" s="6">
        <f>Table1[[#This Row],[Other Carbs wt%]]+Table1[[#This Row],[Starch wt%]]+Table1[[#This Row],[Cellulose wt%]]+Table1[[#This Row],[Hemicellulose wt%]]</f>
        <v>56.975697569757003</v>
      </c>
      <c r="K87" s="6">
        <v>56.975697569757003</v>
      </c>
      <c r="L87" s="6">
        <v>0</v>
      </c>
      <c r="M87" s="6">
        <v>0</v>
      </c>
      <c r="N87" s="6">
        <v>0</v>
      </c>
      <c r="O87" s="8">
        <v>14.26142614261426</v>
      </c>
      <c r="P87" s="8">
        <v>21.762176217621761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7</v>
      </c>
      <c r="AD87" s="8"/>
      <c r="AG87" s="6">
        <v>10</v>
      </c>
      <c r="AQ87" s="6">
        <v>0</v>
      </c>
      <c r="AR87">
        <v>180</v>
      </c>
      <c r="AT87" t="s">
        <v>389</v>
      </c>
      <c r="AU87" s="8">
        <v>62.1592442645074</v>
      </c>
      <c r="AV87" s="8">
        <v>16.8151147098515</v>
      </c>
      <c r="AW87" s="8">
        <v>22.9554655870445</v>
      </c>
      <c r="AX87" s="8"/>
      <c r="AZ87" s="6" t="s">
        <v>391</v>
      </c>
      <c r="BD87" s="8"/>
      <c r="BE87" s="8"/>
      <c r="BF87" s="8"/>
      <c r="BG87" s="8"/>
      <c r="BH87" s="8"/>
      <c r="BI87" s="8"/>
      <c r="BJ87" s="8"/>
    </row>
    <row r="88" spans="1:95" s="6" customFormat="1" x14ac:dyDescent="0.25">
      <c r="A88" t="s">
        <v>290</v>
      </c>
      <c r="B88" t="s">
        <v>253</v>
      </c>
      <c r="C88">
        <v>2020</v>
      </c>
      <c r="D88" t="s">
        <v>291</v>
      </c>
      <c r="E88">
        <v>1</v>
      </c>
      <c r="F88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88" s="6">
        <f>Table1[[#This Row],[Protein wt%]]+Table1[[#This Row],[AA wt%]]</f>
        <v>0</v>
      </c>
      <c r="H88" s="6">
        <f>Table1[[#This Row],[Lipids wt%]]+Table1[[#This Row],[FA wt%]]</f>
        <v>0</v>
      </c>
      <c r="I88" s="6">
        <f>Table1[[#This Row],[Lignin wt%]]+Table1[[#This Row],[Ph wt%]]</f>
        <v>100</v>
      </c>
      <c r="J88" s="6">
        <f>Table1[[#This Row],[Other Carbs wt%]]+Table1[[#This Row],[Starch wt%]]+Table1[[#This Row],[Cellulose wt%]]+Table1[[#This Row],[Hemicellulose wt%]]</f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100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60.7</v>
      </c>
      <c r="X88" s="6">
        <v>6.6</v>
      </c>
      <c r="Y88" s="6">
        <v>32.94</v>
      </c>
      <c r="Z88" s="6">
        <v>0</v>
      </c>
      <c r="AC88" s="6">
        <v>23.1</v>
      </c>
      <c r="AD88" s="6">
        <v>0.05</v>
      </c>
      <c r="AG88" s="6">
        <v>10</v>
      </c>
      <c r="AH88" s="6">
        <v>10</v>
      </c>
      <c r="AK88" s="6">
        <v>0.14499999999999999</v>
      </c>
      <c r="AN88" s="6">
        <v>60</v>
      </c>
      <c r="AO88" s="6" t="e">
        <v>#DIV/0!</v>
      </c>
      <c r="AP88" s="6">
        <v>0</v>
      </c>
      <c r="AQ88" s="6">
        <f>Table1[[#This Row],[Heating time]]+Table1[[#This Row],[Holding Time (min)]]</f>
        <v>60</v>
      </c>
      <c r="AR88" s="6">
        <v>360</v>
      </c>
      <c r="AT88" t="s">
        <v>389</v>
      </c>
      <c r="AV88" s="6">
        <v>20.3</v>
      </c>
      <c r="AZ88" s="6">
        <v>9.9</v>
      </c>
      <c r="BL88" s="6" t="s">
        <v>391</v>
      </c>
      <c r="CQ88" s="6">
        <v>0</v>
      </c>
    </row>
    <row r="89" spans="1:95" s="6" customFormat="1" x14ac:dyDescent="0.25">
      <c r="A89" t="s">
        <v>333</v>
      </c>
      <c r="B89" t="s">
        <v>334</v>
      </c>
      <c r="C89">
        <v>2015</v>
      </c>
      <c r="D89" s="9" t="s">
        <v>335</v>
      </c>
      <c r="E89">
        <v>0</v>
      </c>
      <c r="F89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24.409763905562201</v>
      </c>
      <c r="G89" s="6">
        <f>Table1[[#This Row],[Protein wt%]]+Table1[[#This Row],[AA wt%]]</f>
        <v>36.31452581032412</v>
      </c>
      <c r="H89" s="6">
        <f>Table1[[#This Row],[Lipids wt%]]+Table1[[#This Row],[FA wt%]]</f>
        <v>30.21208483393357</v>
      </c>
      <c r="I89" s="6">
        <f>Table1[[#This Row],[Lignin wt%]]+Table1[[#This Row],[Ph wt%]]</f>
        <v>0</v>
      </c>
      <c r="J89" s="6">
        <f>Table1[[#This Row],[Other Carbs wt%]]+Table1[[#This Row],[Starch wt%]]+Table1[[#This Row],[Cellulose wt%]]+Table1[[#This Row],[Hemicellulose wt%]]</f>
        <v>24.409763905562201</v>
      </c>
      <c r="K89" s="6">
        <v>24.409763905562201</v>
      </c>
      <c r="L89" s="6">
        <v>0</v>
      </c>
      <c r="M89" s="6">
        <v>0</v>
      </c>
      <c r="N89" s="6">
        <v>0</v>
      </c>
      <c r="O89" s="8">
        <v>36.31452581032412</v>
      </c>
      <c r="P89" s="8">
        <v>30.21208483393357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9.06</v>
      </c>
      <c r="AD89" s="8">
        <v>4.2000000000000003E-2</v>
      </c>
      <c r="AG89" s="6">
        <v>25</v>
      </c>
      <c r="AQ89" s="6">
        <v>120.60606060606061</v>
      </c>
      <c r="AR89">
        <v>200</v>
      </c>
      <c r="AT89" t="s">
        <v>389</v>
      </c>
      <c r="AU89" s="8">
        <v>12.5568181818181</v>
      </c>
      <c r="AV89" s="8">
        <v>32.102272727272798</v>
      </c>
      <c r="AW89" s="8"/>
      <c r="AX89" s="8"/>
      <c r="AZ89" s="6" t="s">
        <v>391</v>
      </c>
      <c r="BD89" s="8">
        <v>75.8</v>
      </c>
      <c r="BE89" s="8">
        <v>11.2</v>
      </c>
      <c r="BF89" s="8">
        <v>11.1</v>
      </c>
      <c r="BG89" s="8">
        <v>4.5199999999999996</v>
      </c>
      <c r="BH89" s="8">
        <v>0.13100000000000001</v>
      </c>
      <c r="BI89" s="8">
        <v>38.700000000000003</v>
      </c>
      <c r="BJ89" s="8"/>
    </row>
    <row r="90" spans="1:95" s="6" customFormat="1" x14ac:dyDescent="0.25">
      <c r="A90" t="s">
        <v>338</v>
      </c>
      <c r="B90" t="s">
        <v>339</v>
      </c>
      <c r="C90">
        <v>2018</v>
      </c>
      <c r="D90" t="s">
        <v>337</v>
      </c>
      <c r="E90">
        <v>1</v>
      </c>
      <c r="F90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9.5</v>
      </c>
      <c r="G90" s="6">
        <f>Table1[[#This Row],[Protein wt%]]+Table1[[#This Row],[AA wt%]]</f>
        <v>49.7</v>
      </c>
      <c r="H90" s="6">
        <f>Table1[[#This Row],[Lipids wt%]]+Table1[[#This Row],[FA wt%]]</f>
        <v>40.799999999999997</v>
      </c>
      <c r="I90" s="6">
        <f>Table1[[#This Row],[Lignin wt%]]+Table1[[#This Row],[Ph wt%]]</f>
        <v>0</v>
      </c>
      <c r="J90" s="6">
        <f>Table1[[#This Row],[Other Carbs wt%]]+Table1[[#This Row],[Starch wt%]]+Table1[[#This Row],[Cellulose wt%]]+Table1[[#This Row],[Hemicellulose wt%]]</f>
        <v>9.5</v>
      </c>
      <c r="K90" s="6">
        <v>9.5</v>
      </c>
      <c r="L90" s="6">
        <v>0</v>
      </c>
      <c r="M90" s="6">
        <v>0</v>
      </c>
      <c r="N90" s="6">
        <v>0</v>
      </c>
      <c r="O90" s="6">
        <v>49.7</v>
      </c>
      <c r="P90" s="6">
        <v>40.799999999999997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51.8</v>
      </c>
      <c r="X90" s="6">
        <v>9.5</v>
      </c>
      <c r="Y90" s="6">
        <v>44.5</v>
      </c>
      <c r="Z90" s="6">
        <v>8</v>
      </c>
      <c r="AA90" s="6">
        <v>1.8</v>
      </c>
      <c r="AD90" s="6">
        <v>0.16</v>
      </c>
      <c r="AG90" s="6">
        <v>16.600000000000001</v>
      </c>
      <c r="AN90" s="6">
        <v>15</v>
      </c>
      <c r="AO90" s="6" t="e">
        <v>#DIV/0!</v>
      </c>
      <c r="AP90" s="6">
        <v>0</v>
      </c>
      <c r="AQ90" s="6">
        <f>Table1[[#This Row],[Heating time]]+Table1[[#This Row],[Holding Time (min)]]</f>
        <v>15</v>
      </c>
      <c r="AR90" s="6">
        <v>325</v>
      </c>
      <c r="AT90" t="s">
        <v>389</v>
      </c>
      <c r="AU90" s="6">
        <v>50.084745762711798</v>
      </c>
      <c r="AV90" s="6">
        <v>23.728813559321999</v>
      </c>
      <c r="AW90" s="6">
        <v>13.4745762711864</v>
      </c>
      <c r="AX90" s="6">
        <v>6.7796610169491496</v>
      </c>
      <c r="AY90" s="6">
        <v>4.4067796610169596</v>
      </c>
      <c r="AZ90" s="6">
        <v>3.2805429864253499</v>
      </c>
      <c r="BL90" s="6" t="s">
        <v>391</v>
      </c>
      <c r="CQ90" s="6">
        <v>0</v>
      </c>
    </row>
    <row r="91" spans="1:95" s="6" customFormat="1" x14ac:dyDescent="0.25">
      <c r="A91" t="s">
        <v>90</v>
      </c>
      <c r="B91" t="s">
        <v>118</v>
      </c>
      <c r="C91">
        <v>2012</v>
      </c>
      <c r="D91" s="9" t="s">
        <v>89</v>
      </c>
      <c r="E91">
        <v>0</v>
      </c>
      <c r="F91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20</v>
      </c>
      <c r="G91" s="6">
        <f>Table1[[#This Row],[Protein wt%]]+Table1[[#This Row],[AA wt%]]</f>
        <v>59</v>
      </c>
      <c r="H91" s="6">
        <f>Table1[[#This Row],[Lipids wt%]]+Table1[[#This Row],[FA wt%]]</f>
        <v>14</v>
      </c>
      <c r="I91" s="6">
        <f>Table1[[#This Row],[Lignin wt%]]+Table1[[#This Row],[Ph wt%]]</f>
        <v>0</v>
      </c>
      <c r="J91" s="6">
        <f>Table1[[#This Row],[Other Carbs wt%]]+Table1[[#This Row],[Starch wt%]]+Table1[[#This Row],[Cellulose wt%]]+Table1[[#This Row],[Hemicellulose wt%]]</f>
        <v>20</v>
      </c>
      <c r="K91" s="6">
        <v>20</v>
      </c>
      <c r="L91" s="6">
        <v>0</v>
      </c>
      <c r="M91" s="6">
        <v>0</v>
      </c>
      <c r="N91" s="6">
        <v>0</v>
      </c>
      <c r="O91" s="8">
        <v>59</v>
      </c>
      <c r="P91" s="8">
        <v>14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7</v>
      </c>
      <c r="AD91" s="8">
        <v>4.1000000000000003E-3</v>
      </c>
      <c r="AG91" s="6">
        <v>15</v>
      </c>
      <c r="AQ91" s="6">
        <v>40</v>
      </c>
      <c r="AR91">
        <v>400</v>
      </c>
      <c r="AT91" t="s">
        <v>389</v>
      </c>
      <c r="AU91" s="8">
        <v>1.7289693869676901</v>
      </c>
      <c r="AV91" s="8">
        <v>32.579185520361897</v>
      </c>
      <c r="AW91" s="8">
        <v>50.139534883720899</v>
      </c>
      <c r="AX91" s="8">
        <v>12.8064066852367</v>
      </c>
      <c r="AZ91" s="6">
        <v>12.8064066852367</v>
      </c>
      <c r="BD91" s="8"/>
      <c r="BE91" s="8"/>
      <c r="BF91" s="8"/>
      <c r="BG91" s="8"/>
      <c r="BH91" s="8"/>
      <c r="BI91" s="8"/>
      <c r="BJ91" s="8"/>
    </row>
    <row r="92" spans="1:95" s="6" customFormat="1" x14ac:dyDescent="0.25">
      <c r="A92" t="s">
        <v>361</v>
      </c>
      <c r="B92" t="s">
        <v>362</v>
      </c>
      <c r="C92">
        <v>2021</v>
      </c>
      <c r="D92" t="s">
        <v>366</v>
      </c>
      <c r="E92">
        <v>1</v>
      </c>
      <c r="F92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74</v>
      </c>
      <c r="G92" s="6">
        <f>Table1[[#This Row],[Protein wt%]]+Table1[[#This Row],[AA wt%]]</f>
        <v>8</v>
      </c>
      <c r="H92" s="6">
        <f>Table1[[#This Row],[Lipids wt%]]+Table1[[#This Row],[FA wt%]]</f>
        <v>5</v>
      </c>
      <c r="I92" s="6">
        <f>Table1[[#This Row],[Lignin wt%]]+Table1[[#This Row],[Ph wt%]]</f>
        <v>13</v>
      </c>
      <c r="J92" s="6">
        <f>Table1[[#This Row],[Other Carbs wt%]]+Table1[[#This Row],[Starch wt%]]+Table1[[#This Row],[Cellulose wt%]]+Table1[[#This Row],[Hemicellulose wt%]]</f>
        <v>74</v>
      </c>
      <c r="K92" s="6">
        <v>9</v>
      </c>
      <c r="L92" s="6">
        <v>0</v>
      </c>
      <c r="M92" s="6">
        <v>65</v>
      </c>
      <c r="N92" s="6">
        <v>0</v>
      </c>
      <c r="O92" s="6">
        <v>8</v>
      </c>
      <c r="P92" s="6">
        <v>0</v>
      </c>
      <c r="Q92" s="6">
        <v>13</v>
      </c>
      <c r="R92" s="6">
        <v>0</v>
      </c>
      <c r="S92" s="6">
        <v>0</v>
      </c>
      <c r="T92" s="6">
        <v>5</v>
      </c>
      <c r="U92" s="6">
        <v>0</v>
      </c>
      <c r="V92" s="6">
        <v>0</v>
      </c>
      <c r="AD92" s="6">
        <v>0.01</v>
      </c>
      <c r="AE92" s="6">
        <v>0.1948</v>
      </c>
      <c r="AG92" s="6">
        <v>10</v>
      </c>
      <c r="AJ92" s="6">
        <v>5</v>
      </c>
      <c r="AK92" s="6">
        <v>0.84699999999999998</v>
      </c>
      <c r="AO92" s="6" t="e">
        <v>#DIV/0!</v>
      </c>
      <c r="AP92" s="6">
        <v>0</v>
      </c>
      <c r="AQ92" s="6">
        <v>30</v>
      </c>
      <c r="AR92" s="6">
        <v>425</v>
      </c>
      <c r="AT92" t="s">
        <v>389</v>
      </c>
      <c r="AV92" s="6">
        <v>14</v>
      </c>
      <c r="AZ92" s="6" t="s">
        <v>391</v>
      </c>
      <c r="BD92" s="6">
        <v>73.599999999999994</v>
      </c>
      <c r="BE92" s="6">
        <v>6.9</v>
      </c>
      <c r="BF92" s="6">
        <v>17.5</v>
      </c>
      <c r="BG92" s="6">
        <v>1.9</v>
      </c>
      <c r="BI92" s="6">
        <v>31.5</v>
      </c>
      <c r="BL92" s="6" t="s">
        <v>391</v>
      </c>
      <c r="CQ92" s="6">
        <v>0</v>
      </c>
    </row>
    <row r="93" spans="1:95" s="6" customFormat="1" x14ac:dyDescent="0.25">
      <c r="A93" t="s">
        <v>226</v>
      </c>
      <c r="B93" t="s">
        <v>216</v>
      </c>
      <c r="C93">
        <v>2020</v>
      </c>
      <c r="D93" t="s">
        <v>221</v>
      </c>
      <c r="E93">
        <v>1</v>
      </c>
      <c r="F93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100</v>
      </c>
      <c r="G93" s="6">
        <f>Table1[[#This Row],[Protein wt%]]+Table1[[#This Row],[AA wt%]]</f>
        <v>0</v>
      </c>
      <c r="H93" s="6">
        <f>Table1[[#This Row],[Lipids wt%]]+Table1[[#This Row],[FA wt%]]</f>
        <v>0</v>
      </c>
      <c r="I93" s="6">
        <f>Table1[[#This Row],[Lignin wt%]]+Table1[[#This Row],[Ph wt%]]</f>
        <v>0</v>
      </c>
      <c r="J93" s="6">
        <f>Table1[[#This Row],[Other Carbs wt%]]+Table1[[#This Row],[Starch wt%]]+Table1[[#This Row],[Cellulose wt%]]+Table1[[#This Row],[Hemicellulose wt%]]</f>
        <v>100</v>
      </c>
      <c r="K93" s="6">
        <v>0</v>
      </c>
      <c r="L93" s="6">
        <v>100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38.9</v>
      </c>
      <c r="X93" s="6">
        <v>7</v>
      </c>
      <c r="Y93" s="6">
        <v>53.9</v>
      </c>
      <c r="Z93" s="6">
        <v>0.2</v>
      </c>
      <c r="AC93" s="6">
        <v>17.600000000000001</v>
      </c>
      <c r="AD93" s="6">
        <v>4.1000000000000003E-3</v>
      </c>
      <c r="AG93" s="6">
        <v>5</v>
      </c>
      <c r="AO93" s="6" t="e">
        <v>#DIV/0!</v>
      </c>
      <c r="AP93" s="6">
        <v>0</v>
      </c>
      <c r="AQ93" s="6">
        <v>3.2</v>
      </c>
      <c r="AR93" s="6">
        <v>350</v>
      </c>
      <c r="AT93" t="s">
        <v>389</v>
      </c>
      <c r="AU93" s="6">
        <v>10.1111111111111</v>
      </c>
      <c r="AV93" s="6">
        <v>11.1563517915309</v>
      </c>
      <c r="AW93" s="6">
        <v>12.312703583061801</v>
      </c>
      <c r="AY93" s="6">
        <v>67.109634551494906</v>
      </c>
      <c r="AZ93" s="6">
        <v>35.714285714285737</v>
      </c>
      <c r="BD93" s="6">
        <v>62.3</v>
      </c>
      <c r="BE93" s="6">
        <v>7.5</v>
      </c>
      <c r="BF93" s="6">
        <v>30.1</v>
      </c>
      <c r="BG93" s="6">
        <v>0.1</v>
      </c>
      <c r="BI93" s="6">
        <v>28.4</v>
      </c>
      <c r="BK93" s="6">
        <v>19</v>
      </c>
      <c r="BL93" s="6" t="s">
        <v>391</v>
      </c>
      <c r="CQ93" s="6">
        <v>0</v>
      </c>
    </row>
    <row r="94" spans="1:95" s="6" customFormat="1" x14ac:dyDescent="0.25">
      <c r="A94" t="s">
        <v>127</v>
      </c>
      <c r="B94" t="s">
        <v>128</v>
      </c>
      <c r="C94">
        <v>2016</v>
      </c>
      <c r="D94" s="9" t="s">
        <v>130</v>
      </c>
      <c r="E94">
        <v>0</v>
      </c>
      <c r="F9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26.97</v>
      </c>
      <c r="G94" s="6">
        <f>Table1[[#This Row],[Protein wt%]]+Table1[[#This Row],[AA wt%]]</f>
        <v>29.6</v>
      </c>
      <c r="H94" s="6">
        <f>Table1[[#This Row],[Lipids wt%]]+Table1[[#This Row],[FA wt%]]</f>
        <v>8.1999999999999993</v>
      </c>
      <c r="I94" s="6">
        <f>Table1[[#This Row],[Lignin wt%]]+Table1[[#This Row],[Ph wt%]]</f>
        <v>0</v>
      </c>
      <c r="J94" s="6">
        <f>Table1[[#This Row],[Other Carbs wt%]]+Table1[[#This Row],[Starch wt%]]+Table1[[#This Row],[Cellulose wt%]]+Table1[[#This Row],[Hemicellulose wt%]]</f>
        <v>26.97</v>
      </c>
      <c r="K94" s="6">
        <v>26.97</v>
      </c>
      <c r="L94" s="6">
        <v>0</v>
      </c>
      <c r="M94" s="6">
        <v>0</v>
      </c>
      <c r="N94" s="6">
        <v>0</v>
      </c>
      <c r="O94" s="8">
        <v>29.6</v>
      </c>
      <c r="P94" s="8">
        <v>8.1999999999999993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35.229999999999997</v>
      </c>
      <c r="AD94" s="8">
        <v>0.3</v>
      </c>
      <c r="AG94" s="6">
        <v>9.0909090909090917</v>
      </c>
      <c r="AQ94" s="6">
        <v>31.950936938352601</v>
      </c>
      <c r="AR94">
        <v>325</v>
      </c>
      <c r="AT94" t="s">
        <v>389</v>
      </c>
      <c r="AU94" s="8">
        <v>29.6482412060302</v>
      </c>
      <c r="AV94" s="8">
        <v>14.070351758793899</v>
      </c>
      <c r="AW94" s="8"/>
      <c r="AX94" s="8"/>
      <c r="AZ94" s="6" t="s">
        <v>391</v>
      </c>
      <c r="BD94" s="8">
        <v>71.069999999999993</v>
      </c>
      <c r="BE94" s="8">
        <v>8.82</v>
      </c>
      <c r="BF94" s="8">
        <v>12.91</v>
      </c>
      <c r="BG94" s="8">
        <v>6.28</v>
      </c>
      <c r="BH94" s="8">
        <v>0.92</v>
      </c>
      <c r="BI94" s="8">
        <v>33.869999999999997</v>
      </c>
      <c r="BJ94" s="8"/>
    </row>
    <row r="95" spans="1:95" s="6" customFormat="1" x14ac:dyDescent="0.25">
      <c r="A95" t="s">
        <v>276</v>
      </c>
      <c r="B95" t="s">
        <v>273</v>
      </c>
      <c r="C95">
        <v>2017</v>
      </c>
      <c r="D95" t="s">
        <v>277</v>
      </c>
      <c r="E95">
        <v>1</v>
      </c>
      <c r="F95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95" s="6">
        <f>Table1[[#This Row],[Protein wt%]]+Table1[[#This Row],[AA wt%]]</f>
        <v>100</v>
      </c>
      <c r="H95" s="6">
        <f>Table1[[#This Row],[Lipids wt%]]+Table1[[#This Row],[FA wt%]]</f>
        <v>0</v>
      </c>
      <c r="I95" s="6">
        <f>Table1[[#This Row],[Lignin wt%]]+Table1[[#This Row],[Ph wt%]]</f>
        <v>0</v>
      </c>
      <c r="J95" s="6">
        <f>Table1[[#This Row],[Other Carbs wt%]]+Table1[[#This Row],[Starch wt%]]+Table1[[#This Row],[Cellulose wt%]]+Table1[[#This Row],[Hemicellulose wt%]]</f>
        <v>0</v>
      </c>
      <c r="K95" s="6">
        <v>0</v>
      </c>
      <c r="L95" s="6">
        <v>0</v>
      </c>
      <c r="M95" s="6">
        <v>0</v>
      </c>
      <c r="N95" s="6">
        <v>0</v>
      </c>
      <c r="O95" s="6">
        <v>100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AD95" s="6">
        <v>1.2999999999999999E-3</v>
      </c>
      <c r="AG95" s="6">
        <v>10</v>
      </c>
      <c r="AH95" s="6">
        <f>4*60</f>
        <v>240</v>
      </c>
      <c r="AK95" s="6">
        <v>3.0640000000000001</v>
      </c>
      <c r="AO95" s="6" t="e">
        <v>#DIV/0!</v>
      </c>
      <c r="AP95" s="6">
        <v>0</v>
      </c>
      <c r="AQ95" s="6">
        <v>0.5</v>
      </c>
      <c r="AR95" s="6">
        <v>400</v>
      </c>
      <c r="AT95" t="s">
        <v>389</v>
      </c>
      <c r="AU95" s="6">
        <v>12.1</v>
      </c>
      <c r="AV95" s="6">
        <v>7.7</v>
      </c>
      <c r="AZ95" s="6">
        <v>44.126074498567299</v>
      </c>
      <c r="BL95" s="6">
        <v>10.850518937862248</v>
      </c>
      <c r="CQ95" s="6">
        <v>0</v>
      </c>
    </row>
    <row r="96" spans="1:95" s="6" customFormat="1" x14ac:dyDescent="0.25">
      <c r="A96" t="s">
        <v>244</v>
      </c>
      <c r="B96" t="s">
        <v>247</v>
      </c>
      <c r="C96">
        <v>2022</v>
      </c>
      <c r="D96" t="s">
        <v>245</v>
      </c>
      <c r="E96">
        <v>1</v>
      </c>
      <c r="F96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19.399999999999999</v>
      </c>
      <c r="G96" s="6">
        <f>Table1[[#This Row],[Protein wt%]]+Table1[[#This Row],[AA wt%]]</f>
        <v>8.6999999999999993</v>
      </c>
      <c r="H96" s="6">
        <f>Table1[[#This Row],[Lipids wt%]]+Table1[[#This Row],[FA wt%]]</f>
        <v>18</v>
      </c>
      <c r="I96" s="6">
        <f>Table1[[#This Row],[Lignin wt%]]+Table1[[#This Row],[Ph wt%]]</f>
        <v>1.3</v>
      </c>
      <c r="J96" s="6">
        <f>Table1[[#This Row],[Other Carbs wt%]]+Table1[[#This Row],[Starch wt%]]+Table1[[#This Row],[Cellulose wt%]]+Table1[[#This Row],[Hemicellulose wt%]]</f>
        <v>19.399999999999999</v>
      </c>
      <c r="K96" s="6">
        <v>19.399999999999999</v>
      </c>
      <c r="L96" s="6">
        <v>0</v>
      </c>
      <c r="M96" s="6">
        <v>0</v>
      </c>
      <c r="N96" s="6">
        <v>0</v>
      </c>
      <c r="O96" s="6">
        <v>8.6999999999999993</v>
      </c>
      <c r="P96" s="6">
        <v>18</v>
      </c>
      <c r="Q96" s="6">
        <v>1.3</v>
      </c>
      <c r="R96" s="6">
        <v>0</v>
      </c>
      <c r="S96" s="6">
        <v>0</v>
      </c>
      <c r="T96" s="6">
        <v>0</v>
      </c>
      <c r="U96" s="6">
        <v>0</v>
      </c>
      <c r="V96" s="6">
        <v>43</v>
      </c>
      <c r="W96" s="6">
        <v>14.61</v>
      </c>
      <c r="X96" s="6">
        <v>1.88</v>
      </c>
      <c r="Y96" s="6">
        <f>100-Table1[[#This Row],[C%]]-Table1[[#This Row],[H%]]-Table1[[#This Row],[N%]]-Table1[[#This Row],[S%]]</f>
        <v>82.12</v>
      </c>
      <c r="Z96" s="6">
        <v>1.39</v>
      </c>
      <c r="AD96" s="6">
        <v>1.0999999999999999E-2</v>
      </c>
      <c r="AF96" s="6">
        <f>0.7*5.5</f>
        <v>3.8499999999999996</v>
      </c>
      <c r="AG96" s="6">
        <v>30</v>
      </c>
      <c r="AH96" s="6">
        <v>125</v>
      </c>
      <c r="AK96" s="6">
        <v>1.44</v>
      </c>
      <c r="AO96" s="6" t="e">
        <v>#DIV/0!</v>
      </c>
      <c r="AP96" s="6">
        <v>0</v>
      </c>
      <c r="AQ96" s="6">
        <v>30</v>
      </c>
      <c r="AR96" s="6">
        <v>350</v>
      </c>
      <c r="AT96" t="s">
        <v>389</v>
      </c>
      <c r="AU96" s="6">
        <v>12.109375</v>
      </c>
      <c r="AV96" s="6">
        <v>17.96875</v>
      </c>
      <c r="AW96" s="6">
        <v>42.773437499999901</v>
      </c>
      <c r="AX96" s="6">
        <v>27.343749999999901</v>
      </c>
      <c r="AZ96" s="6">
        <f>Table1[[#This Row],[Gas wt%]]+Table1[[#This Row],[Loss]]</f>
        <v>27.343749999999901</v>
      </c>
      <c r="BL96" s="6" t="s">
        <v>391</v>
      </c>
      <c r="CQ96" s="6">
        <v>0</v>
      </c>
    </row>
    <row r="97" spans="1:95" s="6" customFormat="1" x14ac:dyDescent="0.25">
      <c r="A97" t="s">
        <v>90</v>
      </c>
      <c r="B97" t="s">
        <v>118</v>
      </c>
      <c r="C97">
        <v>2012</v>
      </c>
      <c r="D97" s="9" t="s">
        <v>89</v>
      </c>
      <c r="E97">
        <v>0</v>
      </c>
      <c r="F97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20</v>
      </c>
      <c r="G97" s="6">
        <f>Table1[[#This Row],[Protein wt%]]+Table1[[#This Row],[AA wt%]]</f>
        <v>59</v>
      </c>
      <c r="H97" s="6">
        <f>Table1[[#This Row],[Lipids wt%]]+Table1[[#This Row],[FA wt%]]</f>
        <v>14</v>
      </c>
      <c r="I97" s="6">
        <f>Table1[[#This Row],[Lignin wt%]]+Table1[[#This Row],[Ph wt%]]</f>
        <v>0</v>
      </c>
      <c r="J97" s="6">
        <f>Table1[[#This Row],[Other Carbs wt%]]+Table1[[#This Row],[Starch wt%]]+Table1[[#This Row],[Cellulose wt%]]+Table1[[#This Row],[Hemicellulose wt%]]</f>
        <v>20</v>
      </c>
      <c r="K97" s="6">
        <v>20</v>
      </c>
      <c r="L97" s="6">
        <v>0</v>
      </c>
      <c r="M97" s="6">
        <v>0</v>
      </c>
      <c r="N97" s="6">
        <v>0</v>
      </c>
      <c r="O97" s="8">
        <v>59</v>
      </c>
      <c r="P97" s="8">
        <v>14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7</v>
      </c>
      <c r="AD97" s="8">
        <v>4.1000000000000003E-3</v>
      </c>
      <c r="AG97" s="6">
        <v>15</v>
      </c>
      <c r="AQ97" s="6">
        <v>20</v>
      </c>
      <c r="AR97">
        <v>250</v>
      </c>
      <c r="AT97" t="s">
        <v>389</v>
      </c>
      <c r="AU97" s="8">
        <v>20.411627881339999</v>
      </c>
      <c r="AV97" s="8">
        <v>33.665158371040697</v>
      </c>
      <c r="AW97" s="8">
        <v>41.674418604651102</v>
      </c>
      <c r="AX97" s="8"/>
      <c r="AZ97" s="6" t="s">
        <v>391</v>
      </c>
      <c r="BD97" s="8"/>
      <c r="BE97" s="8"/>
      <c r="BF97" s="8"/>
      <c r="BG97" s="8"/>
      <c r="BH97" s="8"/>
      <c r="BI97" s="8"/>
      <c r="BJ97" s="8"/>
    </row>
    <row r="98" spans="1:95" s="6" customFormat="1" x14ac:dyDescent="0.25">
      <c r="A98" t="s">
        <v>71</v>
      </c>
      <c r="B98" t="s">
        <v>117</v>
      </c>
      <c r="C98">
        <v>2010</v>
      </c>
      <c r="D98" s="9" t="s">
        <v>72</v>
      </c>
      <c r="E98">
        <v>0</v>
      </c>
      <c r="F98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12</v>
      </c>
      <c r="G98" s="6">
        <f>Table1[[#This Row],[Protein wt%]]+Table1[[#This Row],[AA wt%]]</f>
        <v>52</v>
      </c>
      <c r="H98" s="6">
        <f>Table1[[#This Row],[Lipids wt%]]+Table1[[#This Row],[FA wt%]]</f>
        <v>28</v>
      </c>
      <c r="I98" s="6">
        <f>Table1[[#This Row],[Lignin wt%]]+Table1[[#This Row],[Ph wt%]]</f>
        <v>0</v>
      </c>
      <c r="J98" s="6">
        <f>Table1[[#This Row],[Other Carbs wt%]]+Table1[[#This Row],[Starch wt%]]+Table1[[#This Row],[Cellulose wt%]]+Table1[[#This Row],[Hemicellulose wt%]]</f>
        <v>12</v>
      </c>
      <c r="K98" s="6">
        <v>12</v>
      </c>
      <c r="L98" s="6">
        <v>0</v>
      </c>
      <c r="M98" s="6">
        <v>0</v>
      </c>
      <c r="N98" s="6">
        <v>0</v>
      </c>
      <c r="O98" s="8">
        <v>52</v>
      </c>
      <c r="P98" s="8">
        <v>28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8</v>
      </c>
      <c r="AD98" s="8">
        <v>3.5000000000000003E-2</v>
      </c>
      <c r="AG98" s="6">
        <v>22.158796056045666</v>
      </c>
      <c r="AQ98" s="6">
        <v>60</v>
      </c>
      <c r="AR98">
        <v>200</v>
      </c>
      <c r="AT98" t="s">
        <v>389</v>
      </c>
      <c r="AU98" s="8"/>
      <c r="AV98" s="8">
        <v>27</v>
      </c>
      <c r="AW98" s="8"/>
      <c r="AX98" s="8"/>
      <c r="AZ98" s="6" t="s">
        <v>391</v>
      </c>
      <c r="BD98" s="8">
        <v>74.599999999999994</v>
      </c>
      <c r="BE98" s="8">
        <v>10.8</v>
      </c>
      <c r="BF98" s="8">
        <v>11.8</v>
      </c>
      <c r="BG98" s="8">
        <v>2.4</v>
      </c>
      <c r="BH98" s="8">
        <v>0.44</v>
      </c>
      <c r="BI98" s="8">
        <v>39</v>
      </c>
      <c r="BJ98" s="8"/>
    </row>
    <row r="99" spans="1:95" s="6" customFormat="1" x14ac:dyDescent="0.25">
      <c r="A99" t="s">
        <v>372</v>
      </c>
      <c r="B99" t="s">
        <v>118</v>
      </c>
      <c r="C99">
        <v>2014</v>
      </c>
      <c r="D99" s="9" t="s">
        <v>373</v>
      </c>
      <c r="E99">
        <v>0</v>
      </c>
      <c r="F99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29</v>
      </c>
      <c r="G99" s="6">
        <f>Table1[[#This Row],[Protein wt%]]+Table1[[#This Row],[AA wt%]]</f>
        <v>11</v>
      </c>
      <c r="H99" s="6">
        <f>Table1[[#This Row],[Lipids wt%]]+Table1[[#This Row],[FA wt%]]</f>
        <v>53</v>
      </c>
      <c r="I99" s="6">
        <f>Table1[[#This Row],[Lignin wt%]]+Table1[[#This Row],[Ph wt%]]</f>
        <v>0</v>
      </c>
      <c r="J99" s="6">
        <f>Table1[[#This Row],[Other Carbs wt%]]+Table1[[#This Row],[Starch wt%]]+Table1[[#This Row],[Cellulose wt%]]+Table1[[#This Row],[Hemicellulose wt%]]</f>
        <v>29</v>
      </c>
      <c r="K99" s="6">
        <v>29</v>
      </c>
      <c r="L99" s="6">
        <v>0</v>
      </c>
      <c r="M99" s="6">
        <v>0</v>
      </c>
      <c r="N99" s="6">
        <v>0</v>
      </c>
      <c r="O99" s="8">
        <v>11</v>
      </c>
      <c r="P99" s="8">
        <v>53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7</v>
      </c>
      <c r="AD99" s="8">
        <v>4.1000000000000003E-3</v>
      </c>
      <c r="AG99" s="6">
        <v>15</v>
      </c>
      <c r="AQ99" s="6">
        <v>40</v>
      </c>
      <c r="AR99">
        <v>300</v>
      </c>
      <c r="AT99" t="s">
        <v>389</v>
      </c>
      <c r="AU99" s="8">
        <v>7.4</v>
      </c>
      <c r="AV99" s="8">
        <v>46</v>
      </c>
      <c r="AW99" s="8">
        <v>47</v>
      </c>
      <c r="AX99" s="8"/>
      <c r="AZ99" s="6" t="s">
        <v>391</v>
      </c>
      <c r="BD99" s="8"/>
      <c r="BE99" s="8"/>
      <c r="BF99" s="8"/>
      <c r="BG99" s="8"/>
      <c r="BH99" s="8"/>
      <c r="BI99" s="8"/>
      <c r="BJ99" s="8"/>
    </row>
    <row r="100" spans="1:95" s="6" customFormat="1" x14ac:dyDescent="0.25">
      <c r="A100" t="s">
        <v>372</v>
      </c>
      <c r="B100" t="s">
        <v>118</v>
      </c>
      <c r="C100">
        <v>2014</v>
      </c>
      <c r="D100" s="9" t="s">
        <v>374</v>
      </c>
      <c r="E100">
        <v>0</v>
      </c>
      <c r="F100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31</v>
      </c>
      <c r="G100" s="6">
        <f>Table1[[#This Row],[Protein wt%]]+Table1[[#This Row],[AA wt%]]</f>
        <v>50</v>
      </c>
      <c r="H100" s="6">
        <f>Table1[[#This Row],[Lipids wt%]]+Table1[[#This Row],[FA wt%]]</f>
        <v>8</v>
      </c>
      <c r="I100" s="6">
        <f>Table1[[#This Row],[Lignin wt%]]+Table1[[#This Row],[Ph wt%]]</f>
        <v>0</v>
      </c>
      <c r="J100" s="6">
        <f>Table1[[#This Row],[Other Carbs wt%]]+Table1[[#This Row],[Starch wt%]]+Table1[[#This Row],[Cellulose wt%]]+Table1[[#This Row],[Hemicellulose wt%]]</f>
        <v>31</v>
      </c>
      <c r="K100" s="6">
        <v>31</v>
      </c>
      <c r="L100" s="6">
        <v>0</v>
      </c>
      <c r="M100" s="6">
        <v>0</v>
      </c>
      <c r="N100" s="6">
        <v>0</v>
      </c>
      <c r="O100" s="8">
        <v>50</v>
      </c>
      <c r="P100" s="8">
        <v>8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11</v>
      </c>
      <c r="AD100" s="8">
        <v>4.1000000000000003E-3</v>
      </c>
      <c r="AG100" s="6">
        <v>15</v>
      </c>
      <c r="AQ100" s="6">
        <v>60</v>
      </c>
      <c r="AR100">
        <v>350</v>
      </c>
      <c r="AT100" t="s">
        <v>389</v>
      </c>
      <c r="AU100" s="8">
        <v>11</v>
      </c>
      <c r="AV100" s="8">
        <v>42</v>
      </c>
      <c r="AW100" s="8">
        <v>44</v>
      </c>
      <c r="AX100" s="8">
        <v>3.7</v>
      </c>
      <c r="AZ100" s="6">
        <v>3.7</v>
      </c>
      <c r="BD100" s="8"/>
      <c r="BE100" s="8"/>
      <c r="BF100" s="8"/>
      <c r="BG100" s="8"/>
      <c r="BH100" s="8"/>
      <c r="BI100" s="8"/>
      <c r="BJ100" s="8"/>
    </row>
    <row r="101" spans="1:95" s="6" customFormat="1" x14ac:dyDescent="0.25">
      <c r="A101" t="s">
        <v>162</v>
      </c>
      <c r="B101" t="s">
        <v>163</v>
      </c>
      <c r="C101">
        <v>2015</v>
      </c>
      <c r="D101" s="9" t="s">
        <v>160</v>
      </c>
      <c r="E101">
        <v>0</v>
      </c>
      <c r="F101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30.3</v>
      </c>
      <c r="G101" s="6">
        <f>Table1[[#This Row],[Protein wt%]]+Table1[[#This Row],[AA wt%]]</f>
        <v>50.861415104561715</v>
      </c>
      <c r="H101" s="6">
        <f>Table1[[#This Row],[Lipids wt%]]+Table1[[#This Row],[FA wt%]]</f>
        <v>15.039549246938998</v>
      </c>
      <c r="I101" s="6">
        <f>Table1[[#This Row],[Lignin wt%]]+Table1[[#This Row],[Ph wt%]]</f>
        <v>0</v>
      </c>
      <c r="J101" s="6">
        <f>Table1[[#This Row],[Other Carbs wt%]]+Table1[[#This Row],[Starch wt%]]+Table1[[#This Row],[Cellulose wt%]]+Table1[[#This Row],[Hemicellulose wt%]]</f>
        <v>30.3</v>
      </c>
      <c r="K101" s="6">
        <v>30.3</v>
      </c>
      <c r="L101" s="6">
        <v>0</v>
      </c>
      <c r="M101" s="6">
        <v>0</v>
      </c>
      <c r="N101" s="6">
        <v>0</v>
      </c>
      <c r="O101" s="8">
        <v>50.861415104561715</v>
      </c>
      <c r="P101" s="8">
        <v>15.039549246938998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3.47</v>
      </c>
      <c r="AD101" s="8">
        <v>0.1</v>
      </c>
      <c r="AG101" s="6">
        <v>14</v>
      </c>
      <c r="AQ101" s="6">
        <v>71.890100727173305</v>
      </c>
      <c r="AR101">
        <v>300</v>
      </c>
      <c r="AT101" t="s">
        <v>389</v>
      </c>
      <c r="AU101" s="8">
        <v>16.627078384798104</v>
      </c>
      <c r="AV101" s="8">
        <v>37.767220902612799</v>
      </c>
      <c r="AW101" s="8">
        <v>15.676959619952498</v>
      </c>
      <c r="AX101" s="8">
        <v>22.090261282660293</v>
      </c>
      <c r="AZ101" s="6">
        <v>22.090261282660293</v>
      </c>
      <c r="BD101" s="8">
        <v>80.02</v>
      </c>
      <c r="BE101" s="8">
        <v>13.21</v>
      </c>
      <c r="BF101" s="8">
        <v>1.0900000000000001</v>
      </c>
      <c r="BG101" s="8">
        <v>5.0199999999999996</v>
      </c>
      <c r="BH101" s="8">
        <v>0.46</v>
      </c>
      <c r="BI101" s="8">
        <v>34.159999999999997</v>
      </c>
      <c r="BJ101" s="8">
        <v>0.2</v>
      </c>
    </row>
    <row r="102" spans="1:95" s="6" customFormat="1" x14ac:dyDescent="0.25">
      <c r="A102" s="1" t="s">
        <v>302</v>
      </c>
      <c r="B102" t="s">
        <v>303</v>
      </c>
      <c r="C102">
        <v>2019</v>
      </c>
      <c r="D102" t="s">
        <v>304</v>
      </c>
      <c r="E102">
        <v>1</v>
      </c>
      <c r="F102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39.817906618335599</v>
      </c>
      <c r="G102" s="6">
        <f>Table1[[#This Row],[Protein wt%]]+Table1[[#This Row],[AA wt%]]</f>
        <v>24.2421090407138</v>
      </c>
      <c r="H102" s="6">
        <f>Table1[[#This Row],[Lipids wt%]]+Table1[[#This Row],[FA wt%]]</f>
        <v>35.939984340950502</v>
      </c>
      <c r="I102" s="6">
        <f>Table1[[#This Row],[Lignin wt%]]+Table1[[#This Row],[Ph wt%]]</f>
        <v>0</v>
      </c>
      <c r="J102" s="6">
        <f>Table1[[#This Row],[Other Carbs wt%]]+Table1[[#This Row],[Starch wt%]]+Table1[[#This Row],[Cellulose wt%]]+Table1[[#This Row],[Hemicellulose wt%]]</f>
        <v>39.817906618335599</v>
      </c>
      <c r="K102" s="6">
        <v>39.817906618335599</v>
      </c>
      <c r="L102" s="6">
        <v>0</v>
      </c>
      <c r="M102" s="6">
        <v>0</v>
      </c>
      <c r="N102" s="6">
        <v>0</v>
      </c>
      <c r="O102" s="6">
        <v>24.2421090407138</v>
      </c>
      <c r="P102" s="6">
        <v>35.939984340950502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4.68</v>
      </c>
      <c r="W102" s="6">
        <v>56.16</v>
      </c>
      <c r="X102" s="6">
        <v>8.0500000000000007</v>
      </c>
      <c r="Y102" s="6">
        <v>33.19</v>
      </c>
      <c r="Z102" s="6">
        <v>2.61</v>
      </c>
      <c r="AC102" s="6">
        <v>24.51</v>
      </c>
      <c r="AD102" s="6">
        <v>0.03</v>
      </c>
      <c r="AG102" s="6">
        <v>20</v>
      </c>
      <c r="AJ102" s="6">
        <v>3.5</v>
      </c>
      <c r="AK102" s="6">
        <v>1.1100000000000001</v>
      </c>
      <c r="AN102" s="6">
        <v>40</v>
      </c>
      <c r="AO102" s="6" t="e">
        <v>#DIV/0!</v>
      </c>
      <c r="AP102" s="6">
        <v>0</v>
      </c>
      <c r="AQ102" s="6">
        <f>Table1[[#This Row],[Heating time]]+Table1[[#This Row],[Holding Time (min)]]</f>
        <v>40</v>
      </c>
      <c r="AR102" s="6">
        <v>280</v>
      </c>
      <c r="AT102" t="s">
        <v>389</v>
      </c>
      <c r="AV102" s="6">
        <v>38.284424379232497</v>
      </c>
      <c r="AZ102" s="6" t="s">
        <v>391</v>
      </c>
      <c r="BL102" s="6" t="s">
        <v>391</v>
      </c>
      <c r="CQ102" s="6">
        <v>0</v>
      </c>
    </row>
    <row r="103" spans="1:95" s="6" customFormat="1" x14ac:dyDescent="0.25">
      <c r="A103" t="s">
        <v>191</v>
      </c>
      <c r="B103" t="s">
        <v>190</v>
      </c>
      <c r="C103">
        <v>2022</v>
      </c>
      <c r="D103" s="9" t="s">
        <v>61</v>
      </c>
      <c r="E103">
        <v>0</v>
      </c>
      <c r="F103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17.16</v>
      </c>
      <c r="G103" s="6">
        <f>Table1[[#This Row],[Protein wt%]]+Table1[[#This Row],[AA wt%]]</f>
        <v>65.2</v>
      </c>
      <c r="H103" s="6">
        <f>Table1[[#This Row],[Lipids wt%]]+Table1[[#This Row],[FA wt%]]</f>
        <v>10.3</v>
      </c>
      <c r="I103" s="6">
        <f>Table1[[#This Row],[Lignin wt%]]+Table1[[#This Row],[Ph wt%]]</f>
        <v>0</v>
      </c>
      <c r="J103" s="6">
        <f>Table1[[#This Row],[Other Carbs wt%]]+Table1[[#This Row],[Starch wt%]]+Table1[[#This Row],[Cellulose wt%]]+Table1[[#This Row],[Hemicellulose wt%]]</f>
        <v>17.16</v>
      </c>
      <c r="K103" s="6">
        <v>17.16</v>
      </c>
      <c r="L103" s="6">
        <v>0</v>
      </c>
      <c r="M103" s="6">
        <v>0</v>
      </c>
      <c r="N103" s="6">
        <v>0</v>
      </c>
      <c r="O103" s="8">
        <v>65.2</v>
      </c>
      <c r="P103" s="8">
        <v>10.3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7.34</v>
      </c>
      <c r="AD103" s="8">
        <v>0.35</v>
      </c>
      <c r="AG103" s="6">
        <v>9.0909090909090917</v>
      </c>
      <c r="AQ103" s="6">
        <v>60</v>
      </c>
      <c r="AR103">
        <v>300</v>
      </c>
      <c r="AT103" t="s">
        <v>389</v>
      </c>
      <c r="AU103" s="8"/>
      <c r="AV103" s="8">
        <v>31.3458262350936</v>
      </c>
      <c r="AW103" s="8">
        <v>68.313458262350906</v>
      </c>
      <c r="AX103" s="8"/>
      <c r="AZ103" s="6">
        <v>0.3407155025554971</v>
      </c>
      <c r="BD103" s="8"/>
      <c r="BE103" s="8"/>
      <c r="BF103" s="8"/>
      <c r="BG103" s="8"/>
      <c r="BH103" s="8"/>
      <c r="BI103" s="8"/>
      <c r="BJ103" s="8"/>
    </row>
    <row r="104" spans="1:95" s="6" customFormat="1" x14ac:dyDescent="0.25">
      <c r="A104" t="s">
        <v>281</v>
      </c>
      <c r="B104" t="s">
        <v>282</v>
      </c>
      <c r="C104">
        <v>2013</v>
      </c>
      <c r="D104" s="9" t="s">
        <v>154</v>
      </c>
      <c r="E104">
        <v>0</v>
      </c>
      <c r="F10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43.7437437437437</v>
      </c>
      <c r="G104" s="6">
        <f>Table1[[#This Row],[Protein wt%]]+Table1[[#This Row],[AA wt%]]</f>
        <v>41.841841841841841</v>
      </c>
      <c r="H104" s="6">
        <f>Table1[[#This Row],[Lipids wt%]]+Table1[[#This Row],[FA wt%]]</f>
        <v>11.611611611611611</v>
      </c>
      <c r="I104" s="6">
        <f>Table1[[#This Row],[Lignin wt%]]+Table1[[#This Row],[Ph wt%]]</f>
        <v>0</v>
      </c>
      <c r="J104" s="6">
        <f>Table1[[#This Row],[Other Carbs wt%]]+Table1[[#This Row],[Starch wt%]]+Table1[[#This Row],[Cellulose wt%]]+Table1[[#This Row],[Hemicellulose wt%]]</f>
        <v>43.7437437437437</v>
      </c>
      <c r="K104" s="6">
        <v>43.7437437437437</v>
      </c>
      <c r="L104" s="6">
        <v>0</v>
      </c>
      <c r="M104" s="6">
        <v>0</v>
      </c>
      <c r="N104" s="6">
        <v>0</v>
      </c>
      <c r="O104" s="8">
        <v>41.841841841841841</v>
      </c>
      <c r="P104" s="8">
        <v>11.611611611611611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2.8</v>
      </c>
      <c r="AD104" s="8">
        <v>4.1000000000000003E-3</v>
      </c>
      <c r="AG104" s="6">
        <v>15</v>
      </c>
      <c r="AQ104" s="6">
        <v>3</v>
      </c>
      <c r="AR104">
        <v>450</v>
      </c>
      <c r="AT104" t="s">
        <v>389</v>
      </c>
      <c r="AU104" s="8"/>
      <c r="AV104" s="8">
        <v>48</v>
      </c>
      <c r="AW104" s="8"/>
      <c r="AX104" s="8"/>
      <c r="AZ104" s="6" t="s">
        <v>391</v>
      </c>
      <c r="BD104" s="8">
        <v>74.25</v>
      </c>
      <c r="BE104" s="8">
        <v>9.2799999999999994</v>
      </c>
      <c r="BF104" s="8">
        <v>9.93</v>
      </c>
      <c r="BG104" s="8">
        <v>5.7</v>
      </c>
      <c r="BH104" s="8">
        <v>0.85</v>
      </c>
      <c r="BI104" s="8">
        <v>36.65</v>
      </c>
      <c r="BJ104" s="8"/>
    </row>
    <row r="105" spans="1:95" s="6" customFormat="1" x14ac:dyDescent="0.25">
      <c r="A105" t="s">
        <v>300</v>
      </c>
      <c r="B105" t="s">
        <v>125</v>
      </c>
      <c r="C105">
        <v>2019</v>
      </c>
      <c r="D105" t="s">
        <v>301</v>
      </c>
      <c r="E105">
        <v>1</v>
      </c>
      <c r="F105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0</v>
      </c>
      <c r="G105" s="6">
        <f>Table1[[#This Row],[Protein wt%]]+Table1[[#This Row],[AA wt%]]</f>
        <v>0</v>
      </c>
      <c r="H105" s="6">
        <f>Table1[[#This Row],[Lipids wt%]]+Table1[[#This Row],[FA wt%]]</f>
        <v>50</v>
      </c>
      <c r="I105" s="6">
        <f>Table1[[#This Row],[Lignin wt%]]+Table1[[#This Row],[Ph wt%]]</f>
        <v>50</v>
      </c>
      <c r="J105" s="6">
        <f>Table1[[#This Row],[Other Carbs wt%]]+Table1[[#This Row],[Starch wt%]]+Table1[[#This Row],[Cellulose wt%]]+Table1[[#This Row],[Hemicellulose wt%]]</f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50</v>
      </c>
      <c r="Q105" s="6">
        <v>50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AD105" s="6">
        <v>0.1</v>
      </c>
      <c r="AG105" s="6">
        <v>6</v>
      </c>
      <c r="AH105" s="6">
        <v>10</v>
      </c>
      <c r="AK105" s="6">
        <v>0.14499999999999999</v>
      </c>
      <c r="AN105" s="6">
        <v>5</v>
      </c>
      <c r="AO105" s="6" t="e">
        <v>#DIV/0!</v>
      </c>
      <c r="AP105" s="6">
        <v>0</v>
      </c>
      <c r="AQ105" s="6">
        <f>Table1[[#This Row],[Heating time]]+Table1[[#This Row],[Holding Time (min)]]</f>
        <v>5</v>
      </c>
      <c r="AR105" s="6">
        <v>320</v>
      </c>
      <c r="AT105" t="s">
        <v>389</v>
      </c>
      <c r="AU105" s="6">
        <v>28.4</v>
      </c>
      <c r="AV105" s="6">
        <v>16.2</v>
      </c>
      <c r="AZ105" s="6">
        <v>22</v>
      </c>
      <c r="BL105" s="6">
        <v>10.539994224660699</v>
      </c>
      <c r="CQ105" s="6">
        <v>0</v>
      </c>
    </row>
    <row r="106" spans="1:95" s="6" customFormat="1" x14ac:dyDescent="0.25">
      <c r="A106" t="s">
        <v>90</v>
      </c>
      <c r="B106" t="s">
        <v>118</v>
      </c>
      <c r="C106">
        <v>2012</v>
      </c>
      <c r="D106" s="9" t="s">
        <v>89</v>
      </c>
      <c r="E106">
        <v>0</v>
      </c>
      <c r="F106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20</v>
      </c>
      <c r="G106" s="6">
        <f>Table1[[#This Row],[Protein wt%]]+Table1[[#This Row],[AA wt%]]</f>
        <v>59</v>
      </c>
      <c r="H106" s="6">
        <f>Table1[[#This Row],[Lipids wt%]]+Table1[[#This Row],[FA wt%]]</f>
        <v>14</v>
      </c>
      <c r="I106" s="6">
        <f>Table1[[#This Row],[Lignin wt%]]+Table1[[#This Row],[Ph wt%]]</f>
        <v>0</v>
      </c>
      <c r="J106" s="6">
        <f>Table1[[#This Row],[Other Carbs wt%]]+Table1[[#This Row],[Starch wt%]]+Table1[[#This Row],[Cellulose wt%]]+Table1[[#This Row],[Hemicellulose wt%]]</f>
        <v>20</v>
      </c>
      <c r="K106" s="6">
        <v>20</v>
      </c>
      <c r="L106" s="6">
        <v>0</v>
      </c>
      <c r="M106" s="6">
        <v>0</v>
      </c>
      <c r="N106" s="6">
        <v>0</v>
      </c>
      <c r="O106" s="8">
        <v>59</v>
      </c>
      <c r="P106" s="8">
        <v>14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7</v>
      </c>
      <c r="AD106" s="8">
        <v>4.1000000000000003E-3</v>
      </c>
      <c r="AG106" s="6">
        <v>15</v>
      </c>
      <c r="AQ106" s="6">
        <v>10</v>
      </c>
      <c r="AR106">
        <v>300</v>
      </c>
      <c r="AT106" t="s">
        <v>389</v>
      </c>
      <c r="AU106" s="8">
        <v>5.2490822704573699</v>
      </c>
      <c r="AV106" s="8">
        <v>49.954751131221698</v>
      </c>
      <c r="AW106" s="8">
        <v>39.0697674418604</v>
      </c>
      <c r="AX106" s="8">
        <v>1.1490250696378701</v>
      </c>
      <c r="AZ106" s="6">
        <v>1.1490250696378701</v>
      </c>
      <c r="BD106" s="8"/>
      <c r="BE106" s="8"/>
      <c r="BF106" s="8"/>
      <c r="BG106" s="8"/>
      <c r="BH106" s="8"/>
      <c r="BI106" s="8"/>
      <c r="BJ106" s="8"/>
    </row>
    <row r="107" spans="1:95" s="6" customFormat="1" x14ac:dyDescent="0.25">
      <c r="A107" s="5" t="s">
        <v>367</v>
      </c>
      <c r="B107" s="3" t="s">
        <v>253</v>
      </c>
      <c r="C107" s="3">
        <v>2020</v>
      </c>
      <c r="D107" s="3" t="s">
        <v>368</v>
      </c>
      <c r="E107">
        <v>0</v>
      </c>
      <c r="F107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47.66</v>
      </c>
      <c r="G107" s="6">
        <f>Table1[[#This Row],[Protein wt%]]+Table1[[#This Row],[AA wt%]]</f>
        <v>9.9499999999999993</v>
      </c>
      <c r="H107" s="6">
        <f>Table1[[#This Row],[Lipids wt%]]+Table1[[#This Row],[FA wt%]]</f>
        <v>0.8</v>
      </c>
      <c r="I107" s="6">
        <f>Table1[[#This Row],[Lignin wt%]]+Table1[[#This Row],[Ph wt%]]</f>
        <v>13.05</v>
      </c>
      <c r="J107" s="6">
        <f>Table1[[#This Row],[Other Carbs wt%]]+Table1[[#This Row],[Starch wt%]]+Table1[[#This Row],[Cellulose wt%]]+Table1[[#This Row],[Hemicellulose wt%]]</f>
        <v>47.66</v>
      </c>
      <c r="K107" s="6">
        <v>0</v>
      </c>
      <c r="L107" s="6">
        <v>0</v>
      </c>
      <c r="M107" s="7">
        <v>9.0399999999999991</v>
      </c>
      <c r="N107" s="7">
        <v>38.619999999999997</v>
      </c>
      <c r="O107" s="7">
        <v>9.9499999999999993</v>
      </c>
      <c r="P107" s="7">
        <v>0.8</v>
      </c>
      <c r="Q107" s="7">
        <v>13.05</v>
      </c>
      <c r="R107" s="6">
        <v>0</v>
      </c>
      <c r="S107" s="6">
        <v>0</v>
      </c>
      <c r="T107" s="6">
        <v>0</v>
      </c>
      <c r="U107" s="6">
        <v>0</v>
      </c>
      <c r="V107" s="7">
        <v>43.43</v>
      </c>
      <c r="W107" s="7">
        <v>28.5</v>
      </c>
      <c r="X107" s="7">
        <v>2.78</v>
      </c>
      <c r="Y107" s="7">
        <v>65.400000000000006</v>
      </c>
      <c r="Z107" s="7">
        <v>2.13</v>
      </c>
      <c r="AA107" s="7">
        <v>1.19</v>
      </c>
      <c r="AB107" s="7"/>
      <c r="AC107" s="7"/>
      <c r="AD107" s="7">
        <v>0.1</v>
      </c>
      <c r="AE107" s="7">
        <v>9</v>
      </c>
      <c r="AF107" s="7">
        <v>51</v>
      </c>
      <c r="AG107" s="6">
        <f>Table1[[#This Row],[Solids (g)]]/(Table1[[#This Row],[Solids (g)]]+Table1[[#This Row],[Water mL]])*100</f>
        <v>15</v>
      </c>
      <c r="AN107" s="6">
        <v>30</v>
      </c>
      <c r="AO107" s="6" t="e">
        <v>#DIV/0!</v>
      </c>
      <c r="AP107" s="6">
        <v>0</v>
      </c>
      <c r="AQ107" s="6">
        <f>Table1[[#This Row],[Heating time]]+Table1[[#This Row],[Holding Time (min)]]</f>
        <v>30</v>
      </c>
      <c r="AR107" s="6">
        <v>280</v>
      </c>
      <c r="AT107" t="s">
        <v>389</v>
      </c>
      <c r="AU107" s="6">
        <v>36.36</v>
      </c>
      <c r="AV107" s="6">
        <v>5.99</v>
      </c>
      <c r="AW107" s="6">
        <v>35.26</v>
      </c>
      <c r="AX107" s="6">
        <v>22.39</v>
      </c>
      <c r="AZ107" s="6">
        <f>Table1[[#This Row],[Gas wt%]]+Table1[[#This Row],[Loss]]</f>
        <v>22.39</v>
      </c>
      <c r="BD107" s="6">
        <v>71.67</v>
      </c>
      <c r="BE107" s="6">
        <v>8.24</v>
      </c>
      <c r="BF107" s="6">
        <v>13.75</v>
      </c>
      <c r="BG107" s="6">
        <v>4.54</v>
      </c>
      <c r="BH107" s="6">
        <v>1.8</v>
      </c>
      <c r="BI107" s="6">
        <v>33.71</v>
      </c>
      <c r="BK107" s="6">
        <v>19.16</v>
      </c>
      <c r="BL107" s="6" t="s">
        <v>391</v>
      </c>
      <c r="CQ107" s="6">
        <v>0</v>
      </c>
    </row>
    <row r="108" spans="1:95" s="6" customFormat="1" x14ac:dyDescent="0.25">
      <c r="A108" t="s">
        <v>127</v>
      </c>
      <c r="B108" t="s">
        <v>128</v>
      </c>
      <c r="C108">
        <v>2016</v>
      </c>
      <c r="D108" s="9" t="s">
        <v>129</v>
      </c>
      <c r="E108">
        <v>0</v>
      </c>
      <c r="F108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35.380000000000003</v>
      </c>
      <c r="G108" s="6">
        <f>Table1[[#This Row],[Protein wt%]]+Table1[[#This Row],[AA wt%]]</f>
        <v>35.200000000000003</v>
      </c>
      <c r="H108" s="6">
        <f>Table1[[#This Row],[Lipids wt%]]+Table1[[#This Row],[FA wt%]]</f>
        <v>0</v>
      </c>
      <c r="I108" s="6">
        <f>Table1[[#This Row],[Lignin wt%]]+Table1[[#This Row],[Ph wt%]]</f>
        <v>0</v>
      </c>
      <c r="J108" s="6">
        <f>Table1[[#This Row],[Other Carbs wt%]]+Table1[[#This Row],[Starch wt%]]+Table1[[#This Row],[Cellulose wt%]]+Table1[[#This Row],[Hemicellulose wt%]]</f>
        <v>35.380000000000003</v>
      </c>
      <c r="K108" s="6">
        <v>35.380000000000003</v>
      </c>
      <c r="L108" s="6">
        <v>0</v>
      </c>
      <c r="M108" s="6">
        <v>0</v>
      </c>
      <c r="N108" s="6">
        <v>0</v>
      </c>
      <c r="O108" s="8">
        <v>35.200000000000003</v>
      </c>
      <c r="P108" s="8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29.419999999999995</v>
      </c>
      <c r="AD108" s="8">
        <v>0.3</v>
      </c>
      <c r="AG108" s="6">
        <v>9.0909090909090917</v>
      </c>
      <c r="AQ108" s="6">
        <v>106.9509369383526</v>
      </c>
      <c r="AR108">
        <v>325</v>
      </c>
      <c r="AT108" t="s">
        <v>389</v>
      </c>
      <c r="AU108" s="8">
        <v>31.701631701631701</v>
      </c>
      <c r="AV108" s="8">
        <v>20.279720279720198</v>
      </c>
      <c r="AW108" s="8"/>
      <c r="AX108" s="8"/>
      <c r="AZ108" s="6" t="s">
        <v>391</v>
      </c>
      <c r="BD108" s="8">
        <v>72.3</v>
      </c>
      <c r="BE108" s="8">
        <v>8.65</v>
      </c>
      <c r="BF108" s="8">
        <v>11.89</v>
      </c>
      <c r="BG108" s="8">
        <v>5.95</v>
      </c>
      <c r="BH108" s="8">
        <v>1.21</v>
      </c>
      <c r="BI108" s="8">
        <v>34.229999999999997</v>
      </c>
      <c r="BJ108" s="8"/>
    </row>
    <row r="109" spans="1:95" s="6" customFormat="1" x14ac:dyDescent="0.25">
      <c r="A109" t="s">
        <v>384</v>
      </c>
      <c r="B109" t="s">
        <v>248</v>
      </c>
      <c r="C109">
        <v>2021</v>
      </c>
      <c r="D109" t="s">
        <v>249</v>
      </c>
      <c r="E109">
        <v>1</v>
      </c>
      <c r="F109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17.899999999999999</v>
      </c>
      <c r="G109" s="6">
        <f>Table1[[#This Row],[Protein wt%]]+Table1[[#This Row],[AA wt%]]</f>
        <v>38.270000000000003</v>
      </c>
      <c r="H109" s="6">
        <f>Table1[[#This Row],[Lipids wt%]]+Table1[[#This Row],[FA wt%]]</f>
        <v>0.19</v>
      </c>
      <c r="I109" s="6">
        <f>Table1[[#This Row],[Lignin wt%]]+Table1[[#This Row],[Ph wt%]]</f>
        <v>29.9</v>
      </c>
      <c r="J109" s="6">
        <f>Table1[[#This Row],[Other Carbs wt%]]+Table1[[#This Row],[Starch wt%]]+Table1[[#This Row],[Cellulose wt%]]+Table1[[#This Row],[Hemicellulose wt%]]</f>
        <v>17.899999999999999</v>
      </c>
      <c r="K109" s="6">
        <v>0</v>
      </c>
      <c r="L109" s="6">
        <v>0</v>
      </c>
      <c r="M109" s="6">
        <v>11.4</v>
      </c>
      <c r="N109" s="6">
        <v>6.5</v>
      </c>
      <c r="O109" s="6">
        <v>38.270000000000003</v>
      </c>
      <c r="P109" s="6">
        <v>0.19</v>
      </c>
      <c r="Q109" s="6">
        <v>29.9</v>
      </c>
      <c r="R109" s="6">
        <v>0</v>
      </c>
      <c r="S109" s="6">
        <v>0</v>
      </c>
      <c r="T109" s="6">
        <v>0</v>
      </c>
      <c r="U109" s="6">
        <v>0</v>
      </c>
      <c r="V109" s="6">
        <v>25.7</v>
      </c>
      <c r="W109" s="6">
        <v>40.04</v>
      </c>
      <c r="X109" s="6">
        <v>4.62</v>
      </c>
      <c r="Y109" s="6">
        <v>24.02</v>
      </c>
      <c r="Z109" s="6">
        <v>5.63</v>
      </c>
      <c r="AC109" s="6">
        <v>15.84</v>
      </c>
      <c r="AD109" s="6">
        <v>0.1</v>
      </c>
      <c r="AE109" s="6">
        <v>30</v>
      </c>
      <c r="AF109" s="6">
        <v>100</v>
      </c>
      <c r="AG109" s="6">
        <v>25</v>
      </c>
      <c r="AN109" s="6">
        <v>90</v>
      </c>
      <c r="AO109" s="6" t="e">
        <v>#DIV/0!</v>
      </c>
      <c r="AP109" s="6">
        <v>0</v>
      </c>
      <c r="AQ109" s="6">
        <f>Table1[[#This Row],[Holding Time (min)]]+Table1[[#This Row],[Heating time]]</f>
        <v>90</v>
      </c>
      <c r="AR109" s="6">
        <v>260</v>
      </c>
      <c r="AT109" t="s">
        <v>389</v>
      </c>
      <c r="AU109" s="6">
        <v>23.9510489510489</v>
      </c>
      <c r="AV109" s="6">
        <v>21.5034965034964</v>
      </c>
      <c r="AW109" s="6">
        <v>46.328671328671298</v>
      </c>
      <c r="AX109" s="6">
        <v>7.8671328671328702</v>
      </c>
      <c r="AZ109" s="6">
        <f>Table1[[#This Row],[Gas wt%]]+Table1[[#This Row],[Loss]]</f>
        <v>7.8671328671328702</v>
      </c>
      <c r="BD109" s="6">
        <v>72.959999999999994</v>
      </c>
      <c r="BE109" s="6">
        <v>9.16</v>
      </c>
      <c r="BF109" s="6">
        <v>10.49</v>
      </c>
      <c r="BG109" s="6">
        <v>6.5</v>
      </c>
      <c r="BH109" s="6">
        <v>0.9</v>
      </c>
      <c r="BI109" s="6">
        <v>35.840000000000003</v>
      </c>
      <c r="BK109" s="6">
        <v>36.5</v>
      </c>
      <c r="BL109" s="6">
        <v>2.5936599423631121</v>
      </c>
      <c r="CQ109" s="6">
        <v>0</v>
      </c>
    </row>
    <row r="110" spans="1:95" s="6" customFormat="1" x14ac:dyDescent="0.25">
      <c r="A110" t="s">
        <v>132</v>
      </c>
      <c r="B110" t="s">
        <v>121</v>
      </c>
      <c r="C110">
        <v>1995</v>
      </c>
      <c r="D110" s="9" t="s">
        <v>133</v>
      </c>
      <c r="E110">
        <v>0</v>
      </c>
      <c r="F110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17.8</v>
      </c>
      <c r="G110" s="6">
        <f>Table1[[#This Row],[Protein wt%]]+Table1[[#This Row],[AA wt%]]</f>
        <v>28.640776699029125</v>
      </c>
      <c r="H110" s="6">
        <f>Table1[[#This Row],[Lipids wt%]]+Table1[[#This Row],[FA wt%]]</f>
        <v>24.878640776699026</v>
      </c>
      <c r="I110" s="6">
        <f>Table1[[#This Row],[Lignin wt%]]+Table1[[#This Row],[Ph wt%]]</f>
        <v>0</v>
      </c>
      <c r="J110" s="6">
        <f>Table1[[#This Row],[Other Carbs wt%]]+Table1[[#This Row],[Starch wt%]]+Table1[[#This Row],[Cellulose wt%]]+Table1[[#This Row],[Hemicellulose wt%]]</f>
        <v>17.8</v>
      </c>
      <c r="K110" s="6">
        <v>17.8</v>
      </c>
      <c r="L110" s="6">
        <v>0</v>
      </c>
      <c r="M110" s="6">
        <v>0</v>
      </c>
      <c r="N110" s="6">
        <v>0</v>
      </c>
      <c r="O110" s="8">
        <v>28.640776699029125</v>
      </c>
      <c r="P110" s="8">
        <v>24.878640776699026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23.6</v>
      </c>
      <c r="AD110" s="8">
        <v>0.1</v>
      </c>
      <c r="AG110" s="6">
        <v>5</v>
      </c>
      <c r="AQ110" s="6">
        <v>5</v>
      </c>
      <c r="AR110">
        <v>300</v>
      </c>
      <c r="AT110" t="s">
        <v>389</v>
      </c>
      <c r="AU110" s="8"/>
      <c r="AV110" s="8">
        <v>43.8</v>
      </c>
      <c r="AW110" s="8"/>
      <c r="AX110" s="8"/>
      <c r="AZ110" s="6" t="s">
        <v>391</v>
      </c>
      <c r="BD110" s="8">
        <v>72.099999999999994</v>
      </c>
      <c r="BE110" s="8">
        <v>8.3000000000000007</v>
      </c>
      <c r="BF110" s="8">
        <v>12.9</v>
      </c>
      <c r="BG110" s="8">
        <v>6.7</v>
      </c>
      <c r="BH110" s="8"/>
      <c r="BI110" s="8">
        <v>34</v>
      </c>
      <c r="BJ110" s="8"/>
    </row>
    <row r="111" spans="1:95" s="6" customFormat="1" x14ac:dyDescent="0.25">
      <c r="A111" t="s">
        <v>286</v>
      </c>
      <c r="B111" t="s">
        <v>153</v>
      </c>
      <c r="C111">
        <v>2019</v>
      </c>
      <c r="D111" s="9" t="s">
        <v>285</v>
      </c>
      <c r="E111">
        <v>0</v>
      </c>
      <c r="F111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61.961961961961954</v>
      </c>
      <c r="G111" s="6">
        <f>Table1[[#This Row],[Protein wt%]]+Table1[[#This Row],[AA wt%]]</f>
        <v>14.714714714714713</v>
      </c>
      <c r="H111" s="6">
        <f>Table1[[#This Row],[Lipids wt%]]+Table1[[#This Row],[FA wt%]]</f>
        <v>19.919919919919916</v>
      </c>
      <c r="I111" s="6">
        <f>Table1[[#This Row],[Lignin wt%]]+Table1[[#This Row],[Ph wt%]]</f>
        <v>0</v>
      </c>
      <c r="J111" s="6">
        <f>Table1[[#This Row],[Other Carbs wt%]]+Table1[[#This Row],[Starch wt%]]+Table1[[#This Row],[Cellulose wt%]]+Table1[[#This Row],[Hemicellulose wt%]]</f>
        <v>61.961961961961954</v>
      </c>
      <c r="K111" s="8">
        <v>61.961961961961954</v>
      </c>
      <c r="L111" s="6">
        <v>0</v>
      </c>
      <c r="M111" s="6">
        <v>0</v>
      </c>
      <c r="N111" s="6">
        <v>0</v>
      </c>
      <c r="O111" s="8">
        <v>14.714714714714713</v>
      </c>
      <c r="P111" s="8">
        <v>19.919919919919916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4.8</v>
      </c>
      <c r="AD111" s="8">
        <v>1.2999999999999999E-3</v>
      </c>
      <c r="AG111" s="6">
        <v>2.912621359223301</v>
      </c>
      <c r="AQ111" s="6">
        <v>3.2</v>
      </c>
      <c r="AR111">
        <v>200</v>
      </c>
      <c r="AT111" t="s">
        <v>389</v>
      </c>
      <c r="AU111" s="8">
        <v>56.8</v>
      </c>
      <c r="AV111" s="8">
        <v>4.3</v>
      </c>
      <c r="AW111" s="8">
        <f>100-Table1[[#This Row],[Solids wt%]]-Table1[[#This Row],[Biocrude wt%]]-Table1[[#This Row],[Gas wt%]]</f>
        <v>37.700000000000003</v>
      </c>
      <c r="AX111" s="8">
        <v>1.2</v>
      </c>
      <c r="AZ111" s="6">
        <v>1.2</v>
      </c>
      <c r="BD111" s="8">
        <v>68.599999999999994</v>
      </c>
      <c r="BE111" s="8">
        <v>9</v>
      </c>
      <c r="BF111" s="8">
        <v>20.7</v>
      </c>
      <c r="BG111" s="8">
        <v>1.7</v>
      </c>
      <c r="BH111" s="8"/>
      <c r="BI111" s="8">
        <v>32.299999999999997</v>
      </c>
      <c r="BJ111" s="8"/>
    </row>
    <row r="112" spans="1:95" s="6" customFormat="1" x14ac:dyDescent="0.25">
      <c r="A112" t="s">
        <v>300</v>
      </c>
      <c r="B112" t="s">
        <v>125</v>
      </c>
      <c r="C112">
        <v>2019</v>
      </c>
      <c r="D112" t="s">
        <v>301</v>
      </c>
      <c r="E112">
        <v>1</v>
      </c>
      <c r="F112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25</v>
      </c>
      <c r="G112" s="6">
        <f>Table1[[#This Row],[Protein wt%]]+Table1[[#This Row],[AA wt%]]</f>
        <v>25</v>
      </c>
      <c r="H112" s="6">
        <f>Table1[[#This Row],[Lipids wt%]]+Table1[[#This Row],[FA wt%]]</f>
        <v>25</v>
      </c>
      <c r="I112" s="6">
        <f>Table1[[#This Row],[Lignin wt%]]+Table1[[#This Row],[Ph wt%]]</f>
        <v>25</v>
      </c>
      <c r="J112" s="6">
        <f>Table1[[#This Row],[Other Carbs wt%]]+Table1[[#This Row],[Starch wt%]]+Table1[[#This Row],[Cellulose wt%]]+Table1[[#This Row],[Hemicellulose wt%]]</f>
        <v>25</v>
      </c>
      <c r="K112" s="6">
        <v>25</v>
      </c>
      <c r="L112" s="6">
        <v>0</v>
      </c>
      <c r="M112" s="6">
        <v>0</v>
      </c>
      <c r="N112" s="6">
        <v>0</v>
      </c>
      <c r="O112" s="6">
        <v>25</v>
      </c>
      <c r="P112" s="6">
        <v>25</v>
      </c>
      <c r="Q112" s="6">
        <v>25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AD112" s="6">
        <v>0.1</v>
      </c>
      <c r="AG112" s="6">
        <v>6</v>
      </c>
      <c r="AH112" s="6">
        <v>10</v>
      </c>
      <c r="AK112" s="6">
        <v>0.14499999999999999</v>
      </c>
      <c r="AN112" s="6">
        <v>5</v>
      </c>
      <c r="AO112" s="6" t="e">
        <v>#DIV/0!</v>
      </c>
      <c r="AP112" s="6">
        <v>0</v>
      </c>
      <c r="AQ112" s="6">
        <f>Table1[[#This Row],[Heating time]]+Table1[[#This Row],[Holding Time (min)]]</f>
        <v>5</v>
      </c>
      <c r="AR112" s="6">
        <v>320</v>
      </c>
      <c r="AT112" t="s">
        <v>389</v>
      </c>
      <c r="AU112" s="6">
        <v>14</v>
      </c>
      <c r="AV112" s="6">
        <v>36.5</v>
      </c>
      <c r="AZ112" s="6">
        <v>70.902758391492199</v>
      </c>
      <c r="BL112" s="6">
        <v>11.424731182795698</v>
      </c>
      <c r="CQ112" s="6">
        <v>0</v>
      </c>
    </row>
    <row r="113" spans="1:95" s="6" customFormat="1" x14ac:dyDescent="0.25">
      <c r="A113" t="s">
        <v>367</v>
      </c>
      <c r="B113" t="s">
        <v>253</v>
      </c>
      <c r="C113">
        <v>2020</v>
      </c>
      <c r="D113" t="s">
        <v>154</v>
      </c>
      <c r="E113">
        <v>0</v>
      </c>
      <c r="F113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1.9566623544631307</v>
      </c>
      <c r="G113" s="6">
        <f>Table1[[#This Row],[Protein wt%]]+Table1[[#This Row],[AA wt%]]</f>
        <v>73.787192755498069</v>
      </c>
      <c r="H113" s="6">
        <f>Table1[[#This Row],[Lipids wt%]]+Table1[[#This Row],[FA wt%]]</f>
        <v>10.025873221216042</v>
      </c>
      <c r="I113" s="6">
        <f>Table1[[#This Row],[Lignin wt%]]+Table1[[#This Row],[Ph wt%]]</f>
        <v>0.84087968952134551</v>
      </c>
      <c r="J113" s="6">
        <f>Table1[[#This Row],[Other Carbs wt%]]+Table1[[#This Row],[Starch wt%]]+Table1[[#This Row],[Cellulose wt%]]+Table1[[#This Row],[Hemicellulose wt%]]</f>
        <v>1.9566623544631307</v>
      </c>
      <c r="K113" s="6">
        <v>0</v>
      </c>
      <c r="L113" s="6">
        <v>0</v>
      </c>
      <c r="M113" s="6">
        <v>0.48512289780077622</v>
      </c>
      <c r="N113" s="6">
        <v>1.4715394566623545</v>
      </c>
      <c r="O113" s="6">
        <v>73.787192755498069</v>
      </c>
      <c r="P113" s="6">
        <v>10.025873221216042</v>
      </c>
      <c r="Q113" s="6">
        <v>0.84087968952134551</v>
      </c>
      <c r="R113" s="6">
        <v>0</v>
      </c>
      <c r="S113" s="6">
        <v>0</v>
      </c>
      <c r="T113" s="6">
        <v>0</v>
      </c>
      <c r="U113" s="6">
        <v>0</v>
      </c>
      <c r="V113" s="6">
        <v>8.2799999999999994</v>
      </c>
      <c r="W113" s="6">
        <v>48.41</v>
      </c>
      <c r="X113" s="6">
        <v>9.01</v>
      </c>
      <c r="Y113" s="6">
        <v>33.909999999999997</v>
      </c>
      <c r="Z113" s="6">
        <v>7.38</v>
      </c>
      <c r="AA113" s="6">
        <v>1.29</v>
      </c>
      <c r="AD113" s="6">
        <v>0.1</v>
      </c>
      <c r="AE113" s="6">
        <v>9</v>
      </c>
      <c r="AF113" s="6">
        <v>51</v>
      </c>
      <c r="AG113" s="6">
        <f>Table1[[#This Row],[Solids (g)]]/(Table1[[#This Row],[Solids (g)]]+Table1[[#This Row],[Water mL]])*100</f>
        <v>15</v>
      </c>
      <c r="AN113" s="6">
        <v>30</v>
      </c>
      <c r="AO113" s="6" t="e">
        <v>#DIV/0!</v>
      </c>
      <c r="AP113" s="6">
        <v>0</v>
      </c>
      <c r="AQ113" s="6">
        <f>Table1[[#This Row],[Heating time]]+Table1[[#This Row],[Holding Time (min)]]</f>
        <v>30</v>
      </c>
      <c r="AR113" s="6">
        <v>280</v>
      </c>
      <c r="AT113" t="s">
        <v>389</v>
      </c>
      <c r="AU113" s="6">
        <v>6.72</v>
      </c>
      <c r="AV113" s="6">
        <v>43.55</v>
      </c>
      <c r="AW113" s="6">
        <v>30.93</v>
      </c>
      <c r="AX113" s="6">
        <v>18.8</v>
      </c>
      <c r="AZ113" s="6" t="s">
        <v>391</v>
      </c>
      <c r="BD113" s="6">
        <v>73.89</v>
      </c>
      <c r="BE113" s="6">
        <v>9.73</v>
      </c>
      <c r="BF113" s="6">
        <v>10.63</v>
      </c>
      <c r="BG113" s="6">
        <v>5.24</v>
      </c>
      <c r="BH113" s="6">
        <v>0.5</v>
      </c>
      <c r="BI113" s="6">
        <v>37.020000000000003</v>
      </c>
      <c r="BK113" s="6">
        <v>71.849999999999994</v>
      </c>
      <c r="BL113" s="6" t="s">
        <v>391</v>
      </c>
      <c r="CQ113" s="6">
        <v>0</v>
      </c>
    </row>
    <row r="114" spans="1:95" s="6" customFormat="1" x14ac:dyDescent="0.25">
      <c r="A114" t="s">
        <v>326</v>
      </c>
      <c r="B114" t="s">
        <v>327</v>
      </c>
      <c r="C114">
        <v>2018</v>
      </c>
      <c r="D114" s="9" t="s">
        <v>325</v>
      </c>
      <c r="E114">
        <v>0</v>
      </c>
      <c r="F114" s="6">
        <f>IF(Table1[[#This Row],[Other Carbs wt%]]+Table1[[#This Row],[Cellulose wt%]]+Table1[[#This Row],[Hemicellulose wt%]]+ Table1[[#This Row],[Starch wt%]]=0,0,Table1[[#This Row],[Other Carbs wt%]]+Table1[[#This Row],[Cellulose wt%]]+Table1[[#This Row],[Hemicellulose wt%]]+ Table1[[#This Row],[Starch wt%]])</f>
        <v>60.16</v>
      </c>
      <c r="G114" s="6">
        <f>Table1[[#This Row],[Protein wt%]]+Table1[[#This Row],[AA wt%]]</f>
        <v>15.19</v>
      </c>
      <c r="H114" s="6">
        <f>Table1[[#This Row],[Lipids wt%]]+Table1[[#This Row],[FA wt%]]</f>
        <v>0.4</v>
      </c>
      <c r="I114" s="6">
        <f>Table1[[#This Row],[Lignin wt%]]+Table1[[#This Row],[Ph wt%]]</f>
        <v>0</v>
      </c>
      <c r="J114" s="6">
        <f>Table1[[#This Row],[Other Carbs wt%]]+Table1[[#This Row],[Starch wt%]]+Table1[[#This Row],[Cellulose wt%]]+Table1[[#This Row],[Hemicellulose wt%]]</f>
        <v>60.16</v>
      </c>
      <c r="K114" s="6">
        <v>60.16</v>
      </c>
      <c r="L114" s="6">
        <v>0</v>
      </c>
      <c r="M114" s="6">
        <v>0</v>
      </c>
      <c r="N114" s="6">
        <v>0</v>
      </c>
      <c r="O114" s="8">
        <v>15.19</v>
      </c>
      <c r="P114" s="8">
        <v>0.4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24.25</v>
      </c>
      <c r="AD114" s="8">
        <v>0.5</v>
      </c>
      <c r="AG114" s="6">
        <v>23.076923076923077</v>
      </c>
      <c r="AQ114" s="6">
        <v>110</v>
      </c>
      <c r="AR114">
        <v>350</v>
      </c>
      <c r="AT114" t="s">
        <v>389</v>
      </c>
      <c r="AU114" s="8">
        <v>25.97</v>
      </c>
      <c r="AV114" s="8">
        <v>1.95</v>
      </c>
      <c r="AW114" s="8">
        <v>27.15</v>
      </c>
      <c r="AX114" s="8">
        <v>37.81</v>
      </c>
      <c r="AZ114" s="6">
        <v>37.81</v>
      </c>
      <c r="BD114" s="8"/>
      <c r="BE114" s="8"/>
      <c r="BF114" s="8"/>
      <c r="BG114" s="8"/>
      <c r="BH114" s="8"/>
      <c r="BI114" s="8"/>
      <c r="BJ114" s="8"/>
    </row>
  </sheetData>
  <phoneticPr fontId="2" type="noConversion"/>
  <hyperlinks>
    <hyperlink ref="A4" r:id="rId1" xr:uid="{F308C42B-A150-4A4E-B47B-B6A389070BB2}"/>
    <hyperlink ref="A74" r:id="rId2" xr:uid="{45101229-6275-4F2A-94AA-738AB606B553}"/>
    <hyperlink ref="A97" r:id="rId3" xr:uid="{597E2EBA-380B-4375-93AD-64AF06E64A4D}"/>
    <hyperlink ref="A102" r:id="rId4" xr:uid="{FD420674-E6D0-4B9C-A89C-BA2A4E966D03}"/>
    <hyperlink ref="A26" r:id="rId5" location="b0040" xr:uid="{F71B982A-1D55-4645-BCC0-F6BA017CC335}"/>
  </hyperlinks>
  <pageMargins left="0.7" right="0.7" top="0.75" bottom="0.75" header="0.3" footer="0.3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a 3 e a 6 5 4 1 - 0 1 0 e - 4 7 2 3 - b e 1 8 - 5 a 7 b d 7 c 5 f 3 2 2 "   x m l n s = " h t t p : / / s c h e m a s . m i c r o s o f t . c o m / D a t a M a s h u p " > A A A A A D g G A A B Q S w M E F A A C A A g A e L c M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4 t w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c M V d W 8 j P 8 z A w A A 0 R g A A B M A H A B G b 3 J t d W x h c y 9 T Z W N 0 a W 9 u M S 5 t I K I Y A C i g F A A A A A A A A A A A A A A A A A A A A A A A A A A A A O 2 Y 3 W 7 a M B T H 7 5 F 4 B y v V J C L R K I 4 p I Z u 4 2 G i n c r E N F T a p A o o M c d t I s R 3 F R t 2 E e K c 9 w 5 5 s T g m 0 J f H K V 2 m r l R u k / z k c n / j 8 D s e O I C M Z c A b a s 2 / 4 o V g o F s Q 1 j o k P D o w O H o b E t h 1 Q a u E r A h z T A H U Q E l k s A P V p 8 3 E 8 I k p p + Z f W r a s o f Q 5 C Y j U 4 k 4 R J U T I a 7 3 v f B Y l F L y K S x L 1 j f s N C j n 3 R g 4 f C s e z D t o 3 s q l O F H v Q Q 9 D w P H V I 6 g l b k X x p m G X S b N A o J V a F w k l z d g B Y y + m Z 5 t v w i u X q a y a T b 9 O u L n I 3 + t H u M J e 6 n 7 g d G 4 x q z K / V c n V 8 R S R 7 k 1 t P q x J i J S x 7 T B g / H l C V G U Z o H K U 8 m x k y H R h l I Z Q O S / J T T M p j r j k Z H G r 2 i 0 Y 8 0 e l W j u x q 9 p t E 9 j Q 7 t B 4 a p W S w E L H f H c t F A K R r o J a K B 8 t F A u 0 A D P U S j y W S 1 Y i U e S 2 z k G h Z w s D E d k j g P j 4 x l b 4 B k V t 4 S E b h 7 R M S o O r R h 7 c g d i G C g V l i L C p h P B c x S 0 Y o 5 5 V I 9 y y n B v s r j j o z U k u p z J q D K I L V 8 D M P 2 C I c 4 F n U Z j 8 k i h 7 V Q y 8 k g o a 5 N J G j x g E n Q I T Q i M Z b j m I D S x Y R P Q c P M M t c J q D I L M 1 P 4 E y E D i p P w q w V q K K l F 1 M a p / b 0 i d / q p R v 9 2 M c H T z K p f N d 7 t r S j z U s p q u 6 T M H d p O 7 a i y C W V e P m X e 9 p R 5 + 6 G s M 5 g I B V q U g D Y F p T + / 9 W j R g J k 5 / x 7 n g 0 k U q 7 g B U 7 + / k e 9 M T e E T P x L J w C f i U U f B w 8 B / 3 A 2 r l F a I h i n l L M C P + g 0 D P o r H P v m 3 4 x c s B P i k y s E U c T r H T b l 2 n 3 D A 1 h C s u q i 2 / o B 9 9 Z A 3 j 9 c 4 1 r G R l V E 7 G U V m F J b t m / O A h P 7 K A / o k L U T Y 4 D T i I k g K 0 l V 8 9 V c 7 0 9 0 z 6 E 6 x U H e M h d l z 7 O n p j 2 y G Z 0 t / 3 o s a n R G G q d r 1 W b h 7 d Z 8 Z U r m 0 V M y k N s l G G t K C x l L P L E f M a x t o 7 3 4 c 7 K x t V H J 5 b a O q t m 3 b Q P s Z 2 2 Z P 7 Z E 9 1 6 7 b H i t e h T Z r m 9 f Q H c 5 8 q D h P e a P f t D 2 c / K n i b D 9 V n O e c K m / t 8 e z c o / l U c J 7 y d c W m 3 K P 8 s Y C 2 H w v o b S z 8 1 9 x X 3 P k r m M o L 5 F 5 l l 8 d 9 x d 2 a + 4 r 7 d o v Y 6 + E n 9 8 6 w X / z / A l B L A Q I t A B Q A A g A I A H i 3 D F V q e / U 6 o w A A A P Y A A A A S A A A A A A A A A A A A A A A A A A A A A A B D b 2 5 m a W c v U G F j a 2 F n Z S 5 4 b W x Q S w E C L Q A U A A I A C A B 4 t w x V D 8 r p q 6 Q A A A D p A A A A E w A A A A A A A A A A A A A A A A D v A A A A W 0 N v b n R l b n R f V H l w Z X N d L n h t b F B L A Q I t A B Q A A g A I A H i 3 D F X V v I z / M w M A A N E Y A A A T A A A A A A A A A A A A A A A A A O A B A A B G b 3 J t d W x h c y 9 T Z W N 0 a W 9 u M S 5 t U E s F B g A A A A A D A A M A w g A A A G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F A A A A A A A A 0 o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Q 2 9 s d W 1 u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1 L D R 9 J n F 1 b 3 Q 7 L C Z x d W 9 0 O 1 N l Y 3 R p b 2 4 x L 1 R h Y m x l M D A y I C h Q Y W d l I D I p L 0 F 1 d G 9 S Z W 1 v d m V k Q 2 9 s d W 1 u c z E u e 0 N v b H V t b j Y s N X 0 m c X V v d D s s J n F 1 b 3 Q 7 U 2 V j d G l v b j E v V G F i b G U w M D I g K F B h Z 2 U g M i k v Q X V 0 b 1 J l b W 9 2 Z W R D b 2 x 1 b W 5 z M S 5 7 Q 2 9 s d W 1 u N y w 2 f S Z x d W 9 0 O y w m c X V v d D t T Z W N 0 a W 9 u M S 9 U Y W J s Z T A w M i A o U G F n Z S A y K S 9 B d X R v U m V t b 3 Z l Z E N v b H V t b n M x L n t D b 2 x 1 b W 4 4 L D d 9 J n F 1 b 3 Q 7 L C Z x d W 9 0 O 1 N l Y 3 R p b 2 4 x L 1 R h Y m x l M D A y I C h Q Y W d l I D I p L 0 F 1 d G 9 S Z W 1 v d m V k Q 2 9 s d W 1 u c z E u e 0 N v b H V t b j k s O H 0 m c X V v d D s s J n F 1 b 3 Q 7 U 2 V j d G l v b j E v V G F i b G U w M D I g K F B h Z 2 U g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y I C h Q Y W d l I D I p L 0 F 1 d G 9 S Z W 1 v d m V k Q 2 9 s d W 1 u c z E u e 0 N v b H V t b j E s M H 0 m c X V v d D s s J n F 1 b 3 Q 7 U 2 V j d G l v b j E v V G F i b G U w M D I g K F B h Z 2 U g M i k v Q X V 0 b 1 J l b W 9 2 Z W R D b 2 x 1 b W 5 z M S 5 7 Q 2 9 s d W 1 u M i w x f S Z x d W 9 0 O y w m c X V v d D t T Z W N 0 a W 9 u M S 9 U Y W J s Z T A w M i A o U G F n Z S A y K S 9 B d X R v U m V t b 3 Z l Z E N v b H V t b n M x L n t D b 2 x 1 b W 4 z L D J 9 J n F 1 b 3 Q 7 L C Z x d W 9 0 O 1 N l Y 3 R p b 2 4 x L 1 R h Y m x l M D A y I C h Q Y W d l I D I p L 0 F 1 d G 9 S Z W 1 v d m V k Q 2 9 s d W 1 u c z E u e 0 N v b H V t b j Q s M 3 0 m c X V v d D s s J n F 1 b 3 Q 7 U 2 V j d G l v b j E v V G F i b G U w M D I g K F B h Z 2 U g M i k v Q X V 0 b 1 J l b W 9 2 Z W R D b 2 x 1 b W 5 z M S 5 7 Q 2 9 s d W 1 u N S w 0 f S Z x d W 9 0 O y w m c X V v d D t T Z W N 0 a W 9 u M S 9 U Y W J s Z T A w M i A o U G F n Z S A y K S 9 B d X R v U m V t b 3 Z l Z E N v b H V t b n M x L n t D b 2 x 1 b W 4 2 L D V 9 J n F 1 b 3 Q 7 L C Z x d W 9 0 O 1 N l Y 3 R p b 2 4 x L 1 R h Y m x l M D A y I C h Q Y W d l I D I p L 0 F 1 d G 9 S Z W 1 v d m V k Q 2 9 s d W 1 u c z E u e 0 N v b H V t b j c s N n 0 m c X V v d D s s J n F 1 b 3 Q 7 U 2 V j d G l v b j E v V G F i b G U w M D I g K F B h Z 2 U g M i k v Q X V 0 b 1 J l b W 9 2 Z W R D b 2 x 1 b W 5 z M S 5 7 Q 2 9 s d W 1 u O C w 3 f S Z x d W 9 0 O y w m c X V v d D t T Z W N 0 a W 9 u M S 9 U Y W J s Z T A w M i A o U G F n Z S A y K S 9 B d X R v U m V t b 3 Z l Z E N v b H V t b n M x L n t D b 2 x 1 b W 4 5 L D h 9 J n F 1 b 3 Q 7 L C Z x d W 9 0 O 1 N l Y 3 R p b 2 4 x L 1 R h Y m x l M D A y I C h Q Y W d l I D I p L 0 F 1 d G 9 S Z W 1 v d m V k Q 2 9 s d W 1 u c z E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M i 0 w O C 0 x M l Q y M T o 1 N D o w M y 4 0 N T g z N D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R W 5 0 c n k g V H l w Z T 0 i U X V l c n l J R C I g V m F s d W U 9 I n M w O D k 4 M 2 U y N i 0 y M W E 4 L T Q 3 O W E t O W N m N i 0 5 O G R l Z T M y Y z k z M m I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y V D I x O j U 0 O j U 0 L j Y 2 M T Q w N j J a I i A v P j x F b n R y e S B U e X B l P S J G a W x s Q 2 9 s d W 1 u V H l w Z X M i I F Z h b H V l P S J z Q X d N R k J R W U d C Z 1 l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y w y f S Z x d W 9 0 O y w m c X V v d D t T Z W N 0 a W 9 u M S 9 U Y W J s Z T A w M y A o U G F n Z S A z K S 9 B d X R v U m V t b 3 Z l Z E N v b H V t b n M x L n t D b 2 x 1 b W 4 0 L D N 9 J n F 1 b 3 Q 7 L C Z x d W 9 0 O 1 N l Y 3 R p b 2 4 x L 1 R h Y m x l M D A z I C h Q Y W d l I D M p L 0 F 1 d G 9 S Z W 1 v d m V k Q 2 9 s d W 1 u c z E u e 0 N v b H V t b j U s N H 0 m c X V v d D s s J n F 1 b 3 Q 7 U 2 V j d G l v b j E v V G F i b G U w M D M g K F B h Z 2 U g M y k v Q X V 0 b 1 J l b W 9 2 Z W R D b 2 x 1 b W 5 z M S 5 7 Q 2 9 s d W 1 u N i w 1 f S Z x d W 9 0 O y w m c X V v d D t T Z W N 0 a W 9 u M S 9 U Y W J s Z T A w M y A o U G F n Z S A z K S 9 B d X R v U m V t b 3 Z l Z E N v b H V t b n M x L n t D b 2 x 1 b W 4 3 L D Z 9 J n F 1 b 3 Q 7 L C Z x d W 9 0 O 1 N l Y 3 R p b 2 4 x L 1 R h Y m x l M D A z I C h Q Y W d l I D M p L 0 F 1 d G 9 S Z W 1 v d m V k Q 2 9 s d W 1 u c z E u e 0 N v b H V t b j g s N 3 0 m c X V v d D s s J n F 1 b 3 Q 7 U 2 V j d G l v b j E v V G F i b G U w M D M g K F B h Z 2 U g M y k v Q X V 0 b 1 J l b W 9 2 Z W R D b 2 x 1 b W 5 z M S 5 7 Q 2 9 s d W 1 u O S w 4 f S Z x d W 9 0 O y w m c X V v d D t T Z W N 0 a W 9 u M S 9 U Y W J s Z T A w M y A o U G F n Z S A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M g K F B h Z 2 U g M y k v Q X V 0 b 1 J l b W 9 2 Z W R D b 2 x 1 b W 5 z M S 5 7 Q 2 9 s d W 1 u M S w w f S Z x d W 9 0 O y w m c X V v d D t T Z W N 0 a W 9 u M S 9 U Y W J s Z T A w M y A o U G F n Z S A z K S 9 B d X R v U m V t b 3 Z l Z E N v b H V t b n M x L n t D b 2 x 1 b W 4 y L D F 9 J n F 1 b 3 Q 7 L C Z x d W 9 0 O 1 N l Y 3 R p b 2 4 x L 1 R h Y m x l M D A z I C h Q Y W d l I D M p L 0 F 1 d G 9 S Z W 1 v d m V k Q 2 9 s d W 1 u c z E u e 0 N v b H V t b j M s M n 0 m c X V v d D s s J n F 1 b 3 Q 7 U 2 V j d G l v b j E v V G F i b G U w M D M g K F B h Z 2 U g M y k v Q X V 0 b 1 J l b W 9 2 Z W R D b 2 x 1 b W 5 z M S 5 7 Q 2 9 s d W 1 u N C w z f S Z x d W 9 0 O y w m c X V v d D t T Z W N 0 a W 9 u M S 9 U Y W J s Z T A w M y A o U G F n Z S A z K S 9 B d X R v U m V t b 3 Z l Z E N v b H V t b n M x L n t D b 2 x 1 b W 4 1 L D R 9 J n F 1 b 3 Q 7 L C Z x d W 9 0 O 1 N l Y 3 R p b 2 4 x L 1 R h Y m x l M D A z I C h Q Y W d l I D M p L 0 F 1 d G 9 S Z W 1 v d m V k Q 2 9 s d W 1 u c z E u e 0 N v b H V t b j Y s N X 0 m c X V v d D s s J n F 1 b 3 Q 7 U 2 V j d G l v b j E v V G F i b G U w M D M g K F B h Z 2 U g M y k v Q X V 0 b 1 J l b W 9 2 Z W R D b 2 x 1 b W 5 z M S 5 7 Q 2 9 s d W 1 u N y w 2 f S Z x d W 9 0 O y w m c X V v d D t T Z W N 0 a W 9 u M S 9 U Y W J s Z T A w M y A o U G F n Z S A z K S 9 B d X R v U m V t b 3 Z l Z E N v b H V t b n M x L n t D b 2 x 1 b W 4 4 L D d 9 J n F 1 b 3 Q 7 L C Z x d W 9 0 O 1 N l Y 3 R p b 2 4 x L 1 R h Y m x l M D A z I C h Q Y W d l I D M p L 0 F 1 d G 9 S Z W 1 v d m V k Q 2 9 s d W 1 u c z E u e 0 N v b H V t b j k s O H 0 m c X V v d D s s J n F 1 b 3 Q 7 U 2 V j d G l v b j E v V G F i b G U w M D M g K F B h Z 2 U g M y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1 Q w M D o x M T o 0 M i 4 5 M j g w N D Q 4 W i I g L z 4 8 R W 5 0 c n k g V H l w Z T 0 i R m l s b E N v b H V t b l R 5 c G V z I i B W Y W x 1 Z T 0 i c 0 F 3 W U R C Q V F H Q k F Z P S I g L z 4 8 R W 5 0 c n k g V H l w Z T 0 i R m l s b E N v b H V t b k 5 h b W V z I i B W Y W x 1 Z T 0 i c 1 s m c X V v d D t T Z X Q g U G 9 p b n Q g V G V t c G V y Y X R 1 c m U g K F 5 7 b 3 0 g Q y k m c X V v d D s s J n F 1 b 3 Q 7 V G l t Z S A o c y k m c X V v d D s s J n F 1 b 3 Q 7 R X N 0 a W 1 h d G V k I F R l b X B l c m F 0 d X J l I C h e e 2 9 9 I E M p J n F 1 b 3 Q 7 L C Z x d W 9 0 O 0 M m c X V v d D s s J n F 1 b 3 Q 7 S C Z x d W 9 0 O y w m c X V v d D t P X n t h f S Z x d W 9 0 O y w m c X V v d D t O J n F 1 b 3 Q 7 L C Z x d W 9 0 O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z K S 9 B d X R v U m V t b 3 Z l Z E N v b H V t b n M x L n t T Z X Q g U G 9 p b n Q g V G V t c G V y Y X R 1 c m U g K F 5 7 e 2 9 9 I E M p L D B 9 J n F 1 b 3 Q 7 L C Z x d W 9 0 O 1 N l Y 3 R p b 2 4 x L 1 R h Y m x l M D A x I C h Q Y W d l I D M p L 0 F 1 d G 9 S Z W 1 v d m V k Q 2 9 s d W 1 u c z E u e 1 R p b W U g K H M p L D F 9 J n F 1 b 3 Q 7 L C Z x d W 9 0 O 1 N l Y 3 R p b 2 4 x L 1 R h Y m x l M D A x I C h Q Y W d l I D M p L 0 F 1 d G 9 S Z W 1 v d m V k Q 2 9 s d W 1 u c z E u e 0 V z d G l t Y X R l Z C B U Z W 1 w Z X J h d H V y Z S A o X n t 7 b 3 0 g Q y k s M n 0 m c X V v d D s s J n F 1 b 3 Q 7 U 2 V j d G l v b j E v V G F i b G U w M D E g K F B h Z 2 U g M y k v Q X V 0 b 1 J l b W 9 2 Z W R D b 2 x 1 b W 5 z M S 5 7 Q y w z f S Z x d W 9 0 O y w m c X V v d D t T Z W N 0 a W 9 u M S 9 U Y W J s Z T A w M S A o U G F n Z S A z K S 9 B d X R v U m V t b 3 Z l Z E N v b H V t b n M x L n t I L D R 9 J n F 1 b 3 Q 7 L C Z x d W 9 0 O 1 N l Y 3 R p b 2 4 x L 1 R h Y m x l M D A x I C h Q Y W d l I D M p L 0 F 1 d G 9 S Z W 1 v d m V k Q 2 9 s d W 1 u c z E u e 0 9 e e 3 t h f S w 1 f S Z x d W 9 0 O y w m c X V v d D t T Z W N 0 a W 9 u M S 9 U Y W J s Z T A w M S A o U G F n Z S A z K S 9 B d X R v U m V t b 3 Z l Z E N v b H V t b n M x L n t O L D Z 9 J n F 1 b 3 Q 7 L C Z x d W 9 0 O 1 N l Y 3 R p b 2 4 x L 1 R h Y m x l M D A x I C h Q Y W d l I D M p L 0 F 1 d G 9 S Z W 1 v d m V k Q 2 9 s d W 1 u c z E u e 1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E g K F B h Z 2 U g M y k v Q X V 0 b 1 J l b W 9 2 Z W R D b 2 x 1 b W 5 z M S 5 7 U 2 V 0 I F B v a W 5 0 I F R l b X B l c m F 0 d X J l I C h e e 3 t v f S B D K S w w f S Z x d W 9 0 O y w m c X V v d D t T Z W N 0 a W 9 u M S 9 U Y W J s Z T A w M S A o U G F n Z S A z K S 9 B d X R v U m V t b 3 Z l Z E N v b H V t b n M x L n t U a W 1 l I C h z K S w x f S Z x d W 9 0 O y w m c X V v d D t T Z W N 0 a W 9 u M S 9 U Y W J s Z T A w M S A o U G F n Z S A z K S 9 B d X R v U m V t b 3 Z l Z E N v b H V t b n M x L n t F c 3 R p b W F 0 Z W Q g V G V t c G V y Y X R 1 c m U g K F 5 7 e 2 9 9 I E M p L D J 9 J n F 1 b 3 Q 7 L C Z x d W 9 0 O 1 N l Y 3 R p b 2 4 x L 1 R h Y m x l M D A x I C h Q Y W d l I D M p L 0 F 1 d G 9 S Z W 1 v d m V k Q 2 9 s d W 1 u c z E u e 0 M s M 3 0 m c X V v d D s s J n F 1 b 3 Q 7 U 2 V j d G l v b j E v V G F i b G U w M D E g K F B h Z 2 U g M y k v Q X V 0 b 1 J l b W 9 2 Z W R D b 2 x 1 b W 5 z M S 5 7 S C w 0 f S Z x d W 9 0 O y w m c X V v d D t T Z W N 0 a W 9 u M S 9 U Y W J s Z T A w M S A o U G F n Z S A z K S 9 B d X R v U m V t b 3 Z l Z E N v b H V t b n M x L n t P X n t 7 Y X 0 s N X 0 m c X V v d D s s J n F 1 b 3 Q 7 U 2 V j d G l v b j E v V G F i b G U w M D E g K F B h Z 2 U g M y k v Q X V 0 b 1 J l b W 9 2 Z W R D b 2 x 1 b W 5 z M S 5 7 T i w 2 f S Z x d W 9 0 O y w m c X V v d D t T Z W N 0 a W 9 u M S 9 U Y W J s Z T A w M S A o U G F n Z S A z K S 9 B d X R v U m V t b 3 Z l Z E N v b H V t b n M x L n t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M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z V D A w O j U 4 O j E y L j M 4 M j E w M D h a I i A v P j x F b n R y e S B U e X B l P S J G a W x s Q 2 9 s d W 1 u V H l w Z X M i I F Z h b H V l P S J z Q X d V R U J B U U V C Q V F F I i A v P j x F b n R y e S B U e X B l P S J G a W x s Q 2 9 s d W 1 u T m F t Z X M i I F Z h b H V l P S J z W y Z x d W 9 0 O 1 R f e 3 N l d C B w b 2 l u d H 0 g K M K w Q y k m c X V v d D s s J n F 1 b 3 Q 7 V G l t Z S A o b W l u K S Z x d W 9 0 O y w m c X V v d D t Z X 3 t w c m 9 0 Z W l u f S A o d 3 Q l K S Z x d W 9 0 O y w m c X V v d D t Z X 3 t w Z X B 0 a W R l c 3 0 g K H d 0 J S k m c X V v d D s s J n F 1 b 3 Q 7 W V 9 7 c 2 9 s a W R z f S A o d 3 Q l K S Z x d W 9 0 O y w m c X V v d D t Z X 3 t h b W l u Z X N 9 I C h 3 d C U p J n F 1 b 3 Q 7 L C Z x d W 9 0 O 1 l f e 2 F t b W 9 u a W F 9 I C h 3 d C U p J n F 1 b 3 Q 7 L C Z x d W 9 0 O 1 l f e 2 J p b 2 N y d W R l f S A o d 3 Q l K S Z x d W 9 0 O y w m c X V v d D t N Y X N z I E J h b G F u Y 2 U g K H d 0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4 K S 9 B d X R v U m V t b 3 Z l Z E N v b H V t b n M x L n t U X 3 t 7 c 2 V 0 I H B v a W 5 0 f S A o w r B D K S w w f S Z x d W 9 0 O y w m c X V v d D t T Z W N 0 a W 9 u M S 9 U Y W J s Z T A w O S A o U G F n Z S A 4 K S 9 B d X R v U m V t b 3 Z l Z E N v b H V t b n M x L n t U a W 1 l I C h t a W 4 p L D F 9 J n F 1 b 3 Q 7 L C Z x d W 9 0 O 1 N l Y 3 R p b 2 4 x L 1 R h Y m x l M D A 5 I C h Q Y W d l I D g p L 0 F 1 d G 9 S Z W 1 v d m V k Q 2 9 s d W 1 u c z E u e 1 l f e 3 t w c m 9 0 Z W l u f S A o d 3 Q l K S w y f S Z x d W 9 0 O y w m c X V v d D t T Z W N 0 a W 9 u M S 9 U Y W J s Z T A w O S A o U G F n Z S A 4 K S 9 B d X R v U m V t b 3 Z l Z E N v b H V t b n M x L n t Z X 3 t 7 c G V w d G l k Z X N 9 I C h 3 d C U p L D N 9 J n F 1 b 3 Q 7 L C Z x d W 9 0 O 1 N l Y 3 R p b 2 4 x L 1 R h Y m x l M D A 5 I C h Q Y W d l I D g p L 0 F 1 d G 9 S Z W 1 v d m V k Q 2 9 s d W 1 u c z E u e 1 l f e 3 t z b 2 x p Z H N 9 I C h 3 d C U p L D R 9 J n F 1 b 3 Q 7 L C Z x d W 9 0 O 1 N l Y 3 R p b 2 4 x L 1 R h Y m x l M D A 5 I C h Q Y W d l I D g p L 0 F 1 d G 9 S Z W 1 v d m V k Q 2 9 s d W 1 u c z E u e 1 l f e 3 t h b W l u Z X N 9 I C h 3 d C U p L D V 9 J n F 1 b 3 Q 7 L C Z x d W 9 0 O 1 N l Y 3 R p b 2 4 x L 1 R h Y m x l M D A 5 I C h Q Y W d l I D g p L 0 F 1 d G 9 S Z W 1 v d m V k Q 2 9 s d W 1 u c z E u e 1 l f e 3 t h b W 1 v b m l h f S A o d 3 Q l K S w 2 f S Z x d W 9 0 O y w m c X V v d D t T Z W N 0 a W 9 u M S 9 U Y W J s Z T A w O S A o U G F n Z S A 4 K S 9 B d X R v U m V t b 3 Z l Z E N v b H V t b n M x L n t Z X 3 t 7 Y m l v Y 3 J 1 Z G V 9 I C h 3 d C U p L D d 9 J n F 1 b 3 Q 7 L C Z x d W 9 0 O 1 N l Y 3 R p b 2 4 x L 1 R h Y m x l M D A 5 I C h Q Y W d l I D g p L 0 F 1 d G 9 S Z W 1 v d m V k Q 2 9 s d W 1 u c z E u e 0 1 h c 3 M g Q m F s Y W 5 j Z S A o d 3 Q l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O S A o U G F n Z S A 4 K S 9 B d X R v U m V t b 3 Z l Z E N v b H V t b n M x L n t U X 3 t 7 c 2 V 0 I H B v a W 5 0 f S A o w r B D K S w w f S Z x d W 9 0 O y w m c X V v d D t T Z W N 0 a W 9 u M S 9 U Y W J s Z T A w O S A o U G F n Z S A 4 K S 9 B d X R v U m V t b 3 Z l Z E N v b H V t b n M x L n t U a W 1 l I C h t a W 4 p L D F 9 J n F 1 b 3 Q 7 L C Z x d W 9 0 O 1 N l Y 3 R p b 2 4 x L 1 R h Y m x l M D A 5 I C h Q Y W d l I D g p L 0 F 1 d G 9 S Z W 1 v d m V k Q 2 9 s d W 1 u c z E u e 1 l f e 3 t w c m 9 0 Z W l u f S A o d 3 Q l K S w y f S Z x d W 9 0 O y w m c X V v d D t T Z W N 0 a W 9 u M S 9 U Y W J s Z T A w O S A o U G F n Z S A 4 K S 9 B d X R v U m V t b 3 Z l Z E N v b H V t b n M x L n t Z X 3 t 7 c G V w d G l k Z X N 9 I C h 3 d C U p L D N 9 J n F 1 b 3 Q 7 L C Z x d W 9 0 O 1 N l Y 3 R p b 2 4 x L 1 R h Y m x l M D A 5 I C h Q Y W d l I D g p L 0 F 1 d G 9 S Z W 1 v d m V k Q 2 9 s d W 1 u c z E u e 1 l f e 3 t z b 2 x p Z H N 9 I C h 3 d C U p L D R 9 J n F 1 b 3 Q 7 L C Z x d W 9 0 O 1 N l Y 3 R p b 2 4 x L 1 R h Y m x l M D A 5 I C h Q Y W d l I D g p L 0 F 1 d G 9 S Z W 1 v d m V k Q 2 9 s d W 1 u c z E u e 1 l f e 3 t h b W l u Z X N 9 I C h 3 d C U p L D V 9 J n F 1 b 3 Q 7 L C Z x d W 9 0 O 1 N l Y 3 R p b 2 4 x L 1 R h Y m x l M D A 5 I C h Q Y W d l I D g p L 0 F 1 d G 9 S Z W 1 v d m V k Q 2 9 s d W 1 u c z E u e 1 l f e 3 t h b W 1 v b m l h f S A o d 3 Q l K S w 2 f S Z x d W 9 0 O y w m c X V v d D t T Z W N 0 a W 9 u M S 9 U Y W J s Z T A w O S A o U G F n Z S A 4 K S 9 B d X R v U m V t b 3 Z l Z E N v b H V t b n M x L n t Z X 3 t 7 Y m l v Y 3 J 1 Z G V 9 I C h 3 d C U p L D d 9 J n F 1 b 3 Q 7 L C Z x d W 9 0 O 1 N l Y 3 R p b 2 4 x L 1 R h Y m x l M D A 5 I C h Q Y W d l I D g p L 0 F 1 d G 9 S Z W 1 v d m V k Q 2 9 s d W 1 u c z E u e 0 1 h c 3 M g Q m F s Y W 5 j Z S A o d 3 Q l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4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1 Q w M j o x M T o 0 M y 4 0 N D I 0 N T c 3 W i I g L z 4 8 R W 5 0 c n k g V H l w Z T 0 i R m l s b E N v b H V t b l R 5 c G V z I i B W Y W x 1 Z T 0 i c 0 J n W U d C Z 1 l E Q m d Z R 0 J n W U d C Z 1 l H I i A v P j x F b n R y e S B U e X B l P S J G a W x s Q 2 9 s d W 1 u T m F t Z X M i I F Z h b H V l P S J z W y Z x d W 9 0 O 0 l E J n F 1 b 3 Q 7 L C Z x d W 9 0 O 0 N v b H V t b j I m c X V v d D s s J n F 1 b 3 Q 7 Q 2 9 u Y y 4 m c X V v d D s s J n F 1 b 3 Q 7 V C Z x d W 9 0 O y w m c X V v d D t 0 L j E m c X V v d D s s J n F 1 b 3 Q 7 b i Z x d W 9 0 O y w m c X V v d D t Z a W V s Z C Z x d W 9 0 O y w m c X V v d D t D b 2 x 1 b W 4 4 J n F 1 b 3 Q 7 L C Z x d W 9 0 O 0 V s Z W 1 l b n R h b E N v b X B v c 2 l 0 a W 9 u W 3 d 0 J V 0 m c X V v d D s s J n F 1 b 3 Q 7 Q 2 9 s d W 1 u M T A m c X V v d D s s J n F 1 b 3 Q 7 Q 2 9 s d W 1 u M T E m c X V v d D s s J n F 1 b 3 Q 7 Q 2 9 s d W 1 u M T I m c X V v d D s s J n F 1 b 3 Q 7 Q 2 9 s d W 1 u M T M m c X V v d D s s J n F 1 b 3 Q 7 S E h W J n F 1 b 3 Q 7 L C Z x d W 9 0 O 0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c p L 0 F 1 d G 9 S Z W 1 v d m V k Q 2 9 s d W 1 u c z E u e 0 l E L D B 9 J n F 1 b 3 Q 7 L C Z x d W 9 0 O 1 N l Y 3 R p b 2 4 x L 1 R h Y m x l M D A 5 I C h Q Y W d l I D c p L 0 F 1 d G 9 S Z W 1 v d m V k Q 2 9 s d W 1 u c z E u e 0 N v b H V t b j I s M X 0 m c X V v d D s s J n F 1 b 3 Q 7 U 2 V j d G l v b j E v V G F i b G U w M D k g K F B h Z 2 U g N y k v Q X V 0 b 1 J l b W 9 2 Z W R D b 2 x 1 b W 5 z M S 5 7 Q 2 9 u Y y 4 s M n 0 m c X V v d D s s J n F 1 b 3 Q 7 U 2 V j d G l v b j E v V G F i b G U w M D k g K F B h Z 2 U g N y k v Q X V 0 b 1 J l b W 9 2 Z W R D b 2 x 1 b W 5 z M S 5 7 V C w z f S Z x d W 9 0 O y w m c X V v d D t T Z W N 0 a W 9 u M S 9 U Y W J s Z T A w O S A o U G F n Z S A 3 K S 9 B d X R v U m V t b 3 Z l Z E N v b H V t b n M x L n t 0 L j E s N H 0 m c X V v d D s s J n F 1 b 3 Q 7 U 2 V j d G l v b j E v V G F i b G U w M D k g K F B h Z 2 U g N y k v Q X V 0 b 1 J l b W 9 2 Z W R D b 2 x 1 b W 5 z M S 5 7 b i w 1 f S Z x d W 9 0 O y w m c X V v d D t T Z W N 0 a W 9 u M S 9 U Y W J s Z T A w O S A o U G F n Z S A 3 K S 9 B d X R v U m V t b 3 Z l Z E N v b H V t b n M x L n t Z a W V s Z C w 2 f S Z x d W 9 0 O y w m c X V v d D t T Z W N 0 a W 9 u M S 9 U Y W J s Z T A w O S A o U G F n Z S A 3 K S 9 B d X R v U m V t b 3 Z l Z E N v b H V t b n M x L n t D b 2 x 1 b W 4 4 L D d 9 J n F 1 b 3 Q 7 L C Z x d W 9 0 O 1 N l Y 3 R p b 2 4 x L 1 R h Y m x l M D A 5 I C h Q Y W d l I D c p L 0 F 1 d G 9 S Z W 1 v d m V k Q 2 9 s d W 1 u c z E u e 0 V s Z W 1 l b n R h b E N v b X B v c 2 l 0 a W 9 u W 3 d 0 J V 0 s O H 0 m c X V v d D s s J n F 1 b 3 Q 7 U 2 V j d G l v b j E v V G F i b G U w M D k g K F B h Z 2 U g N y k v Q X V 0 b 1 J l b W 9 2 Z W R D b 2 x 1 b W 5 z M S 5 7 Q 2 9 s d W 1 u M T A s O X 0 m c X V v d D s s J n F 1 b 3 Q 7 U 2 V j d G l v b j E v V G F i b G U w M D k g K F B h Z 2 U g N y k v Q X V 0 b 1 J l b W 9 2 Z W R D b 2 x 1 b W 5 z M S 5 7 Q 2 9 s d W 1 u M T E s M T B 9 J n F 1 b 3 Q 7 L C Z x d W 9 0 O 1 N l Y 3 R p b 2 4 x L 1 R h Y m x l M D A 5 I C h Q Y W d l I D c p L 0 F 1 d G 9 S Z W 1 v d m V k Q 2 9 s d W 1 u c z E u e 0 N v b H V t b j E y L D E x f S Z x d W 9 0 O y w m c X V v d D t T Z W N 0 a W 9 u M S 9 U Y W J s Z T A w O S A o U G F n Z S A 3 K S 9 B d X R v U m V t b 3 Z l Z E N v b H V t b n M x L n t D b 2 x 1 b W 4 x M y w x M n 0 m c X V v d D s s J n F 1 b 3 Q 7 U 2 V j d G l v b j E v V G F i b G U w M D k g K F B h Z 2 U g N y k v Q X V 0 b 1 J l b W 9 2 Z W R D b 2 x 1 b W 5 z M S 5 7 S E h W L D E z f S Z x d W 9 0 O y w m c X V v d D t T Z W N 0 a W 9 u M S 9 U Y W J s Z T A w O S A o U G F n Z S A 3 K S 9 B d X R v U m V t b 3 Z l Z E N v b H V t b n M x L n t F U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5 I C h Q Y W d l I D c p L 0 F 1 d G 9 S Z W 1 v d m V k Q 2 9 s d W 1 u c z E u e 0 l E L D B 9 J n F 1 b 3 Q 7 L C Z x d W 9 0 O 1 N l Y 3 R p b 2 4 x L 1 R h Y m x l M D A 5 I C h Q Y W d l I D c p L 0 F 1 d G 9 S Z W 1 v d m V k Q 2 9 s d W 1 u c z E u e 0 N v b H V t b j I s M X 0 m c X V v d D s s J n F 1 b 3 Q 7 U 2 V j d G l v b j E v V G F i b G U w M D k g K F B h Z 2 U g N y k v Q X V 0 b 1 J l b W 9 2 Z W R D b 2 x 1 b W 5 z M S 5 7 Q 2 9 u Y y 4 s M n 0 m c X V v d D s s J n F 1 b 3 Q 7 U 2 V j d G l v b j E v V G F i b G U w M D k g K F B h Z 2 U g N y k v Q X V 0 b 1 J l b W 9 2 Z W R D b 2 x 1 b W 5 z M S 5 7 V C w z f S Z x d W 9 0 O y w m c X V v d D t T Z W N 0 a W 9 u M S 9 U Y W J s Z T A w O S A o U G F n Z S A 3 K S 9 B d X R v U m V t b 3 Z l Z E N v b H V t b n M x L n t 0 L j E s N H 0 m c X V v d D s s J n F 1 b 3 Q 7 U 2 V j d G l v b j E v V G F i b G U w M D k g K F B h Z 2 U g N y k v Q X V 0 b 1 J l b W 9 2 Z W R D b 2 x 1 b W 5 z M S 5 7 b i w 1 f S Z x d W 9 0 O y w m c X V v d D t T Z W N 0 a W 9 u M S 9 U Y W J s Z T A w O S A o U G F n Z S A 3 K S 9 B d X R v U m V t b 3 Z l Z E N v b H V t b n M x L n t Z a W V s Z C w 2 f S Z x d W 9 0 O y w m c X V v d D t T Z W N 0 a W 9 u M S 9 U Y W J s Z T A w O S A o U G F n Z S A 3 K S 9 B d X R v U m V t b 3 Z l Z E N v b H V t b n M x L n t D b 2 x 1 b W 4 4 L D d 9 J n F 1 b 3 Q 7 L C Z x d W 9 0 O 1 N l Y 3 R p b 2 4 x L 1 R h Y m x l M D A 5 I C h Q Y W d l I D c p L 0 F 1 d G 9 S Z W 1 v d m V k Q 2 9 s d W 1 u c z E u e 0 V s Z W 1 l b n R h b E N v b X B v c 2 l 0 a W 9 u W 3 d 0 J V 0 s O H 0 m c X V v d D s s J n F 1 b 3 Q 7 U 2 V j d G l v b j E v V G F i b G U w M D k g K F B h Z 2 U g N y k v Q X V 0 b 1 J l b W 9 2 Z W R D b 2 x 1 b W 5 z M S 5 7 Q 2 9 s d W 1 u M T A s O X 0 m c X V v d D s s J n F 1 b 3 Q 7 U 2 V j d G l v b j E v V G F i b G U w M D k g K F B h Z 2 U g N y k v Q X V 0 b 1 J l b W 9 2 Z W R D b 2 x 1 b W 5 z M S 5 7 Q 2 9 s d W 1 u M T E s M T B 9 J n F 1 b 3 Q 7 L C Z x d W 9 0 O 1 N l Y 3 R p b 2 4 x L 1 R h Y m x l M D A 5 I C h Q Y W d l I D c p L 0 F 1 d G 9 S Z W 1 v d m V k Q 2 9 s d W 1 u c z E u e 0 N v b H V t b j E y L D E x f S Z x d W 9 0 O y w m c X V v d D t T Z W N 0 a W 9 u M S 9 U Y W J s Z T A w O S A o U G F n Z S A 3 K S 9 B d X R v U m V t b 3 Z l Z E N v b H V t b n M x L n t D b 2 x 1 b W 4 x M y w x M n 0 m c X V v d D s s J n F 1 b 3 Q 7 U 2 V j d G l v b j E v V G F i b G U w M D k g K F B h Z 2 U g N y k v Q X V 0 b 1 J l b W 9 2 Z W R D b 2 x 1 b W 5 z M S 5 7 S E h W L D E z f S Z x d W 9 0 O y w m c X V v d D t T Z W N 0 a W 9 u M S 9 U Y W J s Z T A w O S A o U G F n Z S A 3 K S 9 B d X R v U m V t b 3 Z l Z E N v b H V t b n M x L n t F U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y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c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N U M D I 6 M j I 6 M z A u N z I z N T I w M l o i I C 8 + P E V u d H J 5 I F R 5 c G U 9 I k Z p b G x D b 2 x 1 b W 5 U e X B l c y I g V m F s d W U 9 I n N C Z 1 l H Q m d N R 0 J n W U d C Z 1 l H Q m d Z P S I g L z 4 8 R W 5 0 c n k g V H l w Z T 0 i R m l s b E N v b H V t b k 5 h b W V z I i B W Y W x 1 Z T 0 i c 1 s m c X V v d D t J R C Z x d W 9 0 O y w m c X V v d D t D b 2 5 j L i Z x d W 9 0 O y w m c X V v d D t U J n F 1 b 3 Q 7 L C Z x d W 9 0 O 3 Q u M S Z x d W 9 0 O y w m c X V v d D t u J n F 1 b 3 Q 7 L C Z x d W 9 0 O 1 l p Z W x k J n F 1 b 3 Q 7 L C Z x d W 9 0 O 0 N v b H V t b j c m c X V v d D s s J n F 1 b 3 Q 7 R W x l b W V u d G F s Q 2 9 t c G 9 z a X R p b 2 5 b d 3 Q l X S Z x d W 9 0 O y w m c X V v d D t D b 2 x 1 b W 4 5 J n F 1 b 3 Q 7 L C Z x d W 9 0 O 0 N v b H V t b j E w J n F 1 b 3 Q 7 L C Z x d W 9 0 O 0 N v b H V t b j E x J n F 1 b 3 Q 7 L C Z x d W 9 0 O 0 N v b H V t b j E y J n F 1 b 3 Q 7 L C Z x d W 9 0 O 0 h I V i Z x d W 9 0 O y w m c X V v d D t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4 K S 9 B d X R v U m V t b 3 Z l Z E N v b H V t b n M x L n t J R C w w f S Z x d W 9 0 O y w m c X V v d D t T Z W N 0 a W 9 u M S 9 U Y W J s Z T A x M C A o U G F n Z S A 4 K S 9 B d X R v U m V t b 3 Z l Z E N v b H V t b n M x L n t D b 2 5 j L i w x f S Z x d W 9 0 O y w m c X V v d D t T Z W N 0 a W 9 u M S 9 U Y W J s Z T A x M C A o U G F n Z S A 4 K S 9 B d X R v U m V t b 3 Z l Z E N v b H V t b n M x L n t U L D J 9 J n F 1 b 3 Q 7 L C Z x d W 9 0 O 1 N l Y 3 R p b 2 4 x L 1 R h Y m x l M D E w I C h Q Y W d l I D g p L 0 F 1 d G 9 S Z W 1 v d m V k Q 2 9 s d W 1 u c z E u e 3 Q u M S w z f S Z x d W 9 0 O y w m c X V v d D t T Z W N 0 a W 9 u M S 9 U Y W J s Z T A x M C A o U G F n Z S A 4 K S 9 B d X R v U m V t b 3 Z l Z E N v b H V t b n M x L n t u L D R 9 J n F 1 b 3 Q 7 L C Z x d W 9 0 O 1 N l Y 3 R p b 2 4 x L 1 R h Y m x l M D E w I C h Q Y W d l I D g p L 0 F 1 d G 9 S Z W 1 v d m V k Q 2 9 s d W 1 u c z E u e 1 l p Z W x k L D V 9 J n F 1 b 3 Q 7 L C Z x d W 9 0 O 1 N l Y 3 R p b 2 4 x L 1 R h Y m x l M D E w I C h Q Y W d l I D g p L 0 F 1 d G 9 S Z W 1 v d m V k Q 2 9 s d W 1 u c z E u e 0 N v b H V t b j c s N n 0 m c X V v d D s s J n F 1 b 3 Q 7 U 2 V j d G l v b j E v V G F i b G U w M T A g K F B h Z 2 U g O C k v Q X V 0 b 1 J l b W 9 2 Z W R D b 2 x 1 b W 5 z M S 5 7 R W x l b W V u d G F s Q 2 9 t c G 9 z a X R p b 2 5 b d 3 Q l X S w 3 f S Z x d W 9 0 O y w m c X V v d D t T Z W N 0 a W 9 u M S 9 U Y W J s Z T A x M C A o U G F n Z S A 4 K S 9 B d X R v U m V t b 3 Z l Z E N v b H V t b n M x L n t D b 2 x 1 b W 4 5 L D h 9 J n F 1 b 3 Q 7 L C Z x d W 9 0 O 1 N l Y 3 R p b 2 4 x L 1 R h Y m x l M D E w I C h Q Y W d l I D g p L 0 F 1 d G 9 S Z W 1 v d m V k Q 2 9 s d W 1 u c z E u e 0 N v b H V t b j E w L D l 9 J n F 1 b 3 Q 7 L C Z x d W 9 0 O 1 N l Y 3 R p b 2 4 x L 1 R h Y m x l M D E w I C h Q Y W d l I D g p L 0 F 1 d G 9 S Z W 1 v d m V k Q 2 9 s d W 1 u c z E u e 0 N v b H V t b j E x L D E w f S Z x d W 9 0 O y w m c X V v d D t T Z W N 0 a W 9 u M S 9 U Y W J s Z T A x M C A o U G F n Z S A 4 K S 9 B d X R v U m V t b 3 Z l Z E N v b H V t b n M x L n t D b 2 x 1 b W 4 x M i w x M X 0 m c X V v d D s s J n F 1 b 3 Q 7 U 2 V j d G l v b j E v V G F i b G U w M T A g K F B h Z 2 U g O C k v Q X V 0 b 1 J l b W 9 2 Z W R D b 2 x 1 b W 5 z M S 5 7 S E h W L D E y f S Z x d W 9 0 O y w m c X V v d D t T Z W N 0 a W 9 u M S 9 U Y W J s Z T A x M C A o U G F n Z S A 4 K S 9 B d X R v U m V t b 3 Z l Z E N v b H V t b n M x L n t F U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D E w I C h Q Y W d l I D g p L 0 F 1 d G 9 S Z W 1 v d m V k Q 2 9 s d W 1 u c z E u e 0 l E L D B 9 J n F 1 b 3 Q 7 L C Z x d W 9 0 O 1 N l Y 3 R p b 2 4 x L 1 R h Y m x l M D E w I C h Q Y W d l I D g p L 0 F 1 d G 9 S Z W 1 v d m V k Q 2 9 s d W 1 u c z E u e 0 N v b m M u L D F 9 J n F 1 b 3 Q 7 L C Z x d W 9 0 O 1 N l Y 3 R p b 2 4 x L 1 R h Y m x l M D E w I C h Q Y W d l I D g p L 0 F 1 d G 9 S Z W 1 v d m V k Q 2 9 s d W 1 u c z E u e 1 Q s M n 0 m c X V v d D s s J n F 1 b 3 Q 7 U 2 V j d G l v b j E v V G F i b G U w M T A g K F B h Z 2 U g O C k v Q X V 0 b 1 J l b W 9 2 Z W R D b 2 x 1 b W 5 z M S 5 7 d C 4 x L D N 9 J n F 1 b 3 Q 7 L C Z x d W 9 0 O 1 N l Y 3 R p b 2 4 x L 1 R h Y m x l M D E w I C h Q Y W d l I D g p L 0 F 1 d G 9 S Z W 1 v d m V k Q 2 9 s d W 1 u c z E u e 2 4 s N H 0 m c X V v d D s s J n F 1 b 3 Q 7 U 2 V j d G l v b j E v V G F i b G U w M T A g K F B h Z 2 U g O C k v Q X V 0 b 1 J l b W 9 2 Z W R D b 2 x 1 b W 5 z M S 5 7 W W l l b G Q s N X 0 m c X V v d D s s J n F 1 b 3 Q 7 U 2 V j d G l v b j E v V G F i b G U w M T A g K F B h Z 2 U g O C k v Q X V 0 b 1 J l b W 9 2 Z W R D b 2 x 1 b W 5 z M S 5 7 Q 2 9 s d W 1 u N y w 2 f S Z x d W 9 0 O y w m c X V v d D t T Z W N 0 a W 9 u M S 9 U Y W J s Z T A x M C A o U G F n Z S A 4 K S 9 B d X R v U m V t b 3 Z l Z E N v b H V t b n M x L n t F b G V t Z W 5 0 Y W x D b 2 1 w b 3 N p d G l v b l t 3 d C V d L D d 9 J n F 1 b 3 Q 7 L C Z x d W 9 0 O 1 N l Y 3 R p b 2 4 x L 1 R h Y m x l M D E w I C h Q Y W d l I D g p L 0 F 1 d G 9 S Z W 1 v d m V k Q 2 9 s d W 1 u c z E u e 0 N v b H V t b j k s O H 0 m c X V v d D s s J n F 1 b 3 Q 7 U 2 V j d G l v b j E v V G F i b G U w M T A g K F B h Z 2 U g O C k v Q X V 0 b 1 J l b W 9 2 Z W R D b 2 x 1 b W 5 z M S 5 7 Q 2 9 s d W 1 u M T A s O X 0 m c X V v d D s s J n F 1 b 3 Q 7 U 2 V j d G l v b j E v V G F i b G U w M T A g K F B h Z 2 U g O C k v Q X V 0 b 1 J l b W 9 2 Z W R D b 2 x 1 b W 5 z M S 5 7 Q 2 9 s d W 1 u M T E s M T B 9 J n F 1 b 3 Q 7 L C Z x d W 9 0 O 1 N l Y 3 R p b 2 4 x L 1 R h Y m x l M D E w I C h Q Y W d l I D g p L 0 F 1 d G 9 S Z W 1 v d m V k Q 2 9 s d W 1 u c z E u e 0 N v b H V t b j E y L D E x f S Z x d W 9 0 O y w m c X V v d D t T Z W N 0 a W 9 u M S 9 U Y W J s Z T A x M C A o U G F n Z S A 4 K S 9 B d X R v U m V t b 3 Z l Z E N v b H V t b n M x L n t I S F Y s M T J 9 J n F 1 b 3 Q 7 L C Z x d W 9 0 O 1 N l Y 3 R p b 2 4 x L 1 R h Y m x l M D E w I C h Q Y W d l I D g p L 0 F 1 d G 9 S Z W 1 v d m V k Q 2 9 s d W 1 u c z E u e 0 V S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4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O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5 I C h Q Y W d l I D I y K S 9 B d X R v U m V t b 3 Z l Z E N v b H V t b n M x L n t J R C w w f S Z x d W 9 0 O y w m c X V v d D t T Z W N 0 a W 9 u M S 9 U Y W J s Z T A y O S A o U G F n Z S A y M i k v Q X V 0 b 1 J l b W 9 2 Z W R D b 2 x 1 b W 5 z M S 5 7 Q 2 9 u Y y 4 s M X 0 m c X V v d D s s J n F 1 b 3 Q 7 U 2 V j d G l v b j E v V G F i b G U w M j k g K F B h Z 2 U g M j I p L 0 F 1 d G 9 S Z W 1 v d m V k Q 2 9 s d W 1 u c z E u e 1 Q s M n 0 m c X V v d D s s J n F 1 b 3 Q 7 U 2 V j d G l v b j E v V G F i b G U w M j k g K F B h Z 2 U g M j I p L 0 F 1 d G 9 S Z W 1 v d m V k Q 2 9 s d W 1 u c z E u e 3 Q u M S w z f S Z x d W 9 0 O y w m c X V v d D t T Z W N 0 a W 9 u M S 9 U Y W J s Z T A y O S A o U G F n Z S A y M i k v Q X V 0 b 1 J l b W 9 2 Z W R D b 2 x 1 b W 5 z M S 5 7 b i w 0 f S Z x d W 9 0 O y w m c X V v d D t T Z W N 0 a W 9 u M S 9 U Y W J s Z T A y O S A o U G F n Z S A y M i k v Q X V 0 b 1 J l b W 9 2 Z W R D b 2 x 1 b W 5 z M S 5 7 W W l l b G Q s N X 0 m c X V v d D s s J n F 1 b 3 Q 7 U 2 V j d G l v b j E v V G F i b G U w M j k g K F B h Z 2 U g M j I p L 0 F 1 d G 9 S Z W 1 v d m V k Q 2 9 s d W 1 u c z E u e 0 N v b H V t b j c s N n 0 m c X V v d D s s J n F 1 b 3 Q 7 U 2 V j d G l v b j E v V G F i b G U w M j k g K F B h Z 2 U g M j I p L 0 F 1 d G 9 S Z W 1 v d m V k Q 2 9 s d W 1 u c z E u e 0 V s Z W 1 l b n R h b E N v b X B v c 2 l 0 a W 9 u W 3 d 0 J V 0 s N 3 0 m c X V v d D s s J n F 1 b 3 Q 7 U 2 V j d G l v b j E v V G F i b G U w M j k g K F B h Z 2 U g M j I p L 0 F 1 d G 9 S Z W 1 v d m V k Q 2 9 s d W 1 u c z E u e 0 N v b H V t b j k s O H 0 m c X V v d D s s J n F 1 b 3 Q 7 U 2 V j d G l v b j E v V G F i b G U w M j k g K F B h Z 2 U g M j I p L 0 F 1 d G 9 S Z W 1 v d m V k Q 2 9 s d W 1 u c z E u e 0 N v b H V t b j E w L D l 9 J n F 1 b 3 Q 7 L C Z x d W 9 0 O 1 N l Y 3 R p b 2 4 x L 1 R h Y m x l M D I 5 I C h Q Y W d l I D I y K S 9 B d X R v U m V t b 3 Z l Z E N v b H V t b n M x L n t D b 2 x 1 b W 4 x M S w x M H 0 m c X V v d D s s J n F 1 b 3 Q 7 U 2 V j d G l v b j E v V G F i b G U w M j k g K F B h Z 2 U g M j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j k g K F B h Z 2 U g M j I p L 0 F 1 d G 9 S Z W 1 v d m V k Q 2 9 s d W 1 u c z E u e 0 l E L D B 9 J n F 1 b 3 Q 7 L C Z x d W 9 0 O 1 N l Y 3 R p b 2 4 x L 1 R h Y m x l M D I 5 I C h Q Y W d l I D I y K S 9 B d X R v U m V t b 3 Z l Z E N v b H V t b n M x L n t D b 2 5 j L i w x f S Z x d W 9 0 O y w m c X V v d D t T Z W N 0 a W 9 u M S 9 U Y W J s Z T A y O S A o U G F n Z S A y M i k v Q X V 0 b 1 J l b W 9 2 Z W R D b 2 x 1 b W 5 z M S 5 7 V C w y f S Z x d W 9 0 O y w m c X V v d D t T Z W N 0 a W 9 u M S 9 U Y W J s Z T A y O S A o U G F n Z S A y M i k v Q X V 0 b 1 J l b W 9 2 Z W R D b 2 x 1 b W 5 z M S 5 7 d C 4 x L D N 9 J n F 1 b 3 Q 7 L C Z x d W 9 0 O 1 N l Y 3 R p b 2 4 x L 1 R h Y m x l M D I 5 I C h Q Y W d l I D I y K S 9 B d X R v U m V t b 3 Z l Z E N v b H V t b n M x L n t u L D R 9 J n F 1 b 3 Q 7 L C Z x d W 9 0 O 1 N l Y 3 R p b 2 4 x L 1 R h Y m x l M D I 5 I C h Q Y W d l I D I y K S 9 B d X R v U m V t b 3 Z l Z E N v b H V t b n M x L n t Z a W V s Z C w 1 f S Z x d W 9 0 O y w m c X V v d D t T Z W N 0 a W 9 u M S 9 U Y W J s Z T A y O S A o U G F n Z S A y M i k v Q X V 0 b 1 J l b W 9 2 Z W R D b 2 x 1 b W 5 z M S 5 7 Q 2 9 s d W 1 u N y w 2 f S Z x d W 9 0 O y w m c X V v d D t T Z W N 0 a W 9 u M S 9 U Y W J s Z T A y O S A o U G F n Z S A y M i k v Q X V 0 b 1 J l b W 9 2 Z W R D b 2 x 1 b W 5 z M S 5 7 R W x l b W V u d G F s Q 2 9 t c G 9 z a X R p b 2 5 b d 3 Q l X S w 3 f S Z x d W 9 0 O y w m c X V v d D t T Z W N 0 a W 9 u M S 9 U Y W J s Z T A y O S A o U G F n Z S A y M i k v Q X V 0 b 1 J l b W 9 2 Z W R D b 2 x 1 b W 5 z M S 5 7 Q 2 9 s d W 1 u O S w 4 f S Z x d W 9 0 O y w m c X V v d D t T Z W N 0 a W 9 u M S 9 U Y W J s Z T A y O S A o U G F n Z S A y M i k v Q X V 0 b 1 J l b W 9 2 Z W R D b 2 x 1 b W 5 z M S 5 7 Q 2 9 s d W 1 u M T A s O X 0 m c X V v d D s s J n F 1 b 3 Q 7 U 2 V j d G l v b j E v V G F i b G U w M j k g K F B h Z 2 U g M j I p L 0 F 1 d G 9 S Z W 1 v d m V k Q 2 9 s d W 1 u c z E u e 0 N v b H V t b j E x L D E w f S Z x d W 9 0 O y w m c X V v d D t T Z W N 0 a W 9 u M S 9 U Y W J s Z T A y O S A o U G F n Z S A y M i k v Q X V 0 b 1 J l b W 9 2 Z W R D b 2 x 1 b W 5 z M S 5 7 Q 2 9 s d W 1 u M T I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D b 2 5 j L i Z x d W 9 0 O y w m c X V v d D t U J n F 1 b 3 Q 7 L C Z x d W 9 0 O 3 Q u M S Z x d W 9 0 O y w m c X V v d D t u J n F 1 b 3 Q 7 L C Z x d W 9 0 O 1 l p Z W x k J n F 1 b 3 Q 7 L C Z x d W 9 0 O 0 N v b H V t b j c m c X V v d D s s J n F 1 b 3 Q 7 R W x l b W V u d G F s Q 2 9 t c G 9 z a X R p b 2 5 b d 3 Q l X S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0 1 H Q m d Z R 0 J n W U c i I C 8 + P E V u d H J 5 I F R 5 c G U 9 I k Z p b G x M Y X N 0 V X B k Y X R l Z C I g V m F s d W U 9 I m Q y M D I y L T A 4 L T E z V D A y O j M 5 O j I 4 L j g 4 N D E w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5 J T I w K F B h Z 2 U l M j A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I y K S 9 U Y W J s Z T A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y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y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N U M D I 6 N D I 6 N T U u N j U y N z A 2 O F o i I C 8 + P E V u d H J 5 I F R 5 c G U 9 I k Z p b G x D b 2 x 1 b W 5 U e X B l c y I g V m F s d W U 9 I n N C Z 1 l H Q m d N R 0 J n W U d C Z 1 l H I i A v P j x F b n R y e S B U e X B l P S J G a W x s Q 2 9 s d W 1 u T m F t Z X M i I F Z h b H V l P S J z W y Z x d W 9 0 O 0 l E J n F 1 b 3 Q 7 L C Z x d W 9 0 O 0 N v b m M u J n F 1 b 3 Q 7 L C Z x d W 9 0 O 1 Q m c X V v d D s s J n F 1 b 3 Q 7 d C 4 x J n F 1 b 3 Q 7 L C Z x d W 9 0 O 2 4 m c X V v d D s s J n F 1 b 3 Q 7 W W l l b G Q m c X V v d D s s J n F 1 b 3 Q 7 Q 2 9 s d W 1 u N y Z x d W 9 0 O y w m c X V v d D t F b G V t Z W 5 0 Y W x D b 2 1 w b 3 N p d G l v b l t 3 d C V d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A g K F B h Z 2 U g M j M p L 0 F 1 d G 9 S Z W 1 v d m V k Q 2 9 s d W 1 u c z E u e 0 l E L D B 9 J n F 1 b 3 Q 7 L C Z x d W 9 0 O 1 N l Y 3 R p b 2 4 x L 1 R h Y m x l M D M w I C h Q Y W d l I D I z K S 9 B d X R v U m V t b 3 Z l Z E N v b H V t b n M x L n t D b 2 5 j L i w x f S Z x d W 9 0 O y w m c X V v d D t T Z W N 0 a W 9 u M S 9 U Y W J s Z T A z M C A o U G F n Z S A y M y k v Q X V 0 b 1 J l b W 9 2 Z W R D b 2 x 1 b W 5 z M S 5 7 V C w y f S Z x d W 9 0 O y w m c X V v d D t T Z W N 0 a W 9 u M S 9 U Y W J s Z T A z M C A o U G F n Z S A y M y k v Q X V 0 b 1 J l b W 9 2 Z W R D b 2 x 1 b W 5 z M S 5 7 d C 4 x L D N 9 J n F 1 b 3 Q 7 L C Z x d W 9 0 O 1 N l Y 3 R p b 2 4 x L 1 R h Y m x l M D M w I C h Q Y W d l I D I z K S 9 B d X R v U m V t b 3 Z l Z E N v b H V t b n M x L n t u L D R 9 J n F 1 b 3 Q 7 L C Z x d W 9 0 O 1 N l Y 3 R p b 2 4 x L 1 R h Y m x l M D M w I C h Q Y W d l I D I z K S 9 B d X R v U m V t b 3 Z l Z E N v b H V t b n M x L n t Z a W V s Z C w 1 f S Z x d W 9 0 O y w m c X V v d D t T Z W N 0 a W 9 u M S 9 U Y W J s Z T A z M C A o U G F n Z S A y M y k v Q X V 0 b 1 J l b W 9 2 Z W R D b 2 x 1 b W 5 z M S 5 7 Q 2 9 s d W 1 u N y w 2 f S Z x d W 9 0 O y w m c X V v d D t T Z W N 0 a W 9 u M S 9 U Y W J s Z T A z M C A o U G F n Z S A y M y k v Q X V 0 b 1 J l b W 9 2 Z W R D b 2 x 1 b W 5 z M S 5 7 R W x l b W V u d G F s Q 2 9 t c G 9 z a X R p b 2 5 b d 3 Q l X S w 3 f S Z x d W 9 0 O y w m c X V v d D t T Z W N 0 a W 9 u M S 9 U Y W J s Z T A z M C A o U G F n Z S A y M y k v Q X V 0 b 1 J l b W 9 2 Z W R D b 2 x 1 b W 5 z M S 5 7 Q 2 9 s d W 1 u O S w 4 f S Z x d W 9 0 O y w m c X V v d D t T Z W N 0 a W 9 u M S 9 U Y W J s Z T A z M C A o U G F n Z S A y M y k v Q X V 0 b 1 J l b W 9 2 Z W R D b 2 x 1 b W 5 z M S 5 7 Q 2 9 s d W 1 u M T A s O X 0 m c X V v d D s s J n F 1 b 3 Q 7 U 2 V j d G l v b j E v V G F i b G U w M z A g K F B h Z 2 U g M j M p L 0 F 1 d G 9 S Z W 1 v d m V k Q 2 9 s d W 1 u c z E u e 0 N v b H V t b j E x L D E w f S Z x d W 9 0 O y w m c X V v d D t T Z W N 0 a W 9 u M S 9 U Y W J s Z T A z M C A o U G F n Z S A y M y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A z M C A o U G F n Z S A y M y k v Q X V 0 b 1 J l b W 9 2 Z W R D b 2 x 1 b W 5 z M S 5 7 S U Q s M H 0 m c X V v d D s s J n F 1 b 3 Q 7 U 2 V j d G l v b j E v V G F i b G U w M z A g K F B h Z 2 U g M j M p L 0 F 1 d G 9 S Z W 1 v d m V k Q 2 9 s d W 1 u c z E u e 0 N v b m M u L D F 9 J n F 1 b 3 Q 7 L C Z x d W 9 0 O 1 N l Y 3 R p b 2 4 x L 1 R h Y m x l M D M w I C h Q Y W d l I D I z K S 9 B d X R v U m V t b 3 Z l Z E N v b H V t b n M x L n t U L D J 9 J n F 1 b 3 Q 7 L C Z x d W 9 0 O 1 N l Y 3 R p b 2 4 x L 1 R h Y m x l M D M w I C h Q Y W d l I D I z K S 9 B d X R v U m V t b 3 Z l Z E N v b H V t b n M x L n t 0 L j E s M 3 0 m c X V v d D s s J n F 1 b 3 Q 7 U 2 V j d G l v b j E v V G F i b G U w M z A g K F B h Z 2 U g M j M p L 0 F 1 d G 9 S Z W 1 v d m V k Q 2 9 s d W 1 u c z E u e 2 4 s N H 0 m c X V v d D s s J n F 1 b 3 Q 7 U 2 V j d G l v b j E v V G F i b G U w M z A g K F B h Z 2 U g M j M p L 0 F 1 d G 9 S Z W 1 v d m V k Q 2 9 s d W 1 u c z E u e 1 l p Z W x k L D V 9 J n F 1 b 3 Q 7 L C Z x d W 9 0 O 1 N l Y 3 R p b 2 4 x L 1 R h Y m x l M D M w I C h Q Y W d l I D I z K S 9 B d X R v U m V t b 3 Z l Z E N v b H V t b n M x L n t D b 2 x 1 b W 4 3 L D Z 9 J n F 1 b 3 Q 7 L C Z x d W 9 0 O 1 N l Y 3 R p b 2 4 x L 1 R h Y m x l M D M w I C h Q Y W d l I D I z K S 9 B d X R v U m V t b 3 Z l Z E N v b H V t b n M x L n t F b G V t Z W 5 0 Y W x D b 2 1 w b 3 N p d G l v b l t 3 d C V d L D d 9 J n F 1 b 3 Q 7 L C Z x d W 9 0 O 1 N l Y 3 R p b 2 4 x L 1 R h Y m x l M D M w I C h Q Y W d l I D I z K S 9 B d X R v U m V t b 3 Z l Z E N v b H V t b n M x L n t D b 2 x 1 b W 4 5 L D h 9 J n F 1 b 3 Q 7 L C Z x d W 9 0 O 1 N l Y 3 R p b 2 4 x L 1 R h Y m x l M D M w I C h Q Y W d l I D I z K S 9 B d X R v U m V t b 3 Z l Z E N v b H V t b n M x L n t D b 2 x 1 b W 4 x M C w 5 f S Z x d W 9 0 O y w m c X V v d D t T Z W N 0 a W 9 u M S 9 U Y W J s Z T A z M C A o U G F n Z S A y M y k v Q X V 0 b 1 J l b W 9 2 Z W R D b 2 x 1 b W 5 z M S 5 7 Q 2 9 s d W 1 u M T E s M T B 9 J n F 1 b 3 Q 7 L C Z x d W 9 0 O 1 N l Y 3 R p b 2 4 x L 1 R h Y m x l M D M w I C h Q Y W d l I D I z K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w J T I w K F B h Z 2 U l M j A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A l M j A o U G F n Z S U y M D I z K S 9 U Y W J s Z T A z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y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A l M j A o U G F n Z S U y M D I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y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y U y M C h Q Y W d l J T I w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N U M D I 6 N T A 6 N D c u M z g x M j I 0 N l o i I C 8 + P E V u d H J 5 I F R 5 c G U 9 I k Z p b G x D b 2 x 1 b W 5 U e X B l c y I g V m F s d W U 9 I n N C Z 1 l H Q m d Z R E J n W U d C Z 1 l H Q m c 9 P S I g L z 4 8 R W 5 0 c n k g V H l w Z T 0 i R m l s b E N v b H V t b k 5 h b W V z I i B W Y W x 1 Z T 0 i c 1 s m c X V v d D t J R C Z x d W 9 0 O y w m c X V v d D t D b 2 x 1 b W 4 y J n F 1 b 3 Q 7 L C Z x d W 9 0 O 0 N v b m M u J n F 1 b 3 Q 7 L C Z x d W 9 0 O 1 Q m c X V v d D s s J n F 1 b 3 Q 7 d C 4 x J n F 1 b 3 Q 7 L C Z x d W 9 0 O 2 4 m c X V v d D s s J n F 1 b 3 Q 7 W W l l b G Q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3 I C h Q Y W d l I D M 0 K S 9 B d X R v U m V t b 3 Z l Z E N v b H V t b n M x L n t J R C w w f S Z x d W 9 0 O y w m c X V v d D t T Z W N 0 a W 9 u M S 9 U Y W J s Z T A 0 N y A o U G F n Z S A z N C k v Q X V 0 b 1 J l b W 9 2 Z W R D b 2 x 1 b W 5 z M S 5 7 Q 2 9 s d W 1 u M i w x f S Z x d W 9 0 O y w m c X V v d D t T Z W N 0 a W 9 u M S 9 U Y W J s Z T A 0 N y A o U G F n Z S A z N C k v Q X V 0 b 1 J l b W 9 2 Z W R D b 2 x 1 b W 5 z M S 5 7 Q 2 9 u Y y 4 s M n 0 m c X V v d D s s J n F 1 b 3 Q 7 U 2 V j d G l v b j E v V G F i b G U w N D c g K F B h Z 2 U g M z Q p L 0 F 1 d G 9 S Z W 1 v d m V k Q 2 9 s d W 1 u c z E u e 1 Q s M 3 0 m c X V v d D s s J n F 1 b 3 Q 7 U 2 V j d G l v b j E v V G F i b G U w N D c g K F B h Z 2 U g M z Q p L 0 F 1 d G 9 S Z W 1 v d m V k Q 2 9 s d W 1 u c z E u e 3 Q u M S w 0 f S Z x d W 9 0 O y w m c X V v d D t T Z W N 0 a W 9 u M S 9 U Y W J s Z T A 0 N y A o U G F n Z S A z N C k v Q X V 0 b 1 J l b W 9 2 Z W R D b 2 x 1 b W 5 z M S 5 7 b i w 1 f S Z x d W 9 0 O y w m c X V v d D t T Z W N 0 a W 9 u M S 9 U Y W J s Z T A 0 N y A o U G F n Z S A z N C k v Q X V 0 b 1 J l b W 9 2 Z W R D b 2 x 1 b W 5 z M S 5 7 W W l l b G Q s N n 0 m c X V v d D s s J n F 1 b 3 Q 7 U 2 V j d G l v b j E v V G F i b G U w N D c g K F B h Z 2 U g M z Q p L 0 F 1 d G 9 S Z W 1 v d m V k Q 2 9 s d W 1 u c z E u e 0 N v b H V t b j g s N 3 0 m c X V v d D s s J n F 1 b 3 Q 7 U 2 V j d G l v b j E v V G F i b G U w N D c g K F B h Z 2 U g M z Q p L 0 F 1 d G 9 S Z W 1 v d m V k Q 2 9 s d W 1 u c z E u e 0 N v b H V t b j k s O H 0 m c X V v d D s s J n F 1 b 3 Q 7 U 2 V j d G l v b j E v V G F i b G U w N D c g K F B h Z 2 U g M z Q p L 0 F 1 d G 9 S Z W 1 v d m V k Q 2 9 s d W 1 u c z E u e 0 N v b H V t b j E w L D l 9 J n F 1 b 3 Q 7 L C Z x d W 9 0 O 1 N l Y 3 R p b 2 4 x L 1 R h Y m x l M D Q 3 I C h Q Y W d l I D M 0 K S 9 B d X R v U m V t b 3 Z l Z E N v b H V t b n M x L n t D b 2 x 1 b W 4 x M S w x M H 0 m c X V v d D s s J n F 1 b 3 Q 7 U 2 V j d G l v b j E v V G F i b G U w N D c g K F B h Z 2 U g M z Q p L 0 F 1 d G 9 S Z W 1 v d m V k Q 2 9 s d W 1 u c z E u e 0 N v b H V t b j E y L D E x f S Z x d W 9 0 O y w m c X V v d D t T Z W N 0 a W 9 u M S 9 U Y W J s Z T A 0 N y A o U G F n Z S A z N C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0 N y A o U G F n Z S A z N C k v Q X V 0 b 1 J l b W 9 2 Z W R D b 2 x 1 b W 5 z M S 5 7 S U Q s M H 0 m c X V v d D s s J n F 1 b 3 Q 7 U 2 V j d G l v b j E v V G F i b G U w N D c g K F B h Z 2 U g M z Q p L 0 F 1 d G 9 S Z W 1 v d m V k Q 2 9 s d W 1 u c z E u e 0 N v b H V t b j I s M X 0 m c X V v d D s s J n F 1 b 3 Q 7 U 2 V j d G l v b j E v V G F i b G U w N D c g K F B h Z 2 U g M z Q p L 0 F 1 d G 9 S Z W 1 v d m V k Q 2 9 s d W 1 u c z E u e 0 N v b m M u L D J 9 J n F 1 b 3 Q 7 L C Z x d W 9 0 O 1 N l Y 3 R p b 2 4 x L 1 R h Y m x l M D Q 3 I C h Q Y W d l I D M 0 K S 9 B d X R v U m V t b 3 Z l Z E N v b H V t b n M x L n t U L D N 9 J n F 1 b 3 Q 7 L C Z x d W 9 0 O 1 N l Y 3 R p b 2 4 x L 1 R h Y m x l M D Q 3 I C h Q Y W d l I D M 0 K S 9 B d X R v U m V t b 3 Z l Z E N v b H V t b n M x L n t 0 L j E s N H 0 m c X V v d D s s J n F 1 b 3 Q 7 U 2 V j d G l v b j E v V G F i b G U w N D c g K F B h Z 2 U g M z Q p L 0 F 1 d G 9 S Z W 1 v d m V k Q 2 9 s d W 1 u c z E u e 2 4 s N X 0 m c X V v d D s s J n F 1 b 3 Q 7 U 2 V j d G l v b j E v V G F i b G U w N D c g K F B h Z 2 U g M z Q p L 0 F 1 d G 9 S Z W 1 v d m V k Q 2 9 s d W 1 u c z E u e 1 l p Z W x k L D Z 9 J n F 1 b 3 Q 7 L C Z x d W 9 0 O 1 N l Y 3 R p b 2 4 x L 1 R h Y m x l M D Q 3 I C h Q Y W d l I D M 0 K S 9 B d X R v U m V t b 3 Z l Z E N v b H V t b n M x L n t D b 2 x 1 b W 4 4 L D d 9 J n F 1 b 3 Q 7 L C Z x d W 9 0 O 1 N l Y 3 R p b 2 4 x L 1 R h Y m x l M D Q 3 I C h Q Y W d l I D M 0 K S 9 B d X R v U m V t b 3 Z l Z E N v b H V t b n M x L n t D b 2 x 1 b W 4 5 L D h 9 J n F 1 b 3 Q 7 L C Z x d W 9 0 O 1 N l Y 3 R p b 2 4 x L 1 R h Y m x l M D Q 3 I C h Q Y W d l I D M 0 K S 9 B d X R v U m V t b 3 Z l Z E N v b H V t b n M x L n t D b 2 x 1 b W 4 x M C w 5 f S Z x d W 9 0 O y w m c X V v d D t T Z W N 0 a W 9 u M S 9 U Y W J s Z T A 0 N y A o U G F n Z S A z N C k v Q X V 0 b 1 J l b W 9 2 Z W R D b 2 x 1 b W 5 z M S 5 7 Q 2 9 s d W 1 u M T E s M T B 9 J n F 1 b 3 Q 7 L C Z x d W 9 0 O 1 N l Y 3 R p b 2 4 x L 1 R h Y m x l M D Q 3 I C h Q Y W d l I D M 0 K S 9 B d X R v U m V t b 3 Z l Z E N v b H V t b n M x L n t D b 2 x 1 b W 4 x M i w x M X 0 m c X V v d D s s J n F 1 b 3 Q 7 U 2 V j d G l v b j E v V G F i b G U w N D c g K F B h Z 2 U g M z Q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D c l M j A o U G F n Z S U y M D M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y U y M C h Q Y W d l J T I w M z Q p L 1 R h Y m x l M D Q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c l M j A o U G F n Z S U y M D M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y U y M C h Q Y W d l J T I w M z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c l M j A o U G F n Z S U y M D M 0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c I i E N l x N R q u K J a g t p U N f A A A A A A I A A A A A A B B m A A A A A Q A A I A A A A H 7 G M 2 X z B w I F Z 4 c K Q p + I a g H A C A b r e / T F 6 o a + 7 v 2 y D 3 p 8 A A A A A A 6 A A A A A A g A A I A A A A L 7 Q c J 4 9 a L H 7 w 2 a 8 j m w W Q S O L w P n Z / r M / u v R e a J 7 6 y u 1 N U A A A A D J V 1 Y h / + E D 8 D t 4 G 7 Z w F 8 E 7 A 4 3 I / L z m I 9 + A Y S S R 1 T z M f V f M 8 p Y Y m 7 S j i o N a B W C G P f i 2 f D X z 0 0 Z S E 7 2 V + M F 9 P L T D Z 6 b Y O P N 4 B o z 8 s s i r o p 8 G R Q A A A A G e z A 9 T W U o s m m V 1 d k 6 y h H s l C r q A Q Z 0 5 C O S S k k H N B W U f b E p 1 8 X + 4 p v l D J 4 6 I p D E 5 p T 0 Q L x W k m M 6 i X B / v l H p P i z j 8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DC485749299F4889608BA49981D165" ma:contentTypeVersion="14" ma:contentTypeDescription="Create a new document." ma:contentTypeScope="" ma:versionID="c14daa83716b0b5f808d8aa77a654a22">
  <xsd:schema xmlns:xsd="http://www.w3.org/2001/XMLSchema" xmlns:xs="http://www.w3.org/2001/XMLSchema" xmlns:p="http://schemas.microsoft.com/office/2006/metadata/properties" xmlns:ns3="557c1f13-c53b-45c1-8192-e7f38dae990c" xmlns:ns4="e46db283-567c-4890-9886-cc330c920a2f" targetNamespace="http://schemas.microsoft.com/office/2006/metadata/properties" ma:root="true" ma:fieldsID="79d4b444d39c422690ca0341f817a71a" ns3:_="" ns4:_="">
    <xsd:import namespace="557c1f13-c53b-45c1-8192-e7f38dae990c"/>
    <xsd:import namespace="e46db283-567c-4890-9886-cc330c920a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c1f13-c53b-45c1-8192-e7f38dae99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db283-567c-4890-9886-cc330c920a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A4F4F6-713C-49D8-8A15-51C1D9A1EE16}">
  <ds:schemaRefs>
    <ds:schemaRef ds:uri="http://schemas.openxmlformats.org/package/2006/metadata/core-properties"/>
    <ds:schemaRef ds:uri="e46db283-567c-4890-9886-cc330c920a2f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557c1f13-c53b-45c1-8192-e7f38dae990c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C852CFB-68F8-4D7B-915E-7D836B344B9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6F29612-3CEF-4824-860B-4A9D0501B1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7c1f13-c53b-45c1-8192-e7f38dae990c"/>
    <ds:schemaRef ds:uri="e46db283-567c-4890-9886-cc330c920a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2C95A2A-F6E1-459A-BB29-E5AB5FF0E81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Fitting</vt:lpstr>
      <vt:lpstr>Predict</vt:lpstr>
      <vt:lpstr>Fitting!btblfn0015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Guirguis</dc:creator>
  <cp:lastModifiedBy>Guirguis, Peter Mahfouz</cp:lastModifiedBy>
  <dcterms:created xsi:type="dcterms:W3CDTF">2022-07-19T17:35:20Z</dcterms:created>
  <dcterms:modified xsi:type="dcterms:W3CDTF">2024-06-18T17:23:02Z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0x010100BCDC485749299F4889608BA49981D165</vt:lpwstr>
  </property>
</Properties>
</file>