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paul/Downloads/"/>
    </mc:Choice>
  </mc:AlternateContent>
  <xr:revisionPtr revIDLastSave="0" documentId="13_ncr:1_{3F2758E8-A977-E74F-B0C5-F5DA6437D318}" xr6:coauthVersionLast="47" xr6:coauthVersionMax="47" xr10:uidLastSave="{00000000-0000-0000-0000-000000000000}"/>
  <bookViews>
    <workbookView xWindow="0" yWindow="500" windowWidth="27320" windowHeight="14860" tabRatio="500" activeTab="1" xr2:uid="{00000000-000D-0000-FFFF-FFFF00000000}"/>
  </bookViews>
  <sheets>
    <sheet name="COMMENTS" sheetId="3" r:id="rId1"/>
    <sheet name="PROBLEMS" sheetId="1" r:id="rId2"/>
    <sheet name="Fama French excess return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33" i="2" l="1"/>
  <c r="K41" i="2" s="1"/>
  <c r="L33" i="2"/>
  <c r="L41" i="2" s="1"/>
  <c r="M33" i="2"/>
  <c r="M41" i="2" s="1"/>
  <c r="N33" i="2"/>
  <c r="N41" i="2" s="1"/>
  <c r="O33" i="2"/>
  <c r="O41" i="2" s="1"/>
  <c r="P33" i="2"/>
  <c r="P41" i="2" s="1"/>
  <c r="Q33" i="2"/>
  <c r="Q41" i="2" s="1"/>
  <c r="K34" i="2"/>
  <c r="K42" i="2" s="1"/>
  <c r="L34" i="2"/>
  <c r="L42" i="2" s="1"/>
  <c r="M34" i="2"/>
  <c r="M42" i="2" s="1"/>
  <c r="N34" i="2"/>
  <c r="N42" i="2" s="1"/>
  <c r="O34" i="2"/>
  <c r="O42" i="2" s="1"/>
  <c r="P34" i="2"/>
  <c r="P42" i="2" s="1"/>
  <c r="Q34" i="2"/>
  <c r="Q42" i="2" s="1"/>
  <c r="K35" i="2"/>
  <c r="K43" i="2" s="1"/>
  <c r="L35" i="2"/>
  <c r="L43" i="2" s="1"/>
  <c r="M35" i="2"/>
  <c r="M43" i="2" s="1"/>
  <c r="N35" i="2"/>
  <c r="N43" i="2" s="1"/>
  <c r="O35" i="2"/>
  <c r="O43" i="2" s="1"/>
  <c r="P35" i="2"/>
  <c r="P43" i="2" s="1"/>
  <c r="Q35" i="2"/>
  <c r="Q43" i="2" s="1"/>
  <c r="K36" i="2"/>
  <c r="K44" i="2" s="1"/>
  <c r="L36" i="2"/>
  <c r="L44" i="2" s="1"/>
  <c r="M36" i="2"/>
  <c r="M44" i="2" s="1"/>
  <c r="N36" i="2"/>
  <c r="N44" i="2" s="1"/>
  <c r="O36" i="2"/>
  <c r="O44" i="2" s="1"/>
  <c r="P36" i="2"/>
  <c r="P44" i="2" s="1"/>
  <c r="Q36" i="2"/>
  <c r="Q44" i="2" s="1"/>
  <c r="K37" i="2"/>
  <c r="K45" i="2" s="1"/>
  <c r="L37" i="2"/>
  <c r="L45" i="2" s="1"/>
  <c r="M37" i="2"/>
  <c r="M45" i="2" s="1"/>
  <c r="N37" i="2"/>
  <c r="N45" i="2" s="1"/>
  <c r="O37" i="2"/>
  <c r="O45" i="2" s="1"/>
  <c r="P37" i="2"/>
  <c r="P45" i="2" s="1"/>
  <c r="Q37" i="2"/>
  <c r="Q45" i="2" s="1"/>
  <c r="K38" i="2"/>
  <c r="K46" i="2" s="1"/>
  <c r="L38" i="2"/>
  <c r="L46" i="2" s="1"/>
  <c r="M38" i="2"/>
  <c r="M46" i="2" s="1"/>
  <c r="N38" i="2"/>
  <c r="N46" i="2" s="1"/>
  <c r="O38" i="2"/>
  <c r="O46" i="2" s="1"/>
  <c r="P38" i="2"/>
  <c r="P46" i="2" s="1"/>
  <c r="Q38" i="2"/>
  <c r="Q46" i="2" s="1"/>
  <c r="L32" i="2"/>
  <c r="L40" i="2" s="1"/>
  <c r="M32" i="2"/>
  <c r="M40" i="2" s="1"/>
  <c r="N32" i="2"/>
  <c r="N40" i="2" s="1"/>
  <c r="O32" i="2"/>
  <c r="O40" i="2" s="1"/>
  <c r="P32" i="2"/>
  <c r="P40" i="2" s="1"/>
  <c r="Q32" i="2"/>
  <c r="Q40" i="2" s="1"/>
  <c r="K32" i="2"/>
  <c r="K40" i="2" s="1"/>
  <c r="C11" i="1" l="1" a="1"/>
  <c r="C11" i="1" s="1"/>
  <c r="C2" i="1" a="1"/>
  <c r="C23" i="1" l="1" a="1"/>
  <c r="C23" i="1" s="1"/>
  <c r="G49" i="1" s="1" a="1"/>
  <c r="G49" i="1" s="1"/>
  <c r="C29" i="1" a="1"/>
  <c r="C29" i="1" s="1"/>
  <c r="G54" i="1" s="1" a="1"/>
  <c r="G54" i="1" s="1"/>
  <c r="C2" i="1"/>
  <c r="C36" i="1" s="1" a="1"/>
  <c r="C36" i="1" s="1"/>
  <c r="C45" i="1" s="1" a="1"/>
  <c r="C45" i="1" l="1"/>
  <c r="C42" i="1" a="1"/>
  <c r="C42" i="1" s="1"/>
  <c r="F42" i="1" a="1"/>
  <c r="F42" i="1" s="1"/>
  <c r="D42" i="1" a="1"/>
  <c r="D42" i="1" s="1"/>
  <c r="E42" i="1" a="1"/>
  <c r="E42" i="1" s="1"/>
  <c r="I20" i="1" a="1"/>
  <c r="I20" i="1" s="1"/>
  <c r="G20" i="1" a="1"/>
  <c r="G20" i="1" s="1"/>
  <c r="E20" i="1" a="1"/>
  <c r="E20" i="1" s="1"/>
  <c r="H20" i="1" a="1"/>
  <c r="H20" i="1" s="1"/>
  <c r="F20" i="1" a="1"/>
  <c r="F20" i="1" s="1"/>
  <c r="D20" i="1" a="1"/>
  <c r="D20" i="1" s="1"/>
  <c r="C20" i="1" a="1"/>
  <c r="C20" i="1" s="1"/>
  <c r="R57" i="1" l="1" a="1"/>
  <c r="P57" i="1" a="1"/>
  <c r="P57" i="1" s="1"/>
  <c r="P58" i="1" a="1"/>
  <c r="P58" i="1" s="1"/>
  <c r="P60" i="1" a="1"/>
  <c r="P60" i="1" s="1"/>
  <c r="P59" i="1" a="1"/>
  <c r="P59" i="1" s="1"/>
  <c r="T64" i="1" l="1"/>
  <c r="X64" i="1"/>
  <c r="U65" i="1"/>
  <c r="Y65" i="1"/>
  <c r="V66" i="1"/>
  <c r="Z66" i="1"/>
  <c r="U64" i="1"/>
  <c r="Y64" i="1"/>
  <c r="V65" i="1"/>
  <c r="Z65" i="1"/>
  <c r="W66" i="1"/>
  <c r="V64" i="1"/>
  <c r="Z64" i="1"/>
  <c r="W65" i="1"/>
  <c r="T66" i="1"/>
  <c r="X66" i="1"/>
  <c r="W64" i="1"/>
  <c r="T65" i="1"/>
  <c r="X65" i="1"/>
  <c r="U66" i="1"/>
  <c r="Y66" i="1"/>
  <c r="U63" i="1"/>
  <c r="Y63" i="1"/>
  <c r="V63" i="1"/>
  <c r="Z63" i="1"/>
  <c r="W63" i="1"/>
  <c r="X63" i="1"/>
  <c r="R57" i="1"/>
  <c r="T63" i="1" s="1"/>
  <c r="C61" i="1" l="1" a="1"/>
  <c r="C6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<sst xmlns="http://schemas.openxmlformats.org/spreadsheetml/2006/main" count="162" uniqueCount="49">
  <si>
    <t>rows</t>
  </si>
  <si>
    <t>SMALL LoBM</t>
  </si>
  <si>
    <t>SMALL HiBM</t>
  </si>
  <si>
    <t>BIG LoBM</t>
  </si>
  <si>
    <t>BIG HiBM</t>
  </si>
  <si>
    <t>Mkt-RF</t>
  </si>
  <si>
    <t>SMB</t>
  </si>
  <si>
    <t>HML</t>
  </si>
  <si>
    <t>Volatility</t>
  </si>
  <si>
    <t>SMALL LoBM Residual</t>
  </si>
  <si>
    <t>SMALL HiBM Residual</t>
  </si>
  <si>
    <t>BIG LoBM Residual</t>
  </si>
  <si>
    <t>BIG HiBM Residual</t>
  </si>
  <si>
    <t>dates</t>
  </si>
  <si>
    <t>Correlation effect</t>
  </si>
  <si>
    <t>Portfolios</t>
  </si>
  <si>
    <t>Table 1a: Covariances of portfolios and factors</t>
  </si>
  <si>
    <t>Table 1b: Correlations of portfolios and factors</t>
  </si>
  <si>
    <t>Table 1c: Volatilities of portfolios and factors</t>
  </si>
  <si>
    <t>Table 6: Decomposition of indices -- factors and residuals</t>
  </si>
  <si>
    <t>Table 7a: Northfield risk attribution</t>
  </si>
  <si>
    <t>Table 7b: Barra risk attribution</t>
  </si>
  <si>
    <t>Table 5: Covariances of residuals and factors</t>
  </si>
  <si>
    <t>PLEASE FILL IN THE YELLOW AREAS AS USUAL.</t>
  </si>
  <si>
    <t>The goal of this homework is to show you how to</t>
  </si>
  <si>
    <t>2.   Use our concepts of contriv=bution to risk to attribute the risk of the investments to the factors and to idiosyncratic (residual) effect.</t>
  </si>
  <si>
    <t>1.   Build a crude factor model of a collection of investments or assets using historical data. You can view the analysis as a description or summary of historical data rather than as an attempt to forecast.</t>
  </si>
  <si>
    <t>The analysis relies heavily on Notes 3 (risk attribution) and Notes 4 (factor risk models)</t>
  </si>
  <si>
    <t>WORTH 5% OF TOTAL COURSE GRADE.  15 POINTS FOR EACH CORRECT ANSWER.</t>
  </si>
  <si>
    <t>Q2: COMPUTE THE CORRESPONDING CORRELATIONS</t>
  </si>
  <si>
    <t>Q3: COMPUTE THE VOLS OF THE ASSETS AND FACTORS.</t>
  </si>
  <si>
    <t>Q7:COMPUTE THE VOLATILITIES OF THE RESIDUALS.</t>
  </si>
  <si>
    <t>Q8: GIVE THE MISSING COVARIANCES</t>
  </si>
  <si>
    <t>EXPLANATORY FACTOR AND ONE RESIDUAL.</t>
  </si>
  <si>
    <t>EXPLNATORY FACTOR.  MAKE SURE THEY ADD TO THE ASSET'S VOLATILITY.</t>
  </si>
  <si>
    <t xml:space="preserve">Q9: (OPTIONAL, NOT GRADED) NOW GIVE THE CORRESPONDING "BARRA DECOMPOSITION".  SEE NOTES. </t>
  </si>
  <si>
    <t xml:space="preserve">Q1: COMPUTE THE COVARIANCE MATRIX OF THE EXCESS RETURNS </t>
  </si>
  <si>
    <t>OF THE FOUR ASSETS AND THE THREE EXPLANATORY FACTORS.</t>
  </si>
  <si>
    <t>Q6: GIVE THE COVARIANCE MATRIX OF THE RESIDUALS OF THE 4 REGRESSIONS.  YOU HAVE ALREADY COMPUTED IT.</t>
  </si>
  <si>
    <t xml:space="preserve">Q9: COMPUTE THE "NORTHFIELD DECOMPOSITION", OR RISK ATTRIBUTION, DECOMPOSING THE RISK OF EACH ASSET </t>
  </si>
  <si>
    <t>AS THE SUM OF A RESIDUAL RISK CONTRIBUTION AND A CONTRIBUTION ATTRIBUTABLE TO EACH</t>
  </si>
  <si>
    <t>Q8: EXPRESS EACH ASSET AS A SUM OF 4 COMPONENTS, ONE FOR EACH</t>
  </si>
  <si>
    <t>Q4: GIVE THE COVARIANCE MATRIX OF THE FACTORS.  YOU HAVE ALREADY COMPUTED IT.</t>
  </si>
  <si>
    <t>Q5: COMPUTE THE REGRESSION COEFFICIENTS OF EACH ASSET ON EACH FACTOR.</t>
  </si>
  <si>
    <t>Table 2: Covariances of factors</t>
  </si>
  <si>
    <t>Table 3: Betas of portfolios to factors</t>
  </si>
  <si>
    <t>Table 4a: Covariances of residuals</t>
  </si>
  <si>
    <t>Table 4b: Volatilities of residuals</t>
  </si>
  <si>
    <t>BIG LoBM+B57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</si>
</sst>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i/>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4">
    <xf numFmtId="0" fontId="0" fillId="0" borderId="0" xfId="0"/>
    <xf numFmtId="17" fontId="0" fillId="0" borderId="0" xfId="0" applyNumberFormat="1"/>
    <xf numFmtId="0" fontId="0" fillId="0" borderId="0" xfId="0" applyAlignment="1">
      <alignment horizontal="center"/>
    </xf>
    <xf numFmtId="0" fontId="0" fillId="2" borderId="0" xfId="0" applyFill="1"/>
    <xf numFmtId="165" fontId="3" fillId="0" borderId="0" xfId="0" applyNumberFormat="1" applyFont="1"/>
    <xf numFmtId="0" fontId="3" fillId="0" borderId="0" xfId="0" applyFont="1"/>
    <xf numFmtId="10" fontId="0" fillId="3" borderId="9" xfId="0" applyNumberFormat="1" applyFill="1" applyBorder="1" applyAlignment="1">
      <alignment horizontal="center"/>
    </xf>
    <xf numFmtId="10" fontId="0" fillId="3" borderId="10" xfId="0" applyNumberFormat="1" applyFill="1" applyBorder="1" applyAlignment="1">
      <alignment horizontal="center"/>
    </xf>
    <xf numFmtId="10" fontId="0" fillId="3" borderId="11" xfId="0" applyNumberFormat="1" applyFill="1" applyBorder="1" applyAlignment="1">
      <alignment horizontal="center"/>
    </xf>
    <xf numFmtId="0" fontId="4" fillId="0" borderId="0" xfId="0" applyFont="1" applyAlignment="1">
      <alignment horizontal="left"/>
    </xf>
    <xf numFmtId="164" fontId="0" fillId="3" borderId="4" xfId="0" applyNumberFormat="1" applyFill="1" applyBorder="1" applyAlignment="1">
      <alignment horizontal="center"/>
    </xf>
    <xf numFmtId="164" fontId="0" fillId="3" borderId="0" xfId="0" applyNumberFormat="1" applyFill="1" applyAlignment="1">
      <alignment horizontal="center"/>
    </xf>
    <xf numFmtId="164" fontId="0" fillId="3" borderId="5" xfId="0" applyNumberFormat="1" applyFill="1" applyBorder="1" applyAlignment="1">
      <alignment horizontal="center"/>
    </xf>
    <xf numFmtId="165" fontId="0" fillId="3" borderId="4" xfId="0" applyNumberFormat="1" applyFill="1" applyBorder="1" applyAlignment="1">
      <alignment horizontal="center"/>
    </xf>
    <xf numFmtId="165" fontId="0" fillId="3" borderId="0" xfId="0" applyNumberFormat="1" applyFill="1" applyAlignment="1">
      <alignment horizontal="center"/>
    </xf>
    <xf numFmtId="165" fontId="0" fillId="3" borderId="6" xfId="0" applyNumberFormat="1" applyFill="1" applyBorder="1" applyAlignment="1">
      <alignment horizontal="center"/>
    </xf>
    <xf numFmtId="165" fontId="0" fillId="3" borderId="7" xfId="0" applyNumberFormat="1" applyFill="1" applyBorder="1" applyAlignment="1">
      <alignment horizontal="center"/>
    </xf>
    <xf numFmtId="165" fontId="0" fillId="3" borderId="2" xfId="0" applyNumberFormat="1" applyFill="1" applyBorder="1" applyAlignment="1">
      <alignment horizontal="center"/>
    </xf>
    <xf numFmtId="165" fontId="0" fillId="3" borderId="3" xfId="0" applyNumberFormat="1" applyFill="1" applyBorder="1" applyAlignment="1">
      <alignment horizontal="center"/>
    </xf>
    <xf numFmtId="165" fontId="0" fillId="3" borderId="5" xfId="0" applyNumberFormat="1" applyFill="1" applyBorder="1" applyAlignment="1">
      <alignment horizontal="center"/>
    </xf>
    <xf numFmtId="165" fontId="0" fillId="3" borderId="1" xfId="0" applyNumberFormat="1" applyFill="1" applyBorder="1" applyAlignment="1">
      <alignment horizontal="center"/>
    </xf>
    <xf numFmtId="165" fontId="0" fillId="3" borderId="8" xfId="0" applyNumberFormat="1" applyFill="1" applyBorder="1" applyAlignment="1">
      <alignment horizontal="center"/>
    </xf>
    <xf numFmtId="164" fontId="0" fillId="3" borderId="1" xfId="0" applyNumberFormat="1" applyFill="1" applyBorder="1" applyAlignment="1">
      <alignment horizontal="center"/>
    </xf>
    <xf numFmtId="164" fontId="0" fillId="3" borderId="2" xfId="0" applyNumberFormat="1" applyFill="1" applyBorder="1" applyAlignment="1">
      <alignment horizontal="center"/>
    </xf>
    <xf numFmtId="164" fontId="0" fillId="3" borderId="3" xfId="0" applyNumberFormat="1" applyFill="1" applyBorder="1" applyAlignment="1">
      <alignment horizontal="center"/>
    </xf>
    <xf numFmtId="164" fontId="0" fillId="3" borderId="6" xfId="0" applyNumberFormat="1" applyFill="1" applyBorder="1" applyAlignment="1">
      <alignment horizontal="center"/>
    </xf>
    <xf numFmtId="164" fontId="0" fillId="3" borderId="7" xfId="0" applyNumberFormat="1" applyFill="1" applyBorder="1" applyAlignment="1">
      <alignment horizontal="center"/>
    </xf>
    <xf numFmtId="164" fontId="0" fillId="3" borderId="8" xfId="0" applyNumberFormat="1" applyFill="1" applyBorder="1" applyAlignment="1">
      <alignment horizontal="center"/>
    </xf>
    <xf numFmtId="165" fontId="0" fillId="0" borderId="4" xfId="0" applyNumberFormat="1" applyBorder="1" applyAlignment="1">
      <alignment horizontal="center"/>
    </xf>
    <xf numFmtId="165" fontId="0" fillId="0" borderId="6" xfId="0" applyNumberFormat="1" applyBorder="1" applyAlignment="1">
      <alignment horizontal="center"/>
    </xf>
    <xf numFmtId="165" fontId="0" fillId="0" borderId="1" xfId="0" applyNumberFormat="1" applyBorder="1" applyAlignment="1">
      <alignment horizontal="center"/>
    </xf>
    <xf numFmtId="165" fontId="0" fillId="0" borderId="12" xfId="0" applyNumberFormat="1" applyBorder="1" applyAlignment="1">
      <alignment horizontal="center"/>
    </xf>
    <xf numFmtId="165" fontId="0" fillId="0" borderId="13" xfId="0" applyNumberFormat="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0" xfId="0" applyFill="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10" fontId="0" fillId="4" borderId="1" xfId="0" applyNumberFormat="1" applyFill="1" applyBorder="1" applyAlignment="1">
      <alignment horizontal="center"/>
    </xf>
    <xf numFmtId="10" fontId="0" fillId="4" borderId="2" xfId="0" applyNumberFormat="1" applyFill="1" applyBorder="1" applyAlignment="1">
      <alignment horizontal="center"/>
    </xf>
    <xf numFmtId="10" fontId="0" fillId="4" borderId="3" xfId="0" applyNumberFormat="1" applyFill="1" applyBorder="1" applyAlignment="1">
      <alignment horizontal="center"/>
    </xf>
    <xf numFmtId="164" fontId="0" fillId="4" borderId="4" xfId="0" applyNumberFormat="1" applyFill="1" applyBorder="1" applyAlignment="1">
      <alignment horizontal="center"/>
    </xf>
    <xf numFmtId="164" fontId="0" fillId="4" borderId="0" xfId="0" applyNumberFormat="1" applyFill="1" applyAlignment="1">
      <alignment horizontal="center"/>
    </xf>
    <xf numFmtId="164" fontId="0" fillId="4" borderId="5" xfId="0" applyNumberFormat="1" applyFill="1" applyBorder="1" applyAlignment="1">
      <alignment horizontal="center"/>
    </xf>
    <xf numFmtId="10" fontId="0" fillId="4" borderId="4" xfId="0" applyNumberFormat="1" applyFill="1" applyBorder="1" applyAlignment="1">
      <alignment horizontal="center"/>
    </xf>
    <xf numFmtId="10" fontId="0" fillId="4" borderId="0" xfId="0" applyNumberFormat="1" applyFill="1" applyAlignment="1">
      <alignment horizontal="center"/>
    </xf>
    <xf numFmtId="10" fontId="0" fillId="4" borderId="5" xfId="0" applyNumberFormat="1" applyFill="1" applyBorder="1" applyAlignment="1">
      <alignment horizontal="center"/>
    </xf>
    <xf numFmtId="10" fontId="0" fillId="4" borderId="6" xfId="0" applyNumberFormat="1" applyFill="1" applyBorder="1" applyAlignment="1">
      <alignment horizontal="center"/>
    </xf>
    <xf numFmtId="10" fontId="0" fillId="4" borderId="7" xfId="0" applyNumberFormat="1" applyFill="1" applyBorder="1" applyAlignment="1">
      <alignment horizontal="center"/>
    </xf>
    <xf numFmtId="10" fontId="0" fillId="4" borderId="8" xfId="0" applyNumberFormat="1" applyFill="1" applyBorder="1" applyAlignment="1">
      <alignment horizontal="center"/>
    </xf>
    <xf numFmtId="10" fontId="0" fillId="3" borderId="1" xfId="0" applyNumberFormat="1" applyFill="1" applyBorder="1" applyAlignment="1">
      <alignment horizontal="center"/>
    </xf>
    <xf numFmtId="10" fontId="0" fillId="3" borderId="2" xfId="0" applyNumberFormat="1" applyFill="1" applyBorder="1" applyAlignment="1">
      <alignment horizontal="center"/>
    </xf>
    <xf numFmtId="10" fontId="0" fillId="3" borderId="3" xfId="0" applyNumberFormat="1" applyFill="1" applyBorder="1" applyAlignment="1">
      <alignment horizontal="center"/>
    </xf>
    <xf numFmtId="10" fontId="0" fillId="3" borderId="4" xfId="0" applyNumberFormat="1" applyFill="1" applyBorder="1" applyAlignment="1">
      <alignment horizontal="center"/>
    </xf>
    <xf numFmtId="10" fontId="0" fillId="3" borderId="0" xfId="0" applyNumberFormat="1" applyFill="1" applyAlignment="1">
      <alignment horizontal="center"/>
    </xf>
    <xf numFmtId="10" fontId="0" fillId="3" borderId="5" xfId="0" applyNumberFormat="1" applyFill="1" applyBorder="1" applyAlignment="1">
      <alignment horizontal="center"/>
    </xf>
    <xf numFmtId="10" fontId="0" fillId="3" borderId="6" xfId="0" applyNumberFormat="1" applyFill="1" applyBorder="1" applyAlignment="1">
      <alignment horizontal="center"/>
    </xf>
    <xf numFmtId="10" fontId="0" fillId="3" borderId="7" xfId="0" applyNumberFormat="1" applyFill="1" applyBorder="1" applyAlignment="1">
      <alignment horizontal="center"/>
    </xf>
    <xf numFmtId="10" fontId="0" fillId="3" borderId="8" xfId="0" applyNumberFormat="1" applyFill="1" applyBorder="1" applyAlignment="1">
      <alignment horizontal="center"/>
    </xf>
    <xf numFmtId="165" fontId="0" fillId="0" borderId="0" xfId="0" applyNumberForma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xdr:colOff>
      <xdr:row>1</xdr:row>
      <xdr:rowOff>50800</xdr:rowOff>
    </xdr:from>
    <xdr:to>
      <xdr:col>0</xdr:col>
      <xdr:colOff>3505200</xdr:colOff>
      <xdr:row>8</xdr:row>
      <xdr:rowOff>101600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5240" y="243840"/>
          <a:ext cx="3489960" cy="1402080"/>
        </a:xfrm>
        <a:prstGeom prst="rect">
          <a:avLst/>
        </a:prstGeom>
        <a:solidFill>
          <a:srgbClr val="C3D69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1a: </a:t>
          </a:r>
          <a:r>
            <a:rPr lang="en-US" sz="1100"/>
            <a:t>This</a:t>
          </a:r>
          <a:r>
            <a:rPr lang="en-US" sz="1100" baseline="0"/>
            <a:t> is the covariance matrix of the 4 portfolios and the 3 factors we are going to use to decompose their risk.  It is simply the covariance matrix of the returns provided in the tab "Fama French excess returns".</a:t>
          </a:r>
        </a:p>
        <a:p>
          <a:endParaRPr lang="en-US" sz="1100" baseline="0"/>
        </a:p>
        <a:p>
          <a:r>
            <a:rPr lang="en-US" sz="1100" baseline="0"/>
            <a:t>Tables 1b and 1c are derived directly from this.</a:t>
          </a:r>
          <a:endParaRPr lang="en-US" sz="1100"/>
        </a:p>
      </xdr:txBody>
    </xdr:sp>
    <xdr:clientData/>
  </xdr:twoCellAnchor>
  <xdr:twoCellAnchor>
    <xdr:from>
      <xdr:col>0</xdr:col>
      <xdr:colOff>30480</xdr:colOff>
      <xdr:row>28</xdr:row>
      <xdr:rowOff>50800</xdr:rowOff>
    </xdr:from>
    <xdr:to>
      <xdr:col>0</xdr:col>
      <xdr:colOff>3454400</xdr:colOff>
      <xdr:row>33</xdr:row>
      <xdr:rowOff>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30480" y="4297680"/>
          <a:ext cx="3423920" cy="94488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3: We regress the funds on the factors.  This will allow us to attribute the risk of the funds to the factors</a:t>
          </a:r>
        </a:p>
        <a:p>
          <a:endParaRPr lang="en-US" sz="1100" baseline="0"/>
        </a:p>
        <a:p>
          <a:r>
            <a:rPr lang="en-US" sz="1100" baseline="0"/>
            <a:t>See equation (10) in Notes 4 for how this is computed from the covariance matrix in Table 1a.</a:t>
          </a:r>
          <a:endParaRPr lang="en-US" sz="1100"/>
        </a:p>
      </xdr:txBody>
    </xdr:sp>
    <xdr:clientData/>
  </xdr:twoCellAnchor>
  <xdr:twoCellAnchor>
    <xdr:from>
      <xdr:col>0</xdr:col>
      <xdr:colOff>40640</xdr:colOff>
      <xdr:row>35</xdr:row>
      <xdr:rowOff>0</xdr:rowOff>
    </xdr:from>
    <xdr:to>
      <xdr:col>0</xdr:col>
      <xdr:colOff>3566160</xdr:colOff>
      <xdr:row>39</xdr:row>
      <xdr:rowOff>10160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0640" y="6756400"/>
          <a:ext cx="3525520" cy="78232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4a: Equation (13) in Notes 4 shows how to compute the covariance matrix of the residuals. This is the part of the portfolio risk that is not explained by the factors.</a:t>
          </a:r>
          <a:endParaRPr lang="en-US" sz="1100"/>
        </a:p>
      </xdr:txBody>
    </xdr:sp>
    <xdr:clientData/>
  </xdr:twoCellAnchor>
  <xdr:twoCellAnchor>
    <xdr:from>
      <xdr:col>10</xdr:col>
      <xdr:colOff>203200</xdr:colOff>
      <xdr:row>38</xdr:row>
      <xdr:rowOff>10160</xdr:rowOff>
    </xdr:from>
    <xdr:to>
      <xdr:col>14</xdr:col>
      <xdr:colOff>203200</xdr:colOff>
      <xdr:row>43</xdr:row>
      <xdr:rowOff>20320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4488160" y="6959600"/>
          <a:ext cx="3291840" cy="97536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4b: To get a clear idea of how big the residuals are, meaning how much risk is unexplained by the factors, compute their volatilties.  Compare these with the portfolio volatilities in Tabe 1c; they are much smaller.</a:t>
          </a:r>
          <a:endParaRPr lang="en-US" sz="1100"/>
        </a:p>
      </xdr:txBody>
    </xdr:sp>
    <xdr:clientData/>
  </xdr:twoCellAnchor>
  <xdr:twoCellAnchor>
    <xdr:from>
      <xdr:col>0</xdr:col>
      <xdr:colOff>0</xdr:colOff>
      <xdr:row>45</xdr:row>
      <xdr:rowOff>111760</xdr:rowOff>
    </xdr:from>
    <xdr:to>
      <xdr:col>0</xdr:col>
      <xdr:colOff>3342640</xdr:colOff>
      <xdr:row>50</xdr:row>
      <xdr:rowOff>81280</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0" y="8412480"/>
          <a:ext cx="3342640" cy="93472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5:  We've already computed everything needed here.  Note that the residuals are uncorrelated with the independent variables in a regression.  See equation (14) in Notes 4.</a:t>
          </a:r>
          <a:endParaRPr lang="en-US" sz="1100"/>
        </a:p>
      </xdr:txBody>
    </xdr:sp>
    <xdr:clientData/>
  </xdr:twoCellAnchor>
  <xdr:twoCellAnchor>
    <xdr:from>
      <xdr:col>9</xdr:col>
      <xdr:colOff>345440</xdr:colOff>
      <xdr:row>49</xdr:row>
      <xdr:rowOff>152400</xdr:rowOff>
    </xdr:from>
    <xdr:to>
      <xdr:col>19</xdr:col>
      <xdr:colOff>426720</xdr:colOff>
      <xdr:row>52</xdr:row>
      <xdr:rowOff>152400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3462000" y="9225280"/>
          <a:ext cx="8656320" cy="57912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6:  Each row here represents a fund(e.g. SMALL LoBM) as a sum of the residual for that fund plus three exposures to the factors.  This is a decomposition of the portfolio into 4 components.  We will decompose the risk according to the same fourcomponents.</a:t>
          </a:r>
          <a:endParaRPr lang="en-US" sz="1100"/>
        </a:p>
      </xdr:txBody>
    </xdr:sp>
    <xdr:clientData/>
  </xdr:twoCellAnchor>
  <xdr:twoCellAnchor>
    <xdr:from>
      <xdr:col>0</xdr:col>
      <xdr:colOff>3789680</xdr:colOff>
      <xdr:row>72</xdr:row>
      <xdr:rowOff>50800</xdr:rowOff>
    </xdr:from>
    <xdr:to>
      <xdr:col>4</xdr:col>
      <xdr:colOff>1148080</xdr:colOff>
      <xdr:row>80</xdr:row>
      <xdr:rowOff>10160</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3789680" y="13563600"/>
          <a:ext cx="5648960" cy="150368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7a:  Table 6 gives the portfolio decomposition that we use to compute the risk decomposition  See equations (12), (14), and (15) on Notes 3. The rows of Table 6 give the weights "w" to use.  See the last section of Notes 4 for more explanation. Think of each row of Table 6 as giving the portfolio weights, but they are weights on factors and residuals rather than assets.</a:t>
          </a:r>
        </a:p>
        <a:p>
          <a:endParaRPr lang="en-US" sz="1100" baseline="0"/>
        </a:p>
        <a:p>
          <a:r>
            <a:rPr lang="en-US" sz="1100" baseline="0"/>
            <a:t>Table 7b:  See equation (10) of Notes 3.</a:t>
          </a:r>
          <a:endParaRPr lang="en-US" sz="1100"/>
        </a:p>
      </xdr:txBody>
    </xdr:sp>
    <xdr:clientData/>
  </xdr:twoCellAnchor>
  <xdr:twoCellAnchor>
    <xdr:from>
      <xdr:col>5</xdr:col>
      <xdr:colOff>365760</xdr:colOff>
      <xdr:row>72</xdr:row>
      <xdr:rowOff>30480</xdr:rowOff>
    </xdr:from>
    <xdr:to>
      <xdr:col>11</xdr:col>
      <xdr:colOff>457200</xdr:colOff>
      <xdr:row>76</xdr:row>
      <xdr:rowOff>60960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9916160" y="13543280"/>
          <a:ext cx="5648960" cy="80264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7b:  The Barra decomposition is simpler than the Northfield one.  The correlation effect is what is needed to ensure that the rows add to the portfolio risk.  See equation (10) of Notes 3.</a:t>
          </a:r>
          <a:endParaRPr lang="en-US" sz="1100"/>
        </a:p>
      </xdr:txBody>
    </xdr:sp>
    <xdr:clientData/>
  </xdr:twoCellAnchor>
  <xdr:twoCellAnchor>
    <xdr:from>
      <xdr:col>0</xdr:col>
      <xdr:colOff>30480</xdr:colOff>
      <xdr:row>53</xdr:row>
      <xdr:rowOff>152400</xdr:rowOff>
    </xdr:from>
    <xdr:to>
      <xdr:col>0</xdr:col>
      <xdr:colOff>3291840</xdr:colOff>
      <xdr:row>56</xdr:row>
      <xdr:rowOff>101600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30480" y="9997440"/>
          <a:ext cx="3261360" cy="52832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Risk decompositions and decompositions of portfolios into components are discussed in Notes 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1</xdr:row>
      <xdr:rowOff>127000</xdr:rowOff>
    </xdr:from>
    <xdr:to>
      <xdr:col>18</xdr:col>
      <xdr:colOff>50800</xdr:colOff>
      <xdr:row>25</xdr:row>
      <xdr:rowOff>101600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184900" y="508000"/>
          <a:ext cx="74041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baseline="0"/>
            <a:t>COMPUTE THE COVARIANCE MATRIX OF TABLE 1 FROM THIS.  DON'T FORGET TO ANNUALIZE BY MULTIPLYING BY 12.</a:t>
          </a:r>
        </a:p>
        <a:p>
          <a:endParaRPr lang="en-US" sz="1100" baseline="0"/>
        </a:p>
        <a:p>
          <a:r>
            <a:rPr lang="en-US" sz="1100"/>
            <a:t>These are returns in percents</a:t>
          </a:r>
          <a:r>
            <a:rPr lang="en-US" sz="1100" baseline="0"/>
            <a:t> </a:t>
          </a:r>
          <a:r>
            <a:rPr lang="en-US" sz="1100"/>
            <a:t>on</a:t>
          </a:r>
          <a:r>
            <a:rPr lang="en-US" sz="1100" baseline="0"/>
            <a:t> size and value portfolio "sorts" from Kenneth French's website:</a:t>
          </a:r>
        </a:p>
        <a:p>
          <a:endParaRPr lang="en-US" sz="1100" baseline="0"/>
        </a:p>
        <a:p>
          <a:r>
            <a:rPr lang="en-US" sz="1100"/>
            <a:t>https://mba.tuck.dartmouth.edu/pages/faculty/ken.french/data_library.html</a:t>
          </a:r>
        </a:p>
        <a:p>
          <a:endParaRPr lang="en-US" sz="1100"/>
        </a:p>
        <a:p>
          <a:r>
            <a:rPr lang="en-US" sz="1100"/>
            <a:t>Four portfolios to study:</a:t>
          </a:r>
        </a:p>
        <a:p>
          <a:endParaRPr lang="en-US" sz="1100"/>
        </a:p>
        <a:p>
          <a:r>
            <a:rPr lang="en-US" sz="1100"/>
            <a:t>SMALL LoBM = Small cap Growth</a:t>
          </a:r>
          <a:r>
            <a:rPr lang="en-US" sz="1100" baseline="0"/>
            <a:t> P</a:t>
          </a:r>
          <a:r>
            <a:rPr lang="en-US" sz="1100"/>
            <a:t>ortfolio.  LoBM means low book</a:t>
          </a:r>
          <a:r>
            <a:rPr lang="en-US" sz="1100" baseline="0"/>
            <a:t> value to </a:t>
          </a:r>
          <a:r>
            <a:rPr lang="en-US" sz="1100"/>
            <a:t>market</a:t>
          </a:r>
          <a:r>
            <a:rPr lang="en-US" sz="1100" baseline="0"/>
            <a:t> value, meaning the marke price is high.  These would be called "growth stocks".</a:t>
          </a:r>
        </a:p>
        <a:p>
          <a:r>
            <a:rPr lang="en-US" sz="1100"/>
            <a:t>SMALL HiBM = Small</a:t>
          </a:r>
          <a:r>
            <a:rPr lang="en-US" sz="1100" baseline="0"/>
            <a:t> Cap Value portfolio</a:t>
          </a:r>
          <a:endParaRPr lang="en-US" sz="1100"/>
        </a:p>
        <a:p>
          <a:r>
            <a:rPr lang="en-US" sz="1100"/>
            <a:t>BIG LoBM = Large Cap Growth portfolio</a:t>
          </a:r>
        </a:p>
        <a:p>
          <a:r>
            <a:rPr lang="en-US" sz="1100"/>
            <a:t>BIG HiBM = Large Cap Value</a:t>
          </a:r>
        </a:p>
        <a:p>
          <a:endParaRPr lang="en-US" sz="1100"/>
        </a:p>
        <a:p>
          <a:r>
            <a:rPr lang="en-US" sz="1100"/>
            <a:t>I have subtracted the riskfree</a:t>
          </a:r>
          <a:r>
            <a:rPr lang="en-US" sz="1100" baseline="0"/>
            <a:t> rate from the portfolio returns to make them excess returns (i.e., returns in excess of cash.</a:t>
          </a:r>
        </a:p>
        <a:p>
          <a:endParaRPr lang="en-US" sz="1100"/>
        </a:p>
        <a:p>
          <a:r>
            <a:rPr lang="en-US" sz="1100"/>
            <a:t>Three factors to be used to</a:t>
          </a:r>
          <a:r>
            <a:rPr lang="en-US" sz="1100" baseline="0"/>
            <a:t> explain the risk of the above portfolios:</a:t>
          </a:r>
        </a:p>
        <a:p>
          <a:endParaRPr lang="en-US" sz="1100"/>
        </a:p>
        <a:p>
          <a:r>
            <a:rPr lang="en-US" sz="1100"/>
            <a:t>Mkt-RF = The capitalization-weighted</a:t>
          </a:r>
          <a:r>
            <a:rPr lang="en-US" sz="1100" baseline="0"/>
            <a:t> portfolio of all US stocks</a:t>
          </a:r>
        </a:p>
        <a:p>
          <a:r>
            <a:rPr lang="en-US" sz="1100"/>
            <a:t>SMB = "Small</a:t>
          </a:r>
          <a:r>
            <a:rPr lang="en-US" sz="1100" baseline="0"/>
            <a:t> Minus Big" = A</a:t>
          </a:r>
          <a:r>
            <a:rPr lang="en-US" sz="1100"/>
            <a:t> long-short portfolio</a:t>
          </a:r>
          <a:r>
            <a:rPr lang="en-US" sz="1100" baseline="0"/>
            <a:t> that is long small cap stocks and short large cap stocks.</a:t>
          </a:r>
          <a:endParaRPr lang="en-US" sz="1100"/>
        </a:p>
        <a:p>
          <a:r>
            <a:rPr lang="en-US" sz="1100"/>
            <a:t>HML</a:t>
          </a:r>
          <a:r>
            <a:rPr lang="en-US" sz="1100" baseline="0"/>
            <a:t> </a:t>
          </a:r>
          <a:r>
            <a:rPr lang="en-US" sz="1100"/>
            <a:t>= "High Minus Low" (referring to book-to-market)</a:t>
          </a:r>
          <a:r>
            <a:rPr lang="en-US" sz="1100" baseline="0"/>
            <a:t> </a:t>
          </a:r>
          <a:r>
            <a:rPr lang="en-US" sz="1100"/>
            <a:t>= A long-short portfolio that is long stocks with high BM and short those with low</a:t>
          </a:r>
          <a:r>
            <a:rPr lang="en-US" sz="1100" baseline="0"/>
            <a:t> BM.</a:t>
          </a:r>
        </a:p>
        <a:p>
          <a:endParaRPr lang="en-US" sz="1100" baseline="0"/>
        </a:p>
        <a:p>
          <a:r>
            <a:rPr lang="en-US" sz="1100" baseline="0"/>
            <a:t>These are along long-short portfolios and their returns may be vewed as being in excess of cash.</a:t>
          </a:r>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workbookViewId="0">
      <selection activeCell="J27" sqref="J27"/>
    </sheetView>
  </sheetViews>
  <sheetFormatPr baseColWidth="10" defaultRowHeight="16" x14ac:dyDescent="0.2"/>
  <sheetData>
    <row r="2" spans="1:2" x14ac:dyDescent="0.2">
      <c r="A2" t="s">
        <v>23</v>
      </c>
    </row>
    <row r="4" spans="1:2" x14ac:dyDescent="0.2">
      <c r="A4" t="s">
        <v>24</v>
      </c>
    </row>
    <row r="6" spans="1:2" x14ac:dyDescent="0.2">
      <c r="B6" t="s">
        <v>26</v>
      </c>
    </row>
    <row r="7" spans="1:2" x14ac:dyDescent="0.2">
      <c r="B7" t="s">
        <v>25</v>
      </c>
    </row>
    <row r="9" spans="1:2" x14ac:dyDescent="0.2">
      <c r="A9" t="s">
        <v>27</v>
      </c>
    </row>
    <row r="11" spans="1:2" x14ac:dyDescent="0.2">
      <c r="A11" t="s">
        <v>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Z72"/>
  <sheetViews>
    <sheetView tabSelected="1" topLeftCell="A47" zoomScale="125" zoomScaleNormal="125" zoomScalePageLayoutView="125" workbookViewId="0">
      <selection activeCell="B52" sqref="B52"/>
    </sheetView>
  </sheetViews>
  <sheetFormatPr baseColWidth="10" defaultRowHeight="16" x14ac:dyDescent="0.2"/>
  <cols>
    <col min="1" max="1" width="49.83203125" bestFit="1" customWidth="1"/>
    <col min="2" max="2" width="20.6640625" bestFit="1" customWidth="1"/>
    <col min="3" max="3" width="19.1640625" style="2" bestFit="1" customWidth="1"/>
    <col min="4" max="4" width="19" style="2" bestFit="1" customWidth="1"/>
    <col min="5" max="5" width="16.5" style="2" bestFit="1" customWidth="1"/>
    <col min="6" max="6" width="16.33203125" style="2" bestFit="1" customWidth="1"/>
    <col min="7" max="9" width="10.1640625" style="2" bestFit="1" customWidth="1"/>
    <col min="10" max="10" width="15.33203125" style="2" bestFit="1" customWidth="1"/>
    <col min="11" max="11" width="10.83203125" style="2"/>
  </cols>
  <sheetData>
    <row r="1" spans="1:10" x14ac:dyDescent="0.2">
      <c r="A1" t="s">
        <v>16</v>
      </c>
      <c r="B1" t="s">
        <v>0</v>
      </c>
      <c r="C1" s="2" t="s">
        <v>1</v>
      </c>
      <c r="D1" s="2" t="s">
        <v>2</v>
      </c>
      <c r="E1" s="2" t="s">
        <v>3</v>
      </c>
      <c r="F1" s="2" t="s">
        <v>4</v>
      </c>
      <c r="G1" s="2" t="s">
        <v>5</v>
      </c>
      <c r="H1" s="2" t="s">
        <v>6</v>
      </c>
      <c r="I1" s="2" t="s">
        <v>7</v>
      </c>
    </row>
    <row r="2" spans="1:10" x14ac:dyDescent="0.2">
      <c r="B2" t="s">
        <v>1</v>
      </c>
      <c r="C2" s="20" cm="1">
        <f t="array" aca="1" ref="C2:I8" ca="1">'Fama French excess returns'!K32:Q38</f>
        <v>7.2695701742033908E-2</v>
      </c>
      <c r="D2" s="17">
        <f ca="1"/>
        <v>6.1759451102135619E-2</v>
      </c>
      <c r="E2" s="17">
        <f ca="1"/>
        <v>4.2435765753254251E-2</v>
      </c>
      <c r="F2" s="18">
        <f ca="1"/>
        <v>5.2285935392644069E-2</v>
      </c>
      <c r="G2" s="17">
        <f ca="1"/>
        <v>4.4563442613559316E-2</v>
      </c>
      <c r="H2" s="17">
        <f ca="1"/>
        <v>5.3325381864406792E-3</v>
      </c>
      <c r="I2" s="18">
        <f ca="1"/>
        <v>-5.3685357966101667E-4</v>
      </c>
      <c r="J2" s="9" t="s">
        <v>36</v>
      </c>
    </row>
    <row r="3" spans="1:10" x14ac:dyDescent="0.2">
      <c r="B3" t="s">
        <v>2</v>
      </c>
      <c r="C3" s="13">
        <f ca="1"/>
        <v>6.1759451102135619E-2</v>
      </c>
      <c r="D3" s="14">
        <f ca="1"/>
        <v>7.7198161937420351E-2</v>
      </c>
      <c r="E3" s="14">
        <f ca="1"/>
        <v>3.5387374297433896E-2</v>
      </c>
      <c r="F3" s="19">
        <f ca="1"/>
        <v>6.7613836084952542E-2</v>
      </c>
      <c r="G3" s="14">
        <f ca="1"/>
        <v>4.2770844304067808E-2</v>
      </c>
      <c r="H3" s="14">
        <f ca="1"/>
        <v>3.6770380708474591E-3</v>
      </c>
      <c r="I3" s="19">
        <f ca="1"/>
        <v>2.3839345149152532E-2</v>
      </c>
      <c r="J3" s="9" t="s">
        <v>37</v>
      </c>
    </row>
    <row r="4" spans="1:10" x14ac:dyDescent="0.2">
      <c r="B4" t="s">
        <v>3</v>
      </c>
      <c r="C4" s="13">
        <f ca="1"/>
        <v>4.2435765753254251E-2</v>
      </c>
      <c r="D4" s="14">
        <f ca="1"/>
        <v>3.5387374297433896E-2</v>
      </c>
      <c r="E4" s="14">
        <f ca="1"/>
        <v>3.7606379304850841E-2</v>
      </c>
      <c r="F4" s="19">
        <f ca="1"/>
        <v>3.4257863571583051E-2</v>
      </c>
      <c r="G4" s="14">
        <f ca="1"/>
        <v>3.5578199867457638E-2</v>
      </c>
      <c r="H4" s="14">
        <f ca="1"/>
        <v>2.4827298755932194E-3</v>
      </c>
      <c r="I4" s="19">
        <f ca="1"/>
        <v>-5.1952292440677937E-3</v>
      </c>
    </row>
    <row r="5" spans="1:10" x14ac:dyDescent="0.2">
      <c r="B5" t="s">
        <v>4</v>
      </c>
      <c r="C5" s="15">
        <f ca="1"/>
        <v>5.2285935392644069E-2</v>
      </c>
      <c r="D5" s="16">
        <f ca="1"/>
        <v>6.7613836084952542E-2</v>
      </c>
      <c r="E5" s="16">
        <f ca="1"/>
        <v>3.4257863571583051E-2</v>
      </c>
      <c r="F5" s="21">
        <f ca="1"/>
        <v>6.6608815563861015E-2</v>
      </c>
      <c r="G5" s="14">
        <f ca="1"/>
        <v>4.1120132739999996E-2</v>
      </c>
      <c r="H5" s="14">
        <f ca="1"/>
        <v>1.6055502545762714E-3</v>
      </c>
      <c r="I5" s="19">
        <f ca="1"/>
        <v>2.3846603481355925E-2</v>
      </c>
    </row>
    <row r="6" spans="1:10" x14ac:dyDescent="0.2">
      <c r="B6" t="s">
        <v>5</v>
      </c>
      <c r="C6" s="13">
        <f ca="1"/>
        <v>4.4563442613559316E-2</v>
      </c>
      <c r="D6" s="14">
        <f ca="1"/>
        <v>4.2770844304067808E-2</v>
      </c>
      <c r="E6" s="14">
        <f ca="1"/>
        <v>3.5578199867457638E-2</v>
      </c>
      <c r="F6" s="14">
        <f ca="1"/>
        <v>4.1120132739999996E-2</v>
      </c>
      <c r="G6" s="20">
        <f ca="1"/>
        <v>3.6012179355932192E-2</v>
      </c>
      <c r="H6" s="17">
        <f ca="1"/>
        <v>2.5301514237288125E-3</v>
      </c>
      <c r="I6" s="18">
        <f ca="1"/>
        <v>1.8787433898305097E-3</v>
      </c>
    </row>
    <row r="7" spans="1:10" x14ac:dyDescent="0.2">
      <c r="B7" t="s">
        <v>6</v>
      </c>
      <c r="C7" s="13">
        <f ca="1"/>
        <v>5.3325381864406792E-3</v>
      </c>
      <c r="D7" s="14">
        <f ca="1"/>
        <v>3.6770380708474591E-3</v>
      </c>
      <c r="E7" s="14">
        <f ca="1"/>
        <v>2.4827298755932194E-3</v>
      </c>
      <c r="F7" s="14">
        <f ca="1"/>
        <v>1.6055502545762714E-3</v>
      </c>
      <c r="G7" s="13">
        <f ca="1"/>
        <v>2.5301514237288125E-3</v>
      </c>
      <c r="H7" s="14">
        <f ca="1"/>
        <v>1.0209309118644067E-2</v>
      </c>
      <c r="I7" s="19">
        <f ca="1"/>
        <v>-1.2654579661016954E-3</v>
      </c>
    </row>
    <row r="8" spans="1:10" x14ac:dyDescent="0.2">
      <c r="B8" t="s">
        <v>7</v>
      </c>
      <c r="C8" s="15">
        <f ca="1"/>
        <v>-5.3685357966101667E-4</v>
      </c>
      <c r="D8" s="16">
        <f ca="1"/>
        <v>2.3839345149152532E-2</v>
      </c>
      <c r="E8" s="16">
        <f ca="1"/>
        <v>-5.1952292440677937E-3</v>
      </c>
      <c r="F8" s="16">
        <f ca="1"/>
        <v>2.3846603481355925E-2</v>
      </c>
      <c r="G8" s="15">
        <f ca="1"/>
        <v>1.8787433898305097E-3</v>
      </c>
      <c r="H8" s="16">
        <f ca="1"/>
        <v>-1.2654579661016954E-3</v>
      </c>
      <c r="I8" s="21">
        <f ca="1"/>
        <v>2.6711286101694914E-2</v>
      </c>
    </row>
    <row r="10" spans="1:10" x14ac:dyDescent="0.2">
      <c r="A10" t="s">
        <v>17</v>
      </c>
      <c r="B10" t="s">
        <v>0</v>
      </c>
      <c r="C10" s="2" t="s">
        <v>1</v>
      </c>
      <c r="D10" s="2" t="s">
        <v>2</v>
      </c>
      <c r="E10" s="2" t="s">
        <v>3</v>
      </c>
      <c r="F10" s="2" t="s">
        <v>4</v>
      </c>
      <c r="G10" s="2" t="s">
        <v>5</v>
      </c>
      <c r="H10" s="2" t="s">
        <v>6</v>
      </c>
      <c r="I10" s="2" t="s">
        <v>7</v>
      </c>
    </row>
    <row r="11" spans="1:10" x14ac:dyDescent="0.2">
      <c r="B11" t="s">
        <v>1</v>
      </c>
      <c r="C11" s="20" cm="1">
        <f t="array" aca="1" ref="C11:I17" ca="1">'Fama French excess returns'!K40:Q46</f>
        <v>1</v>
      </c>
      <c r="D11" s="17">
        <f ca="1"/>
        <v>0.82441442254080499</v>
      </c>
      <c r="E11" s="17">
        <f ca="1"/>
        <v>0.81160911483944342</v>
      </c>
      <c r="F11" s="18">
        <f ca="1"/>
        <v>0.75138870046300754</v>
      </c>
      <c r="G11" s="17">
        <f ca="1"/>
        <v>0.87096291759051214</v>
      </c>
      <c r="H11" s="17">
        <f ca="1"/>
        <v>0.19574083233356204</v>
      </c>
      <c r="I11" s="18">
        <f ca="1"/>
        <v>-1.218299559378893E-2</v>
      </c>
      <c r="J11" s="9" t="s">
        <v>29</v>
      </c>
    </row>
    <row r="12" spans="1:10" x14ac:dyDescent="0.2">
      <c r="B12" t="s">
        <v>2</v>
      </c>
      <c r="C12" s="13">
        <f ca="1"/>
        <v>0.8244144225408051</v>
      </c>
      <c r="D12" s="14">
        <f ca="1"/>
        <v>0.99999999999999978</v>
      </c>
      <c r="E12" s="14">
        <f ca="1"/>
        <v>0.6567711973862207</v>
      </c>
      <c r="F12" s="19">
        <f ca="1"/>
        <v>0.94290131374403807</v>
      </c>
      <c r="G12" s="14">
        <f ca="1"/>
        <v>0.81118449535151038</v>
      </c>
      <c r="H12" s="14">
        <f ca="1"/>
        <v>0.13097743151177446</v>
      </c>
      <c r="I12" s="19">
        <f ca="1"/>
        <v>0.52498082606155172</v>
      </c>
    </row>
    <row r="13" spans="1:10" x14ac:dyDescent="0.2">
      <c r="B13" t="s">
        <v>3</v>
      </c>
      <c r="C13" s="13">
        <f ca="1"/>
        <v>0.81160911483944342</v>
      </c>
      <c r="D13" s="14">
        <f ca="1"/>
        <v>0.65677119738622081</v>
      </c>
      <c r="E13" s="14">
        <f ca="1"/>
        <v>1</v>
      </c>
      <c r="F13" s="19">
        <f ca="1"/>
        <v>0.68448456432329174</v>
      </c>
      <c r="G13" s="14">
        <f ca="1"/>
        <v>0.96678189165828987</v>
      </c>
      <c r="H13" s="14">
        <f ca="1"/>
        <v>0.12670697783570561</v>
      </c>
      <c r="I13" s="19">
        <f ca="1"/>
        <v>-0.16391796560275415</v>
      </c>
    </row>
    <row r="14" spans="1:10" x14ac:dyDescent="0.2">
      <c r="B14" t="s">
        <v>4</v>
      </c>
      <c r="C14" s="15">
        <f ca="1"/>
        <v>0.75138870046300743</v>
      </c>
      <c r="D14" s="16">
        <f ca="1"/>
        <v>0.94290131374403818</v>
      </c>
      <c r="E14" s="16">
        <f ca="1"/>
        <v>0.68448456432329174</v>
      </c>
      <c r="F14" s="21">
        <f ca="1"/>
        <v>1</v>
      </c>
      <c r="G14" s="14">
        <f ca="1"/>
        <v>0.83958360667072252</v>
      </c>
      <c r="H14" s="14">
        <f ca="1"/>
        <v>6.1568684074881141E-2</v>
      </c>
      <c r="I14" s="19">
        <f ca="1"/>
        <v>0.56534463515896705</v>
      </c>
    </row>
    <row r="15" spans="1:10" x14ac:dyDescent="0.2">
      <c r="B15" t="s">
        <v>5</v>
      </c>
      <c r="C15" s="13">
        <f ca="1"/>
        <v>0.87096291759051214</v>
      </c>
      <c r="D15" s="14">
        <f ca="1"/>
        <v>0.81118449535151038</v>
      </c>
      <c r="E15" s="14">
        <f ca="1"/>
        <v>0.96678189165828998</v>
      </c>
      <c r="F15" s="14">
        <f ca="1"/>
        <v>0.83958360667072252</v>
      </c>
      <c r="G15" s="20">
        <f ca="1"/>
        <v>1</v>
      </c>
      <c r="H15" s="17">
        <f ca="1"/>
        <v>0.13195432651817876</v>
      </c>
      <c r="I15" s="18">
        <f ca="1"/>
        <v>6.0575270732342722E-2</v>
      </c>
    </row>
    <row r="16" spans="1:10" x14ac:dyDescent="0.2">
      <c r="B16" t="s">
        <v>6</v>
      </c>
      <c r="C16" s="13">
        <f ca="1"/>
        <v>0.19574083233356201</v>
      </c>
      <c r="D16" s="14">
        <f ca="1"/>
        <v>0.13097743151177443</v>
      </c>
      <c r="E16" s="14">
        <f ca="1"/>
        <v>0.12670697783570561</v>
      </c>
      <c r="F16" s="14">
        <f ca="1"/>
        <v>6.1568684074881135E-2</v>
      </c>
      <c r="G16" s="13">
        <f ca="1"/>
        <v>0.13195432651817879</v>
      </c>
      <c r="H16" s="14">
        <f ca="1"/>
        <v>1.0000000000000002</v>
      </c>
      <c r="I16" s="19">
        <f ca="1"/>
        <v>-7.6630586187668534E-2</v>
      </c>
    </row>
    <row r="17" spans="1:10" x14ac:dyDescent="0.2">
      <c r="B17" t="s">
        <v>7</v>
      </c>
      <c r="C17" s="15">
        <f ca="1"/>
        <v>-1.218299559378893E-2</v>
      </c>
      <c r="D17" s="16">
        <f ca="1"/>
        <v>0.52498082606155172</v>
      </c>
      <c r="E17" s="16">
        <f ca="1"/>
        <v>-0.16391796560275415</v>
      </c>
      <c r="F17" s="16">
        <f ca="1"/>
        <v>0.56534463515896705</v>
      </c>
      <c r="G17" s="15">
        <f ca="1"/>
        <v>6.0575270732342729E-2</v>
      </c>
      <c r="H17" s="16">
        <f ca="1"/>
        <v>-7.663058618766852E-2</v>
      </c>
      <c r="I17" s="21">
        <f ca="1"/>
        <v>1</v>
      </c>
    </row>
    <row r="19" spans="1:10" x14ac:dyDescent="0.2">
      <c r="A19" t="s">
        <v>18</v>
      </c>
      <c r="B19" t="s">
        <v>0</v>
      </c>
      <c r="C19" s="2" t="s">
        <v>1</v>
      </c>
      <c r="D19" s="2" t="s">
        <v>2</v>
      </c>
      <c r="E19" s="2" t="s">
        <v>3</v>
      </c>
      <c r="F19" s="2" t="s">
        <v>4</v>
      </c>
      <c r="G19" s="2" t="s">
        <v>5</v>
      </c>
      <c r="H19" s="2" t="s">
        <v>6</v>
      </c>
      <c r="I19" s="2" t="s">
        <v>7</v>
      </c>
    </row>
    <row r="20" spans="1:10" x14ac:dyDescent="0.2">
      <c r="B20" t="s">
        <v>8</v>
      </c>
      <c r="C20" s="6" cm="1">
        <f t="array" aca="1" ref="C20" ca="1">SQRT(INDEX(_xlfn.ANCHORARRAY($C$2), COLUMN()-2, COLUMN()-2))</f>
        <v>0.26962140445824012</v>
      </c>
      <c r="D20" s="7" cm="1">
        <f t="array" aca="1" ref="D20" ca="1">SQRT(INDEX(_xlfn.ANCHORARRAY($C$2), COLUMN()-2, COLUMN()-2))</f>
        <v>0.27784557210331851</v>
      </c>
      <c r="E20" s="7" cm="1">
        <f t="array" aca="1" ref="E20" ca="1">SQRT(INDEX(_xlfn.ANCHORARRAY($C$2), COLUMN()-2, COLUMN()-2))</f>
        <v>0.19392364297540113</v>
      </c>
      <c r="F20" s="8" cm="1">
        <f t="array" aca="1" ref="F20" ca="1">SQRT(INDEX(_xlfn.ANCHORARRAY($C$2), COLUMN()-2, COLUMN()-2))</f>
        <v>0.25808683725417114</v>
      </c>
      <c r="G20" s="6" cm="1">
        <f t="array" aca="1" ref="G20" ca="1">SQRT(INDEX(_xlfn.ANCHORARRAY($C$2), COLUMN()-2, COLUMN()-2))</f>
        <v>0.18976875231695073</v>
      </c>
      <c r="H20" s="7" cm="1">
        <f t="array" aca="1" ref="H20" ca="1">SQRT(INDEX(_xlfn.ANCHORARRAY($C$2), COLUMN()-2, COLUMN()-2))</f>
        <v>0.10104112587775368</v>
      </c>
      <c r="I20" s="8" cm="1">
        <f t="array" aca="1" ref="I20" ca="1">SQRT(INDEX(_xlfn.ANCHORARRAY($C$2), COLUMN()-2, COLUMN()-2))</f>
        <v>0.16343587764531664</v>
      </c>
      <c r="J20" s="9" t="s">
        <v>30</v>
      </c>
    </row>
    <row r="22" spans="1:10" x14ac:dyDescent="0.2">
      <c r="A22" t="s">
        <v>44</v>
      </c>
      <c r="B22" t="s">
        <v>0</v>
      </c>
      <c r="C22" s="2" t="s">
        <v>5</v>
      </c>
      <c r="D22" s="2" t="s">
        <v>6</v>
      </c>
      <c r="E22" s="2" t="s">
        <v>7</v>
      </c>
    </row>
    <row r="23" spans="1:10" x14ac:dyDescent="0.2">
      <c r="B23" t="s">
        <v>5</v>
      </c>
      <c r="C23" s="20" cm="1">
        <f t="array" aca="1" ref="C23:E25" ca="1">G6:I8</f>
        <v>3.6012179355932192E-2</v>
      </c>
      <c r="D23" s="17">
        <f ca="1"/>
        <v>2.5301514237288125E-3</v>
      </c>
      <c r="E23" s="18">
        <f ca="1"/>
        <v>1.8787433898305097E-3</v>
      </c>
      <c r="F23" s="9" t="s">
        <v>42</v>
      </c>
    </row>
    <row r="24" spans="1:10" x14ac:dyDescent="0.2">
      <c r="B24" t="s">
        <v>6</v>
      </c>
      <c r="C24" s="13">
        <f ca="1"/>
        <v>2.5301514237288125E-3</v>
      </c>
      <c r="D24" s="14">
        <f ca="1"/>
        <v>1.0209309118644067E-2</v>
      </c>
      <c r="E24" s="19">
        <f ca="1"/>
        <v>-1.2654579661016954E-3</v>
      </c>
    </row>
    <row r="25" spans="1:10" x14ac:dyDescent="0.2">
      <c r="B25" t="s">
        <v>7</v>
      </c>
      <c r="C25" s="15">
        <f ca="1"/>
        <v>1.8787433898305097E-3</v>
      </c>
      <c r="D25" s="16">
        <f ca="1"/>
        <v>-1.2654579661016954E-3</v>
      </c>
      <c r="E25" s="21">
        <f ca="1"/>
        <v>2.6711286101694914E-2</v>
      </c>
    </row>
    <row r="28" spans="1:10" x14ac:dyDescent="0.2">
      <c r="A28" t="s">
        <v>45</v>
      </c>
      <c r="B28" t="s">
        <v>0</v>
      </c>
      <c r="C28" s="2" t="s">
        <v>5</v>
      </c>
      <c r="D28" s="2" t="s">
        <v>6</v>
      </c>
      <c r="E28" s="2" t="s">
        <v>7</v>
      </c>
    </row>
    <row r="29" spans="1:10" x14ac:dyDescent="0.2">
      <c r="B29" t="s">
        <v>1</v>
      </c>
      <c r="C29" s="22" cm="1">
        <f t="array" aca="1" ref="C29:E32" ca="1">MMULT(G2:I5, MINVERSE(G6:I8))</f>
        <v>1.2280274619268343</v>
      </c>
      <c r="D29" s="23">
        <f ca="1"/>
        <v>0.20599402492473648</v>
      </c>
      <c r="E29" s="24">
        <f ca="1"/>
        <v>-9.6712875098594234E-2</v>
      </c>
      <c r="F29" s="9" t="s">
        <v>43</v>
      </c>
    </row>
    <row r="30" spans="1:10" x14ac:dyDescent="0.2">
      <c r="A30" s="4"/>
      <c r="B30" t="s">
        <v>2</v>
      </c>
      <c r="C30" s="10">
        <f ca="1"/>
        <v>1.1320756676852848</v>
      </c>
      <c r="D30" s="11">
        <f ca="1"/>
        <v>0.18142547662861858</v>
      </c>
      <c r="E30" s="12">
        <f ca="1"/>
        <v>0.82145246405645866</v>
      </c>
    </row>
    <row r="31" spans="1:10" x14ac:dyDescent="0.2">
      <c r="A31" s="4"/>
      <c r="B31" t="s">
        <v>3</v>
      </c>
      <c r="C31" s="10">
        <f ca="1"/>
        <v>1.0046100300486522</v>
      </c>
      <c r="D31" s="11">
        <f ca="1"/>
        <v>-3.8882092039752986E-2</v>
      </c>
      <c r="E31" s="12">
        <f ca="1"/>
        <v>-0.26699715331329543</v>
      </c>
    </row>
    <row r="32" spans="1:10" x14ac:dyDescent="0.2">
      <c r="B32" t="s">
        <v>4</v>
      </c>
      <c r="C32" s="25">
        <f ca="1"/>
        <v>1.100353832860999</v>
      </c>
      <c r="D32" s="26">
        <f ca="1"/>
        <v>-1.4454849425636601E-2</v>
      </c>
      <c r="E32" s="27">
        <f ca="1"/>
        <v>0.81467544857970664</v>
      </c>
    </row>
    <row r="35" spans="1:10" x14ac:dyDescent="0.2">
      <c r="A35" t="s">
        <v>46</v>
      </c>
      <c r="B35" t="s">
        <v>0</v>
      </c>
      <c r="C35" s="2" t="s">
        <v>9</v>
      </c>
      <c r="D35" s="2" t="s">
        <v>10</v>
      </c>
      <c r="E35" s="2" t="s">
        <v>11</v>
      </c>
      <c r="F35" s="2" t="s">
        <v>12</v>
      </c>
    </row>
    <row r="36" spans="1:10" x14ac:dyDescent="0.2">
      <c r="B36" t="s">
        <v>9</v>
      </c>
      <c r="C36" s="20" cm="1">
        <f t="array" aca="1" ref="C36:F39" ca="1">C2:F5-MMULT(G2:I5, MMULT(MINVERSE(G6:I8), C6:F8))</f>
        <v>1.6820178757296772E-2</v>
      </c>
      <c r="D36" s="17">
        <f ca="1"/>
        <v>1.0783803464770349E-2</v>
      </c>
      <c r="E36" s="17">
        <f ca="1"/>
        <v>-2.2691138067698277E-3</v>
      </c>
      <c r="F36" s="18">
        <f ca="1"/>
        <v>3.7648229747063167E-3</v>
      </c>
      <c r="G36" s="9" t="s">
        <v>38</v>
      </c>
    </row>
    <row r="37" spans="1:10" x14ac:dyDescent="0.2">
      <c r="B37" t="s">
        <v>10</v>
      </c>
      <c r="C37" s="13">
        <f ca="1"/>
        <v>1.0783803464770342E-2</v>
      </c>
      <c r="D37" s="14">
        <f ca="1"/>
        <v>8.5283326155806138E-3</v>
      </c>
      <c r="E37" s="14">
        <f ca="1"/>
        <v>-1.0726366597006778E-3</v>
      </c>
      <c r="F37" s="19">
        <f ca="1"/>
        <v>1.1825954486846396E-3</v>
      </c>
    </row>
    <row r="38" spans="1:10" x14ac:dyDescent="0.2">
      <c r="B38" t="s">
        <v>11</v>
      </c>
      <c r="C38" s="13">
        <f ca="1"/>
        <v>-2.2691138067698138E-3</v>
      </c>
      <c r="D38" s="14">
        <f ca="1"/>
        <v>-1.0726366597006709E-3</v>
      </c>
      <c r="E38" s="14">
        <f ca="1"/>
        <v>5.7358517948383897E-4</v>
      </c>
      <c r="F38" s="19">
        <f ca="1"/>
        <v>-6.2243181746707982E-4</v>
      </c>
    </row>
    <row r="39" spans="1:10" x14ac:dyDescent="0.2">
      <c r="B39" t="s">
        <v>12</v>
      </c>
      <c r="C39" s="15">
        <f ca="1"/>
        <v>3.7648229747063236E-3</v>
      </c>
      <c r="D39" s="16">
        <f ca="1"/>
        <v>1.1825954486846535E-3</v>
      </c>
      <c r="E39" s="16">
        <f ca="1"/>
        <v>-6.2243181746707982E-4</v>
      </c>
      <c r="F39" s="21">
        <f ca="1"/>
        <v>1.9580854945481369E-3</v>
      </c>
    </row>
    <row r="41" spans="1:10" x14ac:dyDescent="0.2">
      <c r="A41" t="s">
        <v>47</v>
      </c>
      <c r="B41" t="s">
        <v>0</v>
      </c>
      <c r="C41" s="2" t="s">
        <v>9</v>
      </c>
      <c r="D41" s="2" t="s">
        <v>10</v>
      </c>
      <c r="E41" s="2" t="s">
        <v>11</v>
      </c>
      <c r="F41" s="2" t="s">
        <v>12</v>
      </c>
    </row>
    <row r="42" spans="1:10" x14ac:dyDescent="0.2">
      <c r="B42" t="s">
        <v>8</v>
      </c>
      <c r="C42" s="6" cm="1">
        <f t="array" aca="1" ref="C42" ca="1">SQRT(INDEX(_xlfn.ANCHORARRAY($C$36), COLUMN()-2, COLUMN()-2))</f>
        <v>0.12969263185430688</v>
      </c>
      <c r="D42" s="7" cm="1">
        <f t="array" aca="1" ref="D42" ca="1">SQRT(INDEX(_xlfn.ANCHORARRAY($C$36), COLUMN()-2, COLUMN()-2))</f>
        <v>9.2348971924871015E-2</v>
      </c>
      <c r="E42" s="7" cm="1">
        <f t="array" aca="1" ref="E42" ca="1">SQRT(INDEX(_xlfn.ANCHORARRAY($C$36), COLUMN()-2, COLUMN()-2))</f>
        <v>2.3949638399855623E-2</v>
      </c>
      <c r="F42" s="8" cm="1">
        <f t="array" aca="1" ref="F42" ca="1">SQRT(INDEX(_xlfn.ANCHORARRAY($C$36), COLUMN()-2, COLUMN()-2))</f>
        <v>4.4250259824639863E-2</v>
      </c>
      <c r="G42" s="9" t="s">
        <v>31</v>
      </c>
    </row>
    <row r="44" spans="1:10" x14ac:dyDescent="0.2">
      <c r="A44" t="s">
        <v>22</v>
      </c>
      <c r="B44" t="s">
        <v>0</v>
      </c>
      <c r="C44" s="2" t="s">
        <v>9</v>
      </c>
      <c r="D44" s="2" t="s">
        <v>10</v>
      </c>
      <c r="E44" s="2" t="s">
        <v>11</v>
      </c>
      <c r="F44" s="2" t="s">
        <v>12</v>
      </c>
      <c r="G44" s="2" t="s">
        <v>5</v>
      </c>
      <c r="H44" s="2" t="s">
        <v>6</v>
      </c>
      <c r="I44" s="2" t="s">
        <v>7</v>
      </c>
    </row>
    <row r="45" spans="1:10" x14ac:dyDescent="0.2">
      <c r="B45" t="s">
        <v>9</v>
      </c>
      <c r="C45" s="20" cm="1">
        <f t="array" aca="1" ref="C45:F48" ca="1">_xlfn.ANCHORARRAY(C36)</f>
        <v>1.6820178757296772E-2</v>
      </c>
      <c r="D45" s="17">
        <f ca="1"/>
        <v>1.0783803464770349E-2</v>
      </c>
      <c r="E45" s="17">
        <f ca="1"/>
        <v>-2.2691138067698277E-3</v>
      </c>
      <c r="F45" s="18">
        <f ca="1"/>
        <v>3.7648229747063167E-3</v>
      </c>
      <c r="G45" s="30">
        <v>0</v>
      </c>
      <c r="H45" s="30">
        <v>0</v>
      </c>
      <c r="I45" s="31">
        <v>0</v>
      </c>
      <c r="J45" s="9" t="s">
        <v>32</v>
      </c>
    </row>
    <row r="46" spans="1:10" x14ac:dyDescent="0.2">
      <c r="A46" s="4"/>
      <c r="B46" t="s">
        <v>10</v>
      </c>
      <c r="C46" s="13">
        <f ca="1"/>
        <v>1.0783803464770342E-2</v>
      </c>
      <c r="D46" s="14">
        <f ca="1"/>
        <v>8.5283326155806138E-3</v>
      </c>
      <c r="E46" s="14">
        <f ca="1"/>
        <v>-1.0726366597006778E-3</v>
      </c>
      <c r="F46" s="19">
        <f ca="1"/>
        <v>1.1825954486846396E-3</v>
      </c>
      <c r="G46" s="28">
        <v>0</v>
      </c>
      <c r="H46" s="28">
        <v>0</v>
      </c>
      <c r="I46" s="32">
        <v>0</v>
      </c>
    </row>
    <row r="47" spans="1:10" x14ac:dyDescent="0.2">
      <c r="A47" s="4"/>
      <c r="B47" t="s">
        <v>11</v>
      </c>
      <c r="C47" s="13">
        <f ca="1"/>
        <v>-2.2691138067698138E-3</v>
      </c>
      <c r="D47" s="14">
        <f ca="1"/>
        <v>-1.0726366597006709E-3</v>
      </c>
      <c r="E47" s="14">
        <f ca="1"/>
        <v>5.7358517948383897E-4</v>
      </c>
      <c r="F47" s="19">
        <f ca="1"/>
        <v>-6.2243181746707982E-4</v>
      </c>
      <c r="G47" s="28">
        <v>0</v>
      </c>
      <c r="H47" s="28">
        <v>0</v>
      </c>
      <c r="I47" s="32">
        <v>0</v>
      </c>
    </row>
    <row r="48" spans="1:10" x14ac:dyDescent="0.2">
      <c r="A48" s="4"/>
      <c r="B48" t="s">
        <v>12</v>
      </c>
      <c r="C48" s="15">
        <f ca="1"/>
        <v>3.7648229747063236E-3</v>
      </c>
      <c r="D48" s="16">
        <f ca="1"/>
        <v>1.1825954486846535E-3</v>
      </c>
      <c r="E48" s="16">
        <f ca="1"/>
        <v>-6.2243181746707982E-4</v>
      </c>
      <c r="F48" s="21">
        <f ca="1"/>
        <v>1.9580854945481369E-3</v>
      </c>
      <c r="G48" s="28">
        <v>0</v>
      </c>
      <c r="H48" s="28">
        <v>0</v>
      </c>
      <c r="I48" s="32">
        <v>0</v>
      </c>
    </row>
    <row r="49" spans="1:26" x14ac:dyDescent="0.2">
      <c r="A49" s="4"/>
      <c r="B49" t="s">
        <v>5</v>
      </c>
      <c r="C49" s="28">
        <v>0</v>
      </c>
      <c r="D49" s="28">
        <v>0</v>
      </c>
      <c r="E49" s="28">
        <v>0</v>
      </c>
      <c r="F49" s="28">
        <v>0</v>
      </c>
      <c r="G49" s="20" cm="1">
        <f t="array" aca="1" ref="G49:I51" ca="1">_xlfn.ANCHORARRAY(C23)</f>
        <v>3.6012179355932192E-2</v>
      </c>
      <c r="H49" s="17">
        <f ca="1"/>
        <v>2.5301514237288125E-3</v>
      </c>
      <c r="I49" s="18">
        <f ca="1"/>
        <v>1.8787433898305097E-3</v>
      </c>
    </row>
    <row r="50" spans="1:26" x14ac:dyDescent="0.2">
      <c r="A50" s="4"/>
      <c r="B50" t="s">
        <v>6</v>
      </c>
      <c r="C50" s="28">
        <v>0</v>
      </c>
      <c r="D50" s="28">
        <v>0</v>
      </c>
      <c r="E50" s="28">
        <v>0</v>
      </c>
      <c r="F50" s="28">
        <v>0</v>
      </c>
      <c r="G50" s="13">
        <f ca="1"/>
        <v>2.5301514237288125E-3</v>
      </c>
      <c r="H50" s="14">
        <f ca="1"/>
        <v>1.0209309118644067E-2</v>
      </c>
      <c r="I50" s="19">
        <f ca="1"/>
        <v>-1.2654579661016954E-3</v>
      </c>
    </row>
    <row r="51" spans="1:26" x14ac:dyDescent="0.2">
      <c r="B51" t="s">
        <v>7</v>
      </c>
      <c r="C51" s="29">
        <v>0</v>
      </c>
      <c r="D51" s="29">
        <v>0</v>
      </c>
      <c r="E51" s="29">
        <v>0</v>
      </c>
      <c r="F51" s="29">
        <v>0</v>
      </c>
      <c r="G51" s="15">
        <f ca="1"/>
        <v>1.8787433898305097E-3</v>
      </c>
      <c r="H51" s="16">
        <f ca="1"/>
        <v>-1.2654579661016954E-3</v>
      </c>
      <c r="I51" s="21">
        <f ca="1"/>
        <v>2.6711286101694914E-2</v>
      </c>
    </row>
    <row r="53" spans="1:26" x14ac:dyDescent="0.2">
      <c r="A53" t="s">
        <v>19</v>
      </c>
      <c r="B53" t="s">
        <v>0</v>
      </c>
      <c r="C53" s="2" t="s">
        <v>9</v>
      </c>
      <c r="D53" s="2" t="s">
        <v>10</v>
      </c>
      <c r="E53" s="2" t="s">
        <v>11</v>
      </c>
      <c r="F53" s="2" t="s">
        <v>12</v>
      </c>
      <c r="G53" s="2" t="s">
        <v>5</v>
      </c>
      <c r="H53" s="2" t="s">
        <v>6</v>
      </c>
      <c r="I53" s="2" t="s">
        <v>7</v>
      </c>
    </row>
    <row r="54" spans="1:26" x14ac:dyDescent="0.2">
      <c r="B54" t="s">
        <v>1</v>
      </c>
      <c r="C54" s="33">
        <v>1</v>
      </c>
      <c r="D54" s="34">
        <v>0</v>
      </c>
      <c r="E54" s="34">
        <v>0</v>
      </c>
      <c r="F54" s="35">
        <v>0</v>
      </c>
      <c r="G54" s="22" cm="1">
        <f t="array" aca="1" ref="G54:I57" ca="1">_xlfn.ANCHORARRAY(C29)</f>
        <v>1.2280274619268343</v>
      </c>
      <c r="H54" s="23">
        <f ca="1"/>
        <v>0.20599402492473648</v>
      </c>
      <c r="I54" s="24">
        <f ca="1"/>
        <v>-9.6712875098594234E-2</v>
      </c>
      <c r="J54" s="9" t="s">
        <v>41</v>
      </c>
    </row>
    <row r="55" spans="1:26" x14ac:dyDescent="0.2">
      <c r="A55" s="4"/>
      <c r="B55" t="s">
        <v>2</v>
      </c>
      <c r="C55" s="36">
        <v>0</v>
      </c>
      <c r="D55" s="37">
        <v>1</v>
      </c>
      <c r="E55" s="37">
        <v>0</v>
      </c>
      <c r="F55" s="38">
        <v>0</v>
      </c>
      <c r="G55" s="10">
        <f ca="1"/>
        <v>1.1320756676852848</v>
      </c>
      <c r="H55" s="11">
        <f ca="1"/>
        <v>0.18142547662861858</v>
      </c>
      <c r="I55" s="12">
        <f ca="1"/>
        <v>0.82145246405645866</v>
      </c>
      <c r="J55" s="9" t="s">
        <v>33</v>
      </c>
    </row>
    <row r="56" spans="1:26" x14ac:dyDescent="0.2">
      <c r="A56" s="4"/>
      <c r="B56" t="s">
        <v>48</v>
      </c>
      <c r="C56" s="36">
        <v>0</v>
      </c>
      <c r="D56" s="37">
        <v>0</v>
      </c>
      <c r="E56" s="37">
        <v>1</v>
      </c>
      <c r="F56" s="38">
        <v>0</v>
      </c>
      <c r="G56" s="10">
        <f ca="1"/>
        <v>1.0046100300486522</v>
      </c>
      <c r="H56" s="11">
        <f ca="1"/>
        <v>-3.8882092039752986E-2</v>
      </c>
      <c r="I56" s="12">
        <f ca="1"/>
        <v>-0.26699715331329543</v>
      </c>
    </row>
    <row r="57" spans="1:26" x14ac:dyDescent="0.2">
      <c r="A57" s="4"/>
      <c r="B57" t="s">
        <v>4</v>
      </c>
      <c r="C57" s="39">
        <v>0</v>
      </c>
      <c r="D57" s="40">
        <v>0</v>
      </c>
      <c r="E57" s="40">
        <v>0</v>
      </c>
      <c r="F57" s="41">
        <v>1</v>
      </c>
      <c r="G57" s="25">
        <f ca="1"/>
        <v>1.100353832860999</v>
      </c>
      <c r="H57" s="26">
        <f ca="1"/>
        <v>-1.4454849425636601E-2</v>
      </c>
      <c r="I57" s="27">
        <f ca="1"/>
        <v>0.81467544857970664</v>
      </c>
      <c r="P57" cm="1">
        <f t="array" aca="1" ref="P57" ca="1">MMULT(C54:I54, MMULT($C$45:$I$51, TRANSPOSE(C54:I54)))</f>
        <v>7.2695701742033922E-2</v>
      </c>
      <c r="R57" cm="1">
        <f t="array" aca="1" ref="R57:X60" ca="1">MMULT(C54:I57, C45:I51)*C54:I57</f>
        <v>1.6820178757296772E-2</v>
      </c>
      <c r="S57">
        <f ca="1"/>
        <v>0</v>
      </c>
      <c r="T57">
        <f ca="1"/>
        <v>0</v>
      </c>
      <c r="U57">
        <f ca="1"/>
        <v>0</v>
      </c>
      <c r="V57">
        <f ca="1"/>
        <v>5.4725131327451382E-2</v>
      </c>
      <c r="W57">
        <f ca="1"/>
        <v>1.0984710040897706E-3</v>
      </c>
      <c r="X57">
        <f ca="1"/>
        <v>5.1920653195989191E-5</v>
      </c>
    </row>
    <row r="58" spans="1:26" x14ac:dyDescent="0.2">
      <c r="A58" s="4"/>
      <c r="P58" cm="1">
        <f t="array" aca="1" ref="P58" ca="1">MMULT(C55:I55, MMULT($C$45:$I$51, TRANSPOSE(C55:I55)))</f>
        <v>7.7198161937420323E-2</v>
      </c>
      <c r="R58">
        <f ca="1"/>
        <v>0</v>
      </c>
      <c r="S58">
        <f ca="1"/>
        <v>8.5283326155806138E-3</v>
      </c>
      <c r="T58">
        <f ca="1"/>
        <v>0</v>
      </c>
      <c r="U58">
        <f ca="1"/>
        <v>0</v>
      </c>
      <c r="V58">
        <f ca="1"/>
        <v>4.8419832122990905E-2</v>
      </c>
      <c r="W58">
        <f ca="1"/>
        <v>6.6710838458507637E-4</v>
      </c>
      <c r="X58">
        <f ca="1"/>
        <v>1.9582888814263733E-2</v>
      </c>
    </row>
    <row r="59" spans="1:26" x14ac:dyDescent="0.2">
      <c r="A59" s="4"/>
      <c r="P59" cm="1">
        <f t="array" aca="1" ref="P59" ca="1">MMULT(C56:I56, MMULT($C$45:$I$51, TRANSPOSE(C56:I56)))</f>
        <v>3.7606379304850841E-2</v>
      </c>
      <c r="R59">
        <f ca="1"/>
        <v>0</v>
      </c>
      <c r="S59">
        <f ca="1"/>
        <v>0</v>
      </c>
      <c r="T59">
        <f ca="1"/>
        <v>5.7358517948383897E-4</v>
      </c>
      <c r="U59">
        <f ca="1"/>
        <v>0</v>
      </c>
      <c r="V59">
        <f ca="1"/>
        <v>3.5742216437923573E-2</v>
      </c>
      <c r="W59">
        <f ca="1"/>
        <v>-9.6533731532660056E-5</v>
      </c>
      <c r="X59">
        <f ca="1"/>
        <v>1.3871114189760848E-3</v>
      </c>
    </row>
    <row r="60" spans="1:26" x14ac:dyDescent="0.2">
      <c r="A60" t="s">
        <v>20</v>
      </c>
      <c r="B60" s="3" t="s">
        <v>15</v>
      </c>
      <c r="C60" s="2" t="s">
        <v>9</v>
      </c>
      <c r="D60" s="2" t="s">
        <v>10</v>
      </c>
      <c r="E60" s="2" t="s">
        <v>11</v>
      </c>
      <c r="F60" s="2" t="s">
        <v>12</v>
      </c>
      <c r="G60" s="2" t="s">
        <v>5</v>
      </c>
      <c r="H60" s="2" t="s">
        <v>6</v>
      </c>
      <c r="I60" s="2" t="s">
        <v>7</v>
      </c>
      <c r="J60" s="2" t="s">
        <v>14</v>
      </c>
      <c r="P60" cm="1">
        <f t="array" aca="1" ref="P60" ca="1">MMULT(C57:I57, MMULT($C$45:$I$51, TRANSPOSE(C57:I57)))</f>
        <v>6.6608815563861029E-2</v>
      </c>
      <c r="R60">
        <f ca="1"/>
        <v>0</v>
      </c>
      <c r="S60">
        <f ca="1"/>
        <v>0</v>
      </c>
      <c r="T60">
        <f ca="1"/>
        <v>0</v>
      </c>
      <c r="U60">
        <f ca="1"/>
        <v>1.9580854945481369E-3</v>
      </c>
      <c r="V60">
        <f ca="1"/>
        <v>4.5246695668212052E-2</v>
      </c>
      <c r="W60">
        <f ca="1"/>
        <v>-2.3207987175192522E-5</v>
      </c>
      <c r="X60">
        <f ca="1"/>
        <v>1.9427242388276034E-2</v>
      </c>
    </row>
    <row r="61" spans="1:26" x14ac:dyDescent="0.2">
      <c r="B61" s="3" t="s">
        <v>1</v>
      </c>
      <c r="C61" s="54" cm="1">
        <f t="array" aca="1" ref="C61:I64" ca="1">T63:Z66</f>
        <v>6.2384434170180782E-2</v>
      </c>
      <c r="D61" s="55">
        <f ca="1"/>
        <v>0</v>
      </c>
      <c r="E61" s="55">
        <f ca="1"/>
        <v>0</v>
      </c>
      <c r="F61" s="56">
        <f ca="1"/>
        <v>0</v>
      </c>
      <c r="G61" s="54">
        <f ca="1"/>
        <v>0.20297027766550108</v>
      </c>
      <c r="H61" s="55">
        <f ca="1"/>
        <v>4.074123886035559E-3</v>
      </c>
      <c r="I61" s="56">
        <f ca="1"/>
        <v>1.9256873652266293E-4</v>
      </c>
      <c r="J61" s="49">
        <v>0</v>
      </c>
    </row>
    <row r="62" spans="1:26" x14ac:dyDescent="0.2">
      <c r="A62" s="4"/>
      <c r="B62" s="3" t="s">
        <v>2</v>
      </c>
      <c r="C62" s="57">
        <f ca="1"/>
        <v>0</v>
      </c>
      <c r="D62" s="58">
        <f ca="1"/>
        <v>3.0694506128063487E-2</v>
      </c>
      <c r="E62" s="58">
        <f ca="1"/>
        <v>0</v>
      </c>
      <c r="F62" s="59">
        <f ca="1"/>
        <v>0</v>
      </c>
      <c r="G62" s="57">
        <f ca="1"/>
        <v>0.17426886365849917</v>
      </c>
      <c r="H62" s="58">
        <f ca="1"/>
        <v>2.4010041964498477E-3</v>
      </c>
      <c r="I62" s="59">
        <f ca="1"/>
        <v>7.0481198120305927E-2</v>
      </c>
      <c r="J62" s="49">
        <v>0</v>
      </c>
      <c r="K62" s="9" t="s">
        <v>39</v>
      </c>
    </row>
    <row r="63" spans="1:26" x14ac:dyDescent="0.2">
      <c r="A63" s="4"/>
      <c r="B63" s="3" t="s">
        <v>3</v>
      </c>
      <c r="C63" s="57">
        <f ca="1"/>
        <v>0</v>
      </c>
      <c r="D63" s="58">
        <f ca="1"/>
        <v>0</v>
      </c>
      <c r="E63" s="58">
        <f ca="1"/>
        <v>2.957788801216968E-3</v>
      </c>
      <c r="F63" s="59">
        <f ca="1"/>
        <v>0</v>
      </c>
      <c r="G63" s="57">
        <f ca="1"/>
        <v>0.18431077247480035</v>
      </c>
      <c r="H63" s="58">
        <f ca="1"/>
        <v>-4.9779248188373392E-4</v>
      </c>
      <c r="I63" s="59">
        <f ca="1"/>
        <v>7.152874181267508E-3</v>
      </c>
      <c r="J63" s="49">
        <v>0</v>
      </c>
      <c r="K63" s="9" t="s">
        <v>40</v>
      </c>
      <c r="T63">
        <f ca="1">R57/SQRT($P57)</f>
        <v>6.2384434170180782E-2</v>
      </c>
      <c r="U63">
        <f t="shared" ref="U63:Z63" ca="1" si="0">S57/SQRT($P57)</f>
        <v>0</v>
      </c>
      <c r="V63">
        <f t="shared" ca="1" si="0"/>
        <v>0</v>
      </c>
      <c r="W63">
        <f t="shared" ca="1" si="0"/>
        <v>0</v>
      </c>
      <c r="X63">
        <f t="shared" ca="1" si="0"/>
        <v>0.20297027766550108</v>
      </c>
      <c r="Y63">
        <f t="shared" ca="1" si="0"/>
        <v>4.074123886035559E-3</v>
      </c>
      <c r="Z63">
        <f t="shared" ca="1" si="0"/>
        <v>1.9256873652266293E-4</v>
      </c>
    </row>
    <row r="64" spans="1:26" x14ac:dyDescent="0.2">
      <c r="A64" s="4"/>
      <c r="B64" s="3" t="s">
        <v>4</v>
      </c>
      <c r="C64" s="60">
        <f ca="1"/>
        <v>0</v>
      </c>
      <c r="D64" s="61">
        <f ca="1"/>
        <v>0</v>
      </c>
      <c r="E64" s="61">
        <f ca="1"/>
        <v>0</v>
      </c>
      <c r="F64" s="62">
        <f ca="1"/>
        <v>7.5869250651468111E-3</v>
      </c>
      <c r="G64" s="60">
        <f ca="1"/>
        <v>0.17531578188798463</v>
      </c>
      <c r="H64" s="61">
        <f ca="1"/>
        <v>-8.9923172456628025E-5</v>
      </c>
      <c r="I64" s="62">
        <f ca="1"/>
        <v>7.5274053473496375E-2</v>
      </c>
      <c r="J64" s="49">
        <v>0</v>
      </c>
      <c r="K64" s="9" t="s">
        <v>34</v>
      </c>
      <c r="T64">
        <f t="shared" ref="T64:T66" ca="1" si="1">R58/SQRT($P58)</f>
        <v>0</v>
      </c>
      <c r="U64">
        <f t="shared" ref="U64:U66" ca="1" si="2">S58/SQRT($P58)</f>
        <v>3.0694506128063487E-2</v>
      </c>
      <c r="V64">
        <f t="shared" ref="V64:V66" ca="1" si="3">T58/SQRT($P58)</f>
        <v>0</v>
      </c>
      <c r="W64">
        <f t="shared" ref="W64:W66" ca="1" si="4">U58/SQRT($P58)</f>
        <v>0</v>
      </c>
      <c r="X64">
        <f t="shared" ref="X64:X66" ca="1" si="5">V58/SQRT($P58)</f>
        <v>0.17426886365849917</v>
      </c>
      <c r="Y64">
        <f t="shared" ref="Y64:Y66" ca="1" si="6">W58/SQRT($P58)</f>
        <v>2.4010041964498477E-3</v>
      </c>
      <c r="Z64">
        <f t="shared" ref="Z64:Z66" ca="1" si="7">X58/SQRT($P58)</f>
        <v>7.0481198120305927E-2</v>
      </c>
    </row>
    <row r="65" spans="1:26" x14ac:dyDescent="0.2">
      <c r="A65" s="4"/>
      <c r="T65">
        <f t="shared" ca="1" si="1"/>
        <v>0</v>
      </c>
      <c r="U65">
        <f t="shared" ca="1" si="2"/>
        <v>0</v>
      </c>
      <c r="V65">
        <f t="shared" ca="1" si="3"/>
        <v>2.957788801216968E-3</v>
      </c>
      <c r="W65">
        <f t="shared" ca="1" si="4"/>
        <v>0</v>
      </c>
      <c r="X65">
        <f t="shared" ca="1" si="5"/>
        <v>0.18431077247480035</v>
      </c>
      <c r="Y65">
        <f t="shared" ca="1" si="6"/>
        <v>-4.9779248188373392E-4</v>
      </c>
      <c r="Z65">
        <f t="shared" ca="1" si="7"/>
        <v>7.152874181267508E-3</v>
      </c>
    </row>
    <row r="66" spans="1:26" x14ac:dyDescent="0.2">
      <c r="A66" s="4"/>
      <c r="T66">
        <f t="shared" ca="1" si="1"/>
        <v>0</v>
      </c>
      <c r="U66">
        <f t="shared" ca="1" si="2"/>
        <v>0</v>
      </c>
      <c r="V66">
        <f t="shared" ca="1" si="3"/>
        <v>0</v>
      </c>
      <c r="W66">
        <f t="shared" ca="1" si="4"/>
        <v>7.5869250651468111E-3</v>
      </c>
      <c r="X66">
        <f t="shared" ca="1" si="5"/>
        <v>0.17531578188798463</v>
      </c>
      <c r="Y66">
        <f t="shared" ca="1" si="6"/>
        <v>-8.9923172456628025E-5</v>
      </c>
      <c r="Z66">
        <f t="shared" ca="1" si="7"/>
        <v>7.5274053473496375E-2</v>
      </c>
    </row>
    <row r="68" spans="1:26" x14ac:dyDescent="0.2">
      <c r="A68" t="s">
        <v>21</v>
      </c>
      <c r="B68" s="3" t="s">
        <v>15</v>
      </c>
      <c r="C68" s="2" t="s">
        <v>9</v>
      </c>
      <c r="D68" s="2" t="s">
        <v>10</v>
      </c>
      <c r="E68" s="2" t="s">
        <v>11</v>
      </c>
      <c r="F68" s="2" t="s">
        <v>12</v>
      </c>
      <c r="G68" s="2" t="s">
        <v>5</v>
      </c>
      <c r="H68" s="2" t="s">
        <v>6</v>
      </c>
      <c r="I68" s="2" t="s">
        <v>7</v>
      </c>
      <c r="J68" s="2" t="s">
        <v>14</v>
      </c>
    </row>
    <row r="69" spans="1:26" x14ac:dyDescent="0.2">
      <c r="B69" s="3" t="s">
        <v>1</v>
      </c>
      <c r="C69" s="42"/>
      <c r="D69" s="43"/>
      <c r="E69" s="43"/>
      <c r="F69" s="44"/>
      <c r="G69" s="42"/>
      <c r="H69" s="43"/>
      <c r="I69" s="44"/>
      <c r="J69" s="49"/>
    </row>
    <row r="70" spans="1:26" x14ac:dyDescent="0.2">
      <c r="A70" s="5"/>
      <c r="B70" s="3" t="s">
        <v>2</v>
      </c>
      <c r="C70" s="36"/>
      <c r="D70" s="37"/>
      <c r="E70" s="37"/>
      <c r="F70" s="38"/>
      <c r="G70" s="45"/>
      <c r="H70" s="46"/>
      <c r="I70" s="47"/>
      <c r="J70" s="49"/>
      <c r="K70" s="9" t="s">
        <v>35</v>
      </c>
    </row>
    <row r="71" spans="1:26" x14ac:dyDescent="0.2">
      <c r="B71" s="3" t="s">
        <v>3</v>
      </c>
      <c r="C71" s="48"/>
      <c r="D71" s="49"/>
      <c r="E71" s="49"/>
      <c r="F71" s="50"/>
      <c r="G71" s="48"/>
      <c r="H71" s="49"/>
      <c r="I71" s="50"/>
      <c r="J71" s="49"/>
    </row>
    <row r="72" spans="1:26" x14ac:dyDescent="0.2">
      <c r="B72" s="3" t="s">
        <v>4</v>
      </c>
      <c r="C72" s="51"/>
      <c r="D72" s="52"/>
      <c r="E72" s="52"/>
      <c r="F72" s="53"/>
      <c r="G72" s="51"/>
      <c r="H72" s="52"/>
      <c r="I72" s="53"/>
      <c r="J72" s="49"/>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2"/>
  <sheetViews>
    <sheetView topLeftCell="A26" workbookViewId="0">
      <selection activeCell="J40" sqref="J40"/>
    </sheetView>
  </sheetViews>
  <sheetFormatPr baseColWidth="10" defaultRowHeight="16" x14ac:dyDescent="0.2"/>
  <cols>
    <col min="1" max="1" width="7.5" bestFit="1" customWidth="1"/>
    <col min="2" max="2" width="11.83203125" bestFit="1" customWidth="1"/>
    <col min="3" max="3" width="11.6640625" bestFit="1" customWidth="1"/>
    <col min="4" max="4" width="9.1640625" bestFit="1" customWidth="1"/>
    <col min="5" max="5" width="9" bestFit="1" customWidth="1"/>
    <col min="6" max="6" width="7.1640625" bestFit="1" customWidth="1"/>
    <col min="7" max="7" width="6.1640625" bestFit="1" customWidth="1"/>
    <col min="8" max="8" width="6.83203125" bestFit="1" customWidth="1"/>
  </cols>
  <sheetData>
    <row r="1" spans="1:8" x14ac:dyDescent="0.2">
      <c r="A1" t="s">
        <v>13</v>
      </c>
      <c r="B1" t="s">
        <v>1</v>
      </c>
      <c r="C1" t="s">
        <v>2</v>
      </c>
      <c r="D1" t="s">
        <v>3</v>
      </c>
      <c r="E1" t="s">
        <v>4</v>
      </c>
      <c r="F1" t="s">
        <v>5</v>
      </c>
      <c r="G1" t="s">
        <v>6</v>
      </c>
      <c r="H1" t="s">
        <v>7</v>
      </c>
    </row>
    <row r="2" spans="1:8" x14ac:dyDescent="0.2">
      <c r="A2" s="1">
        <v>43497</v>
      </c>
      <c r="B2">
        <v>6.4493999999999998</v>
      </c>
      <c r="C2">
        <v>3.6335000000000002</v>
      </c>
      <c r="D2">
        <v>3.7317999999999998</v>
      </c>
      <c r="E2">
        <v>1.2013</v>
      </c>
      <c r="F2">
        <v>3.4</v>
      </c>
      <c r="G2">
        <v>2.9</v>
      </c>
      <c r="H2">
        <v>-2.67</v>
      </c>
    </row>
    <row r="3" spans="1:8" x14ac:dyDescent="0.2">
      <c r="A3" s="1">
        <v>43525</v>
      </c>
      <c r="B3">
        <v>-0.66930000000000001</v>
      </c>
      <c r="C3">
        <v>-4.3414000000000001</v>
      </c>
      <c r="D3">
        <v>2.7698999999999998</v>
      </c>
      <c r="E3">
        <v>-1.8982000000000001</v>
      </c>
      <c r="F3">
        <v>1.1000000000000001</v>
      </c>
      <c r="G3">
        <v>2.0499999999999998</v>
      </c>
      <c r="H3">
        <v>-4.17</v>
      </c>
    </row>
    <row r="4" spans="1:8" x14ac:dyDescent="0.2">
      <c r="A4" s="1">
        <v>43556</v>
      </c>
      <c r="B4">
        <v>2.3065000000000002</v>
      </c>
      <c r="C4">
        <v>3.2850999999999999</v>
      </c>
      <c r="D4">
        <v>4.0072999999999999</v>
      </c>
      <c r="E4">
        <v>7.3300999999999998</v>
      </c>
      <c r="F4">
        <v>3.97</v>
      </c>
      <c r="G4">
        <v>-3.05</v>
      </c>
      <c r="H4">
        <v>2.15</v>
      </c>
    </row>
    <row r="5" spans="1:8" x14ac:dyDescent="0.2">
      <c r="A5" s="1">
        <v>43586</v>
      </c>
      <c r="B5">
        <v>-7.1288999999999998</v>
      </c>
      <c r="C5">
        <v>-9.9420000000000002</v>
      </c>
      <c r="D5">
        <v>-6.3697999999999997</v>
      </c>
      <c r="E5">
        <v>-8.2927999999999997</v>
      </c>
      <c r="F5">
        <v>-6.94</v>
      </c>
      <c r="G5">
        <v>-1.74</v>
      </c>
      <c r="H5">
        <v>-2.37</v>
      </c>
    </row>
    <row r="6" spans="1:8" x14ac:dyDescent="0.2">
      <c r="A6" s="1">
        <v>43617</v>
      </c>
      <c r="B6">
        <v>8.2590000000000003</v>
      </c>
      <c r="C6">
        <v>6.4698000000000002</v>
      </c>
      <c r="D6">
        <v>7.0754000000000001</v>
      </c>
      <c r="E6">
        <v>7.4527999999999999</v>
      </c>
      <c r="F6">
        <v>6.93</v>
      </c>
      <c r="G6">
        <v>-1.32</v>
      </c>
      <c r="H6">
        <v>-0.71</v>
      </c>
    </row>
    <row r="7" spans="1:8" x14ac:dyDescent="0.2">
      <c r="A7" s="1">
        <v>43647</v>
      </c>
      <c r="B7">
        <v>-0.79759999999999998</v>
      </c>
      <c r="C7">
        <v>-0.621</v>
      </c>
      <c r="D7">
        <v>1.8103</v>
      </c>
      <c r="E7">
        <v>2.5952000000000002</v>
      </c>
      <c r="F7">
        <v>1.19</v>
      </c>
      <c r="G7">
        <v>0.28999999999999998</v>
      </c>
      <c r="H7">
        <v>0.48</v>
      </c>
    </row>
    <row r="8" spans="1:8" x14ac:dyDescent="0.2">
      <c r="A8" s="1">
        <v>43678</v>
      </c>
      <c r="B8">
        <v>-4.1984000000000004</v>
      </c>
      <c r="C8">
        <v>-8.0669000000000004</v>
      </c>
      <c r="D8">
        <v>-1.0204</v>
      </c>
      <c r="E8">
        <v>-6.7096</v>
      </c>
      <c r="F8">
        <v>-2.58</v>
      </c>
      <c r="G8">
        <v>-1.93</v>
      </c>
      <c r="H8">
        <v>-4.78</v>
      </c>
    </row>
    <row r="9" spans="1:8" x14ac:dyDescent="0.2">
      <c r="A9" s="1">
        <v>43709</v>
      </c>
      <c r="B9">
        <v>-2.4906999999999999</v>
      </c>
      <c r="C9">
        <v>5.5525000000000002</v>
      </c>
      <c r="D9">
        <v>0.32140000000000002</v>
      </c>
      <c r="E9">
        <v>5.7834000000000003</v>
      </c>
      <c r="F9">
        <v>1.43</v>
      </c>
      <c r="G9">
        <v>-2.38</v>
      </c>
      <c r="H9">
        <v>6.75</v>
      </c>
    </row>
    <row r="10" spans="1:8" x14ac:dyDescent="0.2">
      <c r="A10" s="1">
        <v>43739</v>
      </c>
      <c r="B10">
        <v>4.4626999999999999</v>
      </c>
      <c r="C10">
        <v>0.65910000000000002</v>
      </c>
      <c r="D10">
        <v>2.6101999999999999</v>
      </c>
      <c r="E10">
        <v>2.5924</v>
      </c>
      <c r="F10">
        <v>2.06</v>
      </c>
      <c r="G10">
        <v>-0.96</v>
      </c>
      <c r="H10">
        <v>-1.91</v>
      </c>
    </row>
    <row r="11" spans="1:8" x14ac:dyDescent="0.2">
      <c r="A11" s="1">
        <v>43770</v>
      </c>
      <c r="B11">
        <v>6.1074999999999999</v>
      </c>
      <c r="C11">
        <v>3.5074999999999998</v>
      </c>
      <c r="D11">
        <v>4.3948999999999998</v>
      </c>
      <c r="E11">
        <v>2.9569000000000001</v>
      </c>
      <c r="F11">
        <v>3.87</v>
      </c>
      <c r="G11">
        <v>0.28999999999999998</v>
      </c>
      <c r="H11">
        <v>-2.02</v>
      </c>
    </row>
    <row r="12" spans="1:8" x14ac:dyDescent="0.2">
      <c r="A12" s="1">
        <v>43800</v>
      </c>
      <c r="B12">
        <v>2.7576999999999998</v>
      </c>
      <c r="C12">
        <v>4.7567000000000004</v>
      </c>
      <c r="D12">
        <v>2.7570000000000001</v>
      </c>
      <c r="E12">
        <v>4.2651000000000003</v>
      </c>
      <c r="F12">
        <v>2.77</v>
      </c>
      <c r="G12">
        <v>0.77</v>
      </c>
      <c r="H12">
        <v>1.75</v>
      </c>
    </row>
    <row r="13" spans="1:8" x14ac:dyDescent="0.2">
      <c r="A13" s="1">
        <v>43831</v>
      </c>
      <c r="B13">
        <v>-1.8502000000000001</v>
      </c>
      <c r="C13">
        <v>-8.2097999999999995</v>
      </c>
      <c r="D13">
        <v>1.6837</v>
      </c>
      <c r="E13">
        <v>-4.4504999999999999</v>
      </c>
      <c r="F13">
        <v>-0.11</v>
      </c>
      <c r="G13">
        <v>0.73</v>
      </c>
      <c r="H13">
        <v>-6.25</v>
      </c>
    </row>
    <row r="14" spans="1:8" x14ac:dyDescent="0.2">
      <c r="A14" s="1">
        <v>43862</v>
      </c>
      <c r="B14">
        <v>-6.1506999999999996</v>
      </c>
      <c r="C14">
        <v>-9.9821000000000009</v>
      </c>
      <c r="D14">
        <v>-7.0476999999999999</v>
      </c>
      <c r="E14">
        <v>-10.8278</v>
      </c>
      <c r="F14">
        <v>-8.1300000000000008</v>
      </c>
      <c r="G14">
        <v>-3.11</v>
      </c>
      <c r="H14">
        <v>-3.81</v>
      </c>
    </row>
    <row r="15" spans="1:8" x14ac:dyDescent="0.2">
      <c r="A15" s="1">
        <v>43891</v>
      </c>
      <c r="B15">
        <v>-18.622599999999998</v>
      </c>
      <c r="C15">
        <v>-28.1282</v>
      </c>
      <c r="D15">
        <v>-8.9984999999999999</v>
      </c>
      <c r="E15">
        <v>-27.226700000000001</v>
      </c>
      <c r="F15">
        <v>-13.39</v>
      </c>
      <c r="G15">
        <v>1.07</v>
      </c>
      <c r="H15">
        <v>-13.87</v>
      </c>
    </row>
    <row r="16" spans="1:8" x14ac:dyDescent="0.2">
      <c r="A16" s="1">
        <v>43922</v>
      </c>
      <c r="B16">
        <v>18.309899999999999</v>
      </c>
      <c r="C16">
        <v>15.629799999999999</v>
      </c>
      <c r="D16">
        <v>14.3817</v>
      </c>
      <c r="E16">
        <v>14.3994</v>
      </c>
      <c r="F16">
        <v>13.65</v>
      </c>
      <c r="G16">
        <v>-4.83</v>
      </c>
      <c r="H16">
        <v>-1.33</v>
      </c>
    </row>
    <row r="17" spans="1:17" x14ac:dyDescent="0.2">
      <c r="A17" s="1">
        <v>43952</v>
      </c>
      <c r="B17">
        <v>11.2651</v>
      </c>
      <c r="C17">
        <v>4.2356999999999996</v>
      </c>
      <c r="D17">
        <v>6.0579999999999998</v>
      </c>
      <c r="E17">
        <v>3.3290000000000002</v>
      </c>
      <c r="F17">
        <v>5.58</v>
      </c>
      <c r="G17">
        <v>2.4500000000000002</v>
      </c>
      <c r="H17">
        <v>-4.88</v>
      </c>
    </row>
    <row r="18" spans="1:17" x14ac:dyDescent="0.2">
      <c r="A18" s="1">
        <v>43983</v>
      </c>
      <c r="B18">
        <v>5.4459999999999997</v>
      </c>
      <c r="C18">
        <v>3.5082</v>
      </c>
      <c r="D18">
        <v>3.5333999999999999</v>
      </c>
      <c r="E18">
        <v>1.0650999999999999</v>
      </c>
      <c r="F18">
        <v>2.46</v>
      </c>
      <c r="G18">
        <v>2.4700000000000002</v>
      </c>
      <c r="H18">
        <v>-2.2000000000000002</v>
      </c>
    </row>
    <row r="19" spans="1:17" x14ac:dyDescent="0.2">
      <c r="A19" s="1">
        <v>44013</v>
      </c>
      <c r="B19">
        <v>1.8239000000000001</v>
      </c>
      <c r="C19">
        <v>2.6398000000000001</v>
      </c>
      <c r="D19">
        <v>7.2846000000000002</v>
      </c>
      <c r="E19">
        <v>3.6556999999999999</v>
      </c>
      <c r="F19">
        <v>5.77</v>
      </c>
      <c r="G19">
        <v>2.69</v>
      </c>
      <c r="H19">
        <v>-1.41</v>
      </c>
    </row>
    <row r="20" spans="1:17" x14ac:dyDescent="0.2">
      <c r="A20" s="1">
        <v>44044</v>
      </c>
      <c r="B20">
        <v>7.1722999999999999</v>
      </c>
      <c r="C20">
        <v>5.3639999999999999</v>
      </c>
      <c r="D20">
        <v>9.4567999999999994</v>
      </c>
      <c r="E20">
        <v>5.3281000000000001</v>
      </c>
      <c r="F20">
        <v>7.63</v>
      </c>
      <c r="G20">
        <v>-2.33</v>
      </c>
      <c r="H20">
        <v>-2.97</v>
      </c>
    </row>
    <row r="21" spans="1:17" x14ac:dyDescent="0.2">
      <c r="A21" s="1">
        <v>44075</v>
      </c>
      <c r="B21">
        <v>-0.55820000000000003</v>
      </c>
      <c r="C21">
        <v>-5.8567</v>
      </c>
      <c r="D21">
        <v>-4.1638000000000002</v>
      </c>
      <c r="E21">
        <v>-4.2792000000000003</v>
      </c>
      <c r="F21">
        <v>-3.63</v>
      </c>
      <c r="G21">
        <v>-0.22</v>
      </c>
      <c r="H21">
        <v>-2.71</v>
      </c>
    </row>
    <row r="22" spans="1:17" x14ac:dyDescent="0.2">
      <c r="A22" s="1">
        <v>44105</v>
      </c>
      <c r="B22">
        <v>0.69579999999999997</v>
      </c>
      <c r="C22">
        <v>6.2713000000000001</v>
      </c>
      <c r="D22">
        <v>-2.8696000000000002</v>
      </c>
      <c r="E22">
        <v>6.4799999999999996E-2</v>
      </c>
      <c r="F22">
        <v>-2.1</v>
      </c>
      <c r="G22">
        <v>0.02</v>
      </c>
      <c r="H22">
        <v>4.25</v>
      </c>
    </row>
    <row r="23" spans="1:17" x14ac:dyDescent="0.2">
      <c r="A23" s="1">
        <v>44136</v>
      </c>
      <c r="B23">
        <v>23.143000000000001</v>
      </c>
      <c r="C23">
        <v>19.580100000000002</v>
      </c>
      <c r="D23">
        <v>10.473800000000001</v>
      </c>
      <c r="E23">
        <v>18.212800000000001</v>
      </c>
      <c r="F23">
        <v>12.47</v>
      </c>
      <c r="G23">
        <v>4.38</v>
      </c>
      <c r="H23">
        <v>2.09</v>
      </c>
    </row>
    <row r="24" spans="1:17" x14ac:dyDescent="0.2">
      <c r="A24" s="1">
        <v>44166</v>
      </c>
      <c r="B24">
        <v>12.719900000000001</v>
      </c>
      <c r="C24">
        <v>8.3908000000000005</v>
      </c>
      <c r="D24">
        <v>4.4523000000000001</v>
      </c>
      <c r="E24">
        <v>5.7595999999999998</v>
      </c>
      <c r="F24">
        <v>4.63</v>
      </c>
      <c r="G24">
        <v>5.8</v>
      </c>
      <c r="H24">
        <v>-1.51</v>
      </c>
    </row>
    <row r="25" spans="1:17" x14ac:dyDescent="0.2">
      <c r="A25" s="1">
        <v>44197</v>
      </c>
      <c r="B25">
        <v>5.8871000000000002</v>
      </c>
      <c r="C25">
        <v>10.615500000000001</v>
      </c>
      <c r="D25">
        <v>-0.59789999999999999</v>
      </c>
      <c r="E25">
        <v>0.69350000000000001</v>
      </c>
      <c r="F25">
        <v>-0.03</v>
      </c>
      <c r="G25">
        <v>4.8899999999999997</v>
      </c>
      <c r="H25">
        <v>3.01</v>
      </c>
    </row>
    <row r="26" spans="1:17" x14ac:dyDescent="0.2">
      <c r="A26" s="1">
        <v>44228</v>
      </c>
      <c r="B26">
        <v>5.8479999999999999</v>
      </c>
      <c r="C26">
        <v>9.3267000000000007</v>
      </c>
      <c r="D26">
        <v>0.35630000000000001</v>
      </c>
      <c r="E26">
        <v>11.170400000000001</v>
      </c>
      <c r="F26">
        <v>2.78</v>
      </c>
      <c r="G26">
        <v>7.36</v>
      </c>
      <c r="H26">
        <v>7.15</v>
      </c>
    </row>
    <row r="27" spans="1:17" x14ac:dyDescent="0.2">
      <c r="A27" s="1">
        <v>44256</v>
      </c>
      <c r="B27">
        <v>-2.7042999999999999</v>
      </c>
      <c r="C27">
        <v>7.1684000000000001</v>
      </c>
      <c r="D27">
        <v>2.3153999999999999</v>
      </c>
      <c r="E27">
        <v>7.23</v>
      </c>
      <c r="F27">
        <v>3.08</v>
      </c>
      <c r="G27">
        <v>2.0499999999999998</v>
      </c>
      <c r="H27">
        <v>7.39</v>
      </c>
    </row>
    <row r="28" spans="1:17" x14ac:dyDescent="0.2">
      <c r="A28" s="1">
        <v>44287</v>
      </c>
      <c r="B28">
        <v>2.5630000000000002</v>
      </c>
      <c r="C28">
        <v>1.262</v>
      </c>
      <c r="D28">
        <v>6.0792999999999999</v>
      </c>
      <c r="E28">
        <v>5.484</v>
      </c>
      <c r="F28">
        <v>4.93</v>
      </c>
      <c r="G28">
        <v>-2.37</v>
      </c>
      <c r="H28">
        <v>-0.95</v>
      </c>
    </row>
    <row r="29" spans="1:17" x14ac:dyDescent="0.2">
      <c r="A29" s="1">
        <v>44317</v>
      </c>
      <c r="B29">
        <v>-1.6460999999999999</v>
      </c>
      <c r="C29">
        <v>6.048</v>
      </c>
      <c r="D29">
        <v>-1</v>
      </c>
      <c r="E29">
        <v>5.4885999999999999</v>
      </c>
      <c r="F29">
        <v>0.28999999999999998</v>
      </c>
      <c r="G29">
        <v>-3.19</v>
      </c>
      <c r="H29">
        <v>7.09</v>
      </c>
    </row>
    <row r="30" spans="1:17" x14ac:dyDescent="0.2">
      <c r="A30" s="1">
        <v>44348</v>
      </c>
      <c r="B30">
        <v>5.5320999999999998</v>
      </c>
      <c r="C30">
        <v>-1.3894</v>
      </c>
      <c r="D30">
        <v>4.8193999999999999</v>
      </c>
      <c r="E30">
        <v>-3.9973999999999998</v>
      </c>
      <c r="F30">
        <v>2.75</v>
      </c>
      <c r="G30">
        <v>-0.25</v>
      </c>
      <c r="H30">
        <v>-7.87</v>
      </c>
    </row>
    <row r="31" spans="1:17" x14ac:dyDescent="0.2">
      <c r="A31" s="1">
        <v>44378</v>
      </c>
      <c r="B31">
        <v>-5.5669000000000004</v>
      </c>
      <c r="C31">
        <v>-3.7119</v>
      </c>
      <c r="D31">
        <v>3.1122000000000001</v>
      </c>
      <c r="E31">
        <v>-2.2999999999999998</v>
      </c>
      <c r="F31">
        <v>1.27</v>
      </c>
      <c r="G31">
        <v>1.68</v>
      </c>
      <c r="H31">
        <v>-1.78</v>
      </c>
      <c r="K31">
        <v>1</v>
      </c>
      <c r="L31">
        <v>2</v>
      </c>
      <c r="M31">
        <v>3</v>
      </c>
      <c r="N31">
        <v>4</v>
      </c>
      <c r="O31">
        <v>5</v>
      </c>
      <c r="P31">
        <v>6</v>
      </c>
      <c r="Q31">
        <v>7</v>
      </c>
    </row>
    <row r="32" spans="1:17" x14ac:dyDescent="0.2">
      <c r="A32" s="1">
        <v>44409</v>
      </c>
      <c r="B32">
        <v>2.4939</v>
      </c>
      <c r="C32">
        <v>2.734</v>
      </c>
      <c r="D32">
        <v>3.5727000000000002</v>
      </c>
      <c r="E32">
        <v>3.0371000000000001</v>
      </c>
      <c r="F32">
        <v>2.91</v>
      </c>
      <c r="G32">
        <v>-3.97</v>
      </c>
      <c r="H32">
        <v>-0.15</v>
      </c>
      <c r="J32">
        <v>1</v>
      </c>
      <c r="K32" s="63">
        <f ca="1">_xlfn.COVARIANCE.S(OFFSET($B$1:$B$61,0,K$31-1),OFFSET($B$1:$B$61,0,$J32-1))*12/10000</f>
        <v>7.2695701742033908E-2</v>
      </c>
      <c r="L32" s="63">
        <f t="shared" ref="L32:Q38" ca="1" si="0">_xlfn.COVARIANCE.S(OFFSET($B$1:$B$61,0,L$31-1),OFFSET($B$1:$B$61,0,$J32-1))*12/10000</f>
        <v>6.1759451102135619E-2</v>
      </c>
      <c r="M32" s="63">
        <f t="shared" ca="1" si="0"/>
        <v>4.2435765753254251E-2</v>
      </c>
      <c r="N32" s="63">
        <f t="shared" ca="1" si="0"/>
        <v>5.2285935392644069E-2</v>
      </c>
      <c r="O32" s="63">
        <f t="shared" ca="1" si="0"/>
        <v>4.4563442613559316E-2</v>
      </c>
      <c r="P32" s="63">
        <f t="shared" ca="1" si="0"/>
        <v>5.3325381864406792E-3</v>
      </c>
      <c r="Q32" s="63">
        <f t="shared" ca="1" si="0"/>
        <v>-5.3685357966101667E-4</v>
      </c>
    </row>
    <row r="33" spans="1:17" x14ac:dyDescent="0.2">
      <c r="A33" s="1">
        <v>44440</v>
      </c>
      <c r="B33">
        <v>-4.4683999999999999</v>
      </c>
      <c r="C33">
        <v>0.50319999999999998</v>
      </c>
      <c r="D33">
        <v>-5.4489999999999998</v>
      </c>
      <c r="E33">
        <v>-0.25259999999999999</v>
      </c>
      <c r="F33">
        <v>-4.37</v>
      </c>
      <c r="G33">
        <v>-0.42</v>
      </c>
      <c r="H33">
        <v>5.08</v>
      </c>
      <c r="J33">
        <v>2</v>
      </c>
      <c r="K33" s="63">
        <f t="shared" ref="K33:K38" ca="1" si="1">_xlfn.COVARIANCE.S(OFFSET($B$1:$B$61,0,K$31-1),OFFSET($B$1:$B$61,0,$J33-1))*12/10000</f>
        <v>6.1759451102135619E-2</v>
      </c>
      <c r="L33" s="63">
        <f t="shared" ca="1" si="0"/>
        <v>7.7198161937420351E-2</v>
      </c>
      <c r="M33" s="63">
        <f t="shared" ca="1" si="0"/>
        <v>3.5387374297433896E-2</v>
      </c>
      <c r="N33" s="63">
        <f t="shared" ca="1" si="0"/>
        <v>6.7613836084952542E-2</v>
      </c>
      <c r="O33" s="63">
        <f t="shared" ca="1" si="0"/>
        <v>4.2770844304067808E-2</v>
      </c>
      <c r="P33" s="63">
        <f t="shared" ca="1" si="0"/>
        <v>3.6770380708474591E-3</v>
      </c>
      <c r="Q33" s="63">
        <f t="shared" ca="1" si="0"/>
        <v>2.3839345149152532E-2</v>
      </c>
    </row>
    <row r="34" spans="1:17" x14ac:dyDescent="0.2">
      <c r="A34" s="1">
        <v>44470</v>
      </c>
      <c r="B34">
        <v>2.9733999999999998</v>
      </c>
      <c r="C34">
        <v>3.7682000000000002</v>
      </c>
      <c r="D34">
        <v>8.0177999999999994</v>
      </c>
      <c r="E34">
        <v>6.2388000000000003</v>
      </c>
      <c r="F34">
        <v>6.65</v>
      </c>
      <c r="G34">
        <v>0.71</v>
      </c>
      <c r="H34">
        <v>-0.49</v>
      </c>
      <c r="J34">
        <v>3</v>
      </c>
      <c r="K34" s="63">
        <f t="shared" ca="1" si="1"/>
        <v>4.2435765753254251E-2</v>
      </c>
      <c r="L34" s="63">
        <f t="shared" ca="1" si="0"/>
        <v>3.5387374297433896E-2</v>
      </c>
      <c r="M34" s="63">
        <f t="shared" ca="1" si="0"/>
        <v>3.7606379304850841E-2</v>
      </c>
      <c r="N34" s="63">
        <f t="shared" ca="1" si="0"/>
        <v>3.4257863571583051E-2</v>
      </c>
      <c r="O34" s="63">
        <f t="shared" ca="1" si="0"/>
        <v>3.5578199867457638E-2</v>
      </c>
      <c r="P34" s="63">
        <f t="shared" ca="1" si="0"/>
        <v>2.4827298755932194E-3</v>
      </c>
      <c r="Q34" s="63">
        <f t="shared" ca="1" si="0"/>
        <v>-5.1952292440677937E-3</v>
      </c>
    </row>
    <row r="35" spans="1:17" x14ac:dyDescent="0.2">
      <c r="A35" s="1">
        <v>44501</v>
      </c>
      <c r="B35">
        <v>-7.0132000000000003</v>
      </c>
      <c r="C35">
        <v>-3.8005</v>
      </c>
      <c r="D35">
        <v>-0.32019999999999998</v>
      </c>
      <c r="E35">
        <v>-4.4292999999999996</v>
      </c>
      <c r="F35">
        <v>-1.55</v>
      </c>
      <c r="G35">
        <v>-2.35</v>
      </c>
      <c r="H35">
        <v>-0.45</v>
      </c>
      <c r="J35">
        <v>4</v>
      </c>
      <c r="K35" s="63">
        <f t="shared" ca="1" si="1"/>
        <v>5.2285935392644069E-2</v>
      </c>
      <c r="L35" s="63">
        <f t="shared" ca="1" si="0"/>
        <v>6.7613836084952542E-2</v>
      </c>
      <c r="M35" s="63">
        <f t="shared" ca="1" si="0"/>
        <v>3.4257863571583051E-2</v>
      </c>
      <c r="N35" s="63">
        <f t="shared" ca="1" si="0"/>
        <v>6.6608815563861015E-2</v>
      </c>
      <c r="O35" s="63">
        <f t="shared" ca="1" si="0"/>
        <v>4.1120132739999996E-2</v>
      </c>
      <c r="P35" s="63">
        <f t="shared" ca="1" si="0"/>
        <v>1.6055502545762714E-3</v>
      </c>
      <c r="Q35" s="63">
        <f t="shared" ca="1" si="0"/>
        <v>2.3846603481355925E-2</v>
      </c>
    </row>
    <row r="36" spans="1:17" x14ac:dyDescent="0.2">
      <c r="A36" s="1">
        <v>44531</v>
      </c>
      <c r="B36">
        <v>-2.8500000000000001E-2</v>
      </c>
      <c r="C36">
        <v>4.4086999999999996</v>
      </c>
      <c r="D36">
        <v>2.5977999999999999</v>
      </c>
      <c r="E36">
        <v>4.6821000000000002</v>
      </c>
      <c r="F36">
        <v>3.1</v>
      </c>
      <c r="G36">
        <v>-1.32</v>
      </c>
      <c r="H36">
        <v>3.26</v>
      </c>
      <c r="J36">
        <v>5</v>
      </c>
      <c r="K36" s="63">
        <f t="shared" ca="1" si="1"/>
        <v>4.4563442613559316E-2</v>
      </c>
      <c r="L36" s="63">
        <f t="shared" ca="1" si="0"/>
        <v>4.2770844304067808E-2</v>
      </c>
      <c r="M36" s="63">
        <f t="shared" ca="1" si="0"/>
        <v>3.5578199867457638E-2</v>
      </c>
      <c r="N36" s="63">
        <f t="shared" ca="1" si="0"/>
        <v>4.1120132739999996E-2</v>
      </c>
      <c r="O36" s="63">
        <f t="shared" ca="1" si="0"/>
        <v>3.6012179355932192E-2</v>
      </c>
      <c r="P36" s="63">
        <f t="shared" ca="1" si="0"/>
        <v>2.5301514237288125E-3</v>
      </c>
      <c r="Q36" s="63">
        <f t="shared" ca="1" si="0"/>
        <v>1.8787433898305097E-3</v>
      </c>
    </row>
    <row r="37" spans="1:17" x14ac:dyDescent="0.2">
      <c r="A37" s="1">
        <v>44562</v>
      </c>
      <c r="B37">
        <v>-13.327500000000001</v>
      </c>
      <c r="C37">
        <v>-1.0048999999999999</v>
      </c>
      <c r="D37">
        <v>-7.9547999999999996</v>
      </c>
      <c r="E37">
        <v>5.2225999999999999</v>
      </c>
      <c r="F37">
        <v>-6.25</v>
      </c>
      <c r="G37">
        <v>-1.67</v>
      </c>
      <c r="H37">
        <v>12.75</v>
      </c>
      <c r="J37">
        <v>6</v>
      </c>
      <c r="K37" s="63">
        <f t="shared" ca="1" si="1"/>
        <v>5.3325381864406792E-3</v>
      </c>
      <c r="L37" s="63">
        <f t="shared" ca="1" si="0"/>
        <v>3.6770380708474591E-3</v>
      </c>
      <c r="M37" s="63">
        <f t="shared" ca="1" si="0"/>
        <v>2.4827298755932194E-3</v>
      </c>
      <c r="N37" s="63">
        <f t="shared" ca="1" si="0"/>
        <v>1.6055502545762714E-3</v>
      </c>
      <c r="O37" s="63">
        <f t="shared" ca="1" si="0"/>
        <v>2.5301514237288125E-3</v>
      </c>
      <c r="P37" s="63">
        <f t="shared" ca="1" si="0"/>
        <v>1.0209309118644067E-2</v>
      </c>
      <c r="Q37" s="63">
        <f t="shared" ca="1" si="0"/>
        <v>-1.2654579661016954E-3</v>
      </c>
    </row>
    <row r="38" spans="1:17" x14ac:dyDescent="0.2">
      <c r="A38" s="1">
        <v>44593</v>
      </c>
      <c r="B38">
        <v>-3.1300000000000001E-2</v>
      </c>
      <c r="C38">
        <v>2.2397</v>
      </c>
      <c r="D38">
        <v>-3.5590000000000002</v>
      </c>
      <c r="E38">
        <v>0.33950000000000002</v>
      </c>
      <c r="F38">
        <v>-2.29</v>
      </c>
      <c r="G38">
        <v>-5.94</v>
      </c>
      <c r="H38">
        <v>3.08</v>
      </c>
      <c r="J38">
        <v>7</v>
      </c>
      <c r="K38" s="63">
        <f t="shared" ca="1" si="1"/>
        <v>-5.3685357966101667E-4</v>
      </c>
      <c r="L38" s="63">
        <f t="shared" ca="1" si="0"/>
        <v>2.3839345149152532E-2</v>
      </c>
      <c r="M38" s="63">
        <f t="shared" ca="1" si="0"/>
        <v>-5.1952292440677937E-3</v>
      </c>
      <c r="N38" s="63">
        <f t="shared" ca="1" si="0"/>
        <v>2.3846603481355925E-2</v>
      </c>
      <c r="O38" s="63">
        <f t="shared" ca="1" si="0"/>
        <v>1.8787433898305097E-3</v>
      </c>
      <c r="P38" s="63">
        <f t="shared" ca="1" si="0"/>
        <v>-1.2654579661016954E-3</v>
      </c>
      <c r="Q38" s="63">
        <f t="shared" ca="1" si="0"/>
        <v>2.6711286101694914E-2</v>
      </c>
    </row>
    <row r="39" spans="1:17" x14ac:dyDescent="0.2">
      <c r="A39" s="1">
        <v>44621</v>
      </c>
      <c r="B39">
        <v>1.7907</v>
      </c>
      <c r="C39">
        <v>0.55800000000000005</v>
      </c>
      <c r="D39">
        <v>4.3281999999999998</v>
      </c>
      <c r="E39">
        <v>1.9377</v>
      </c>
      <c r="F39">
        <v>3.05</v>
      </c>
      <c r="G39">
        <v>2.19</v>
      </c>
      <c r="H39">
        <v>-1.81</v>
      </c>
      <c r="K39">
        <v>7.2695701742033908E-2</v>
      </c>
      <c r="L39">
        <v>7.7198161937420351E-2</v>
      </c>
      <c r="M39">
        <v>3.7606379304850841E-2</v>
      </c>
      <c r="N39">
        <v>6.6608815563861015E-2</v>
      </c>
      <c r="O39">
        <v>3.6012179355932192E-2</v>
      </c>
      <c r="P39">
        <v>1.0209309118644067E-2</v>
      </c>
      <c r="Q39">
        <v>2.6711286101694914E-2</v>
      </c>
    </row>
    <row r="40" spans="1:17" x14ac:dyDescent="0.2">
      <c r="A40" s="1">
        <v>44652</v>
      </c>
      <c r="B40">
        <v>-13.5306</v>
      </c>
      <c r="C40">
        <v>-5.5777999999999999</v>
      </c>
      <c r="D40">
        <v>-10.595700000000001</v>
      </c>
      <c r="E40">
        <v>-6.2179000000000002</v>
      </c>
      <c r="F40">
        <v>-9.4600000000000009</v>
      </c>
      <c r="G40">
        <v>-1.61</v>
      </c>
      <c r="H40">
        <v>6.17</v>
      </c>
      <c r="J40">
        <v>7.2695701742033908E-2</v>
      </c>
      <c r="K40" s="63">
        <f ca="1">K32/SQRT(K$39)/SQRT($J40)</f>
        <v>1</v>
      </c>
      <c r="L40" s="63">
        <f t="shared" ref="L40:Q40" ca="1" si="2">L32/SQRT(L$39)/SQRT($J40)</f>
        <v>0.82441442254080499</v>
      </c>
      <c r="M40" s="63">
        <f t="shared" ca="1" si="2"/>
        <v>0.81160911483944342</v>
      </c>
      <c r="N40" s="63">
        <f t="shared" ca="1" si="2"/>
        <v>0.75138870046300754</v>
      </c>
      <c r="O40" s="63">
        <f t="shared" ca="1" si="2"/>
        <v>0.87096291759051214</v>
      </c>
      <c r="P40" s="63">
        <f t="shared" ca="1" si="2"/>
        <v>0.19574083233356204</v>
      </c>
      <c r="Q40" s="63">
        <f t="shared" ca="1" si="2"/>
        <v>-1.218299559378893E-2</v>
      </c>
    </row>
    <row r="41" spans="1:17" x14ac:dyDescent="0.2">
      <c r="A41" s="1">
        <v>44682</v>
      </c>
      <c r="B41">
        <v>-4.3724999999999996</v>
      </c>
      <c r="C41">
        <v>4.1365999999999996</v>
      </c>
      <c r="D41">
        <v>-2.6267999999999998</v>
      </c>
      <c r="E41">
        <v>5.6393000000000004</v>
      </c>
      <c r="F41">
        <v>-0.34</v>
      </c>
      <c r="G41">
        <v>-1.39</v>
      </c>
      <c r="H41">
        <v>8.39</v>
      </c>
      <c r="J41">
        <v>7.7198161937420351E-2</v>
      </c>
      <c r="K41" s="63">
        <f t="shared" ref="K41:Q41" ca="1" si="3">K33/SQRT(K$39)/SQRT($J41)</f>
        <v>0.8244144225408051</v>
      </c>
      <c r="L41" s="63">
        <f t="shared" ca="1" si="3"/>
        <v>0.99999999999999978</v>
      </c>
      <c r="M41" s="63">
        <f t="shared" ca="1" si="3"/>
        <v>0.6567711973862207</v>
      </c>
      <c r="N41" s="63">
        <f t="shared" ca="1" si="3"/>
        <v>0.94290131374403807</v>
      </c>
      <c r="O41" s="63">
        <f t="shared" ca="1" si="3"/>
        <v>0.81118449535151038</v>
      </c>
      <c r="P41" s="63">
        <f t="shared" ca="1" si="3"/>
        <v>0.13097743151177446</v>
      </c>
      <c r="Q41" s="63">
        <f t="shared" ca="1" si="3"/>
        <v>0.52498082606155172</v>
      </c>
    </row>
    <row r="42" spans="1:17" x14ac:dyDescent="0.2">
      <c r="A42" s="1">
        <v>44713</v>
      </c>
      <c r="B42">
        <v>-4.3113999999999999</v>
      </c>
      <c r="C42">
        <v>-11.209099999999999</v>
      </c>
      <c r="D42">
        <v>-7.2573999999999996</v>
      </c>
      <c r="E42">
        <v>-12.299300000000001</v>
      </c>
      <c r="F42">
        <v>-8.43</v>
      </c>
      <c r="G42">
        <v>-1.83</v>
      </c>
      <c r="H42">
        <v>-5.97</v>
      </c>
      <c r="J42">
        <v>3.7606379304850841E-2</v>
      </c>
      <c r="K42" s="63">
        <f t="shared" ref="K42:Q42" ca="1" si="4">K34/SQRT(K$39)/SQRT($J42)</f>
        <v>0.81160911483944342</v>
      </c>
      <c r="L42" s="63">
        <f t="shared" ca="1" si="4"/>
        <v>0.65677119738622081</v>
      </c>
      <c r="M42" s="63">
        <f t="shared" ca="1" si="4"/>
        <v>1</v>
      </c>
      <c r="N42" s="63">
        <f t="shared" ca="1" si="4"/>
        <v>0.68448456432329174</v>
      </c>
      <c r="O42" s="63">
        <f t="shared" ca="1" si="4"/>
        <v>0.96678189165828987</v>
      </c>
      <c r="P42" s="63">
        <f t="shared" ca="1" si="4"/>
        <v>0.12670697783570561</v>
      </c>
      <c r="Q42" s="63">
        <f t="shared" ca="1" si="4"/>
        <v>-0.16391796560275415</v>
      </c>
    </row>
    <row r="43" spans="1:17" x14ac:dyDescent="0.2">
      <c r="A43" s="1">
        <v>44743</v>
      </c>
      <c r="B43">
        <v>13.432700000000001</v>
      </c>
      <c r="C43">
        <v>8.7728999999999999</v>
      </c>
      <c r="D43">
        <v>11.439399999999999</v>
      </c>
      <c r="E43">
        <v>7.9955999999999996</v>
      </c>
      <c r="F43">
        <v>9.57</v>
      </c>
      <c r="G43">
        <v>2.1</v>
      </c>
      <c r="H43">
        <v>-4.05</v>
      </c>
      <c r="J43">
        <v>6.6608815563861015E-2</v>
      </c>
      <c r="K43" s="63">
        <f t="shared" ref="K43:Q43" ca="1" si="5">K35/SQRT(K$39)/SQRT($J43)</f>
        <v>0.75138870046300743</v>
      </c>
      <c r="L43" s="63">
        <f t="shared" ca="1" si="5"/>
        <v>0.94290131374403818</v>
      </c>
      <c r="M43" s="63">
        <f t="shared" ca="1" si="5"/>
        <v>0.68448456432329174</v>
      </c>
      <c r="N43" s="63">
        <f t="shared" ca="1" si="5"/>
        <v>1</v>
      </c>
      <c r="O43" s="63">
        <f t="shared" ca="1" si="5"/>
        <v>0.83958360667072252</v>
      </c>
      <c r="P43" s="63">
        <f t="shared" ca="1" si="5"/>
        <v>6.1568684074881141E-2</v>
      </c>
      <c r="Q43" s="63">
        <f t="shared" ca="1" si="5"/>
        <v>0.56534463515896705</v>
      </c>
    </row>
    <row r="44" spans="1:17" x14ac:dyDescent="0.2">
      <c r="A44" s="1">
        <v>44774</v>
      </c>
      <c r="B44">
        <v>0.28939999999999999</v>
      </c>
      <c r="C44">
        <v>-2.262</v>
      </c>
      <c r="D44">
        <v>-4.7149000000000001</v>
      </c>
      <c r="E44">
        <v>-1.5765</v>
      </c>
      <c r="F44">
        <v>-3.77</v>
      </c>
      <c r="G44">
        <v>2.81</v>
      </c>
      <c r="H44">
        <v>0.28999999999999998</v>
      </c>
      <c r="J44">
        <v>3.6012179355932192E-2</v>
      </c>
      <c r="K44" s="63">
        <f t="shared" ref="K44:Q44" ca="1" si="6">K36/SQRT(K$39)/SQRT($J44)</f>
        <v>0.87096291759051214</v>
      </c>
      <c r="L44" s="63">
        <f t="shared" ca="1" si="6"/>
        <v>0.81118449535151038</v>
      </c>
      <c r="M44" s="63">
        <f t="shared" ca="1" si="6"/>
        <v>0.96678189165828998</v>
      </c>
      <c r="N44" s="63">
        <f t="shared" ca="1" si="6"/>
        <v>0.83958360667072252</v>
      </c>
      <c r="O44" s="63">
        <f t="shared" ca="1" si="6"/>
        <v>1</v>
      </c>
      <c r="P44" s="63">
        <f t="shared" ca="1" si="6"/>
        <v>0.13195432651817876</v>
      </c>
      <c r="Q44" s="63">
        <f t="shared" ca="1" si="6"/>
        <v>6.0575270732342722E-2</v>
      </c>
    </row>
    <row r="45" spans="1:17" x14ac:dyDescent="0.2">
      <c r="A45" s="1">
        <v>44805</v>
      </c>
      <c r="B45">
        <v>-9.3431999999999995</v>
      </c>
      <c r="C45">
        <v>-9.7752999999999997</v>
      </c>
      <c r="D45">
        <v>-9.1189</v>
      </c>
      <c r="E45">
        <v>-8.5881000000000007</v>
      </c>
      <c r="F45">
        <v>-9.35</v>
      </c>
      <c r="G45">
        <v>1.4</v>
      </c>
      <c r="H45">
        <v>0.05</v>
      </c>
      <c r="J45">
        <v>1.0209309118644067E-2</v>
      </c>
      <c r="K45" s="63">
        <f t="shared" ref="K45:Q45" ca="1" si="7">K37/SQRT(K$39)/SQRT($J45)</f>
        <v>0.19574083233356201</v>
      </c>
      <c r="L45" s="63">
        <f t="shared" ca="1" si="7"/>
        <v>0.13097743151177443</v>
      </c>
      <c r="M45" s="63">
        <f t="shared" ca="1" si="7"/>
        <v>0.12670697783570561</v>
      </c>
      <c r="N45" s="63">
        <f t="shared" ca="1" si="7"/>
        <v>6.1568684074881135E-2</v>
      </c>
      <c r="O45" s="63">
        <f t="shared" ca="1" si="7"/>
        <v>0.13195432651817879</v>
      </c>
      <c r="P45" s="63">
        <f t="shared" ca="1" si="7"/>
        <v>1.0000000000000002</v>
      </c>
      <c r="Q45" s="63">
        <f t="shared" ca="1" si="7"/>
        <v>-7.6630586187668534E-2</v>
      </c>
    </row>
    <row r="46" spans="1:17" x14ac:dyDescent="0.2">
      <c r="A46" s="1">
        <v>44835</v>
      </c>
      <c r="B46">
        <v>7.2789999999999999</v>
      </c>
      <c r="C46">
        <v>13.799899999999999</v>
      </c>
      <c r="D46">
        <v>5.4710999999999999</v>
      </c>
      <c r="E46">
        <v>14.965</v>
      </c>
      <c r="F46">
        <v>7.83</v>
      </c>
      <c r="G46">
        <v>-0.81</v>
      </c>
      <c r="H46">
        <v>8.01</v>
      </c>
      <c r="J46">
        <v>2.6711286101694914E-2</v>
      </c>
      <c r="K46" s="63">
        <f t="shared" ref="K46:Q46" ca="1" si="8">K38/SQRT(K$39)/SQRT($J46)</f>
        <v>-1.218299559378893E-2</v>
      </c>
      <c r="L46" s="63">
        <f t="shared" ca="1" si="8"/>
        <v>0.52498082606155172</v>
      </c>
      <c r="M46" s="63">
        <f t="shared" ca="1" si="8"/>
        <v>-0.16391796560275415</v>
      </c>
      <c r="N46" s="63">
        <f t="shared" ca="1" si="8"/>
        <v>0.56534463515896705</v>
      </c>
      <c r="O46" s="63">
        <f t="shared" ca="1" si="8"/>
        <v>6.0575270732342729E-2</v>
      </c>
      <c r="P46" s="63">
        <f t="shared" ca="1" si="8"/>
        <v>-7.663058618766852E-2</v>
      </c>
      <c r="Q46" s="63">
        <f t="shared" ca="1" si="8"/>
        <v>1</v>
      </c>
    </row>
    <row r="47" spans="1:17" x14ac:dyDescent="0.2">
      <c r="A47" s="1">
        <v>44866</v>
      </c>
      <c r="B47">
        <v>-0.51070000000000004</v>
      </c>
      <c r="C47">
        <v>2.5274000000000001</v>
      </c>
      <c r="D47">
        <v>5.1241000000000003</v>
      </c>
      <c r="E47">
        <v>4.8380000000000001</v>
      </c>
      <c r="F47">
        <v>4.5999999999999996</v>
      </c>
      <c r="G47">
        <v>0.06</v>
      </c>
      <c r="H47">
        <v>1.38</v>
      </c>
      <c r="K47" s="63"/>
    </row>
    <row r="48" spans="1:17" x14ac:dyDescent="0.2">
      <c r="A48" s="1">
        <v>44896</v>
      </c>
      <c r="B48">
        <v>-5.91</v>
      </c>
      <c r="C48">
        <v>-5.3959000000000001</v>
      </c>
      <c r="D48">
        <v>-7.1702000000000004</v>
      </c>
      <c r="E48">
        <v>-4.9538000000000002</v>
      </c>
      <c r="F48">
        <v>-6.41</v>
      </c>
      <c r="G48">
        <v>-3.52</v>
      </c>
      <c r="H48">
        <v>1.37</v>
      </c>
    </row>
    <row r="49" spans="1:8" x14ac:dyDescent="0.2">
      <c r="A49" s="1">
        <v>44927</v>
      </c>
      <c r="B49">
        <v>13.897</v>
      </c>
      <c r="C49">
        <v>8.1936</v>
      </c>
      <c r="D49">
        <v>7.4992000000000001</v>
      </c>
      <c r="E49">
        <v>5.1759000000000004</v>
      </c>
      <c r="F49">
        <v>6.65</v>
      </c>
      <c r="G49">
        <v>-0.69</v>
      </c>
      <c r="H49">
        <v>-4.01</v>
      </c>
    </row>
    <row r="50" spans="1:8" x14ac:dyDescent="0.2">
      <c r="A50" s="1">
        <v>44958</v>
      </c>
      <c r="B50">
        <v>-2.4125999999999999</v>
      </c>
      <c r="C50">
        <v>-1.7028000000000001</v>
      </c>
      <c r="D50">
        <v>-1.3885000000000001</v>
      </c>
      <c r="E50">
        <v>-3.7134999999999998</v>
      </c>
      <c r="F50">
        <v>-2.58</v>
      </c>
      <c r="G50">
        <v>5.01</v>
      </c>
      <c r="H50">
        <v>-0.81</v>
      </c>
    </row>
    <row r="51" spans="1:8" x14ac:dyDescent="0.2">
      <c r="A51" s="1">
        <v>44986</v>
      </c>
      <c r="B51">
        <v>-3.4708999999999999</v>
      </c>
      <c r="C51">
        <v>-9.1161999999999992</v>
      </c>
      <c r="D51">
        <v>6.7317</v>
      </c>
      <c r="E51">
        <v>-5.3231999999999999</v>
      </c>
      <c r="F51">
        <v>2.5099999999999998</v>
      </c>
      <c r="G51">
        <v>1.17</v>
      </c>
      <c r="H51">
        <v>-8.85</v>
      </c>
    </row>
    <row r="52" spans="1:8" x14ac:dyDescent="0.2">
      <c r="A52" s="1">
        <v>45017</v>
      </c>
      <c r="B52">
        <v>-1.2652000000000001</v>
      </c>
      <c r="C52">
        <v>-2.5276999999999998</v>
      </c>
      <c r="D52">
        <v>1.0381</v>
      </c>
      <c r="E52">
        <v>2.2147999999999999</v>
      </c>
      <c r="F52">
        <v>0.61</v>
      </c>
      <c r="G52">
        <v>-5.51</v>
      </c>
      <c r="H52">
        <v>-0.04</v>
      </c>
    </row>
    <row r="53" spans="1:8" x14ac:dyDescent="0.2">
      <c r="A53" s="1">
        <v>45047</v>
      </c>
      <c r="B53">
        <v>0.86809999999999998</v>
      </c>
      <c r="C53">
        <v>-4.2857000000000003</v>
      </c>
      <c r="D53">
        <v>3.9763000000000002</v>
      </c>
      <c r="E53">
        <v>-6.3029000000000002</v>
      </c>
      <c r="F53">
        <v>0.35</v>
      </c>
      <c r="G53">
        <v>-3.35</v>
      </c>
      <c r="H53">
        <v>-7.72</v>
      </c>
    </row>
    <row r="54" spans="1:8" x14ac:dyDescent="0.2">
      <c r="A54" s="1">
        <v>45078</v>
      </c>
      <c r="B54">
        <v>7.5959000000000003</v>
      </c>
      <c r="C54">
        <v>8.0917999999999992</v>
      </c>
      <c r="D54">
        <v>7.1436000000000002</v>
      </c>
      <c r="E54">
        <v>6.1311</v>
      </c>
      <c r="F54">
        <v>6.46</v>
      </c>
      <c r="G54">
        <v>1.61</v>
      </c>
      <c r="H54">
        <v>-0.26</v>
      </c>
    </row>
    <row r="55" spans="1:8" x14ac:dyDescent="0.2">
      <c r="A55" s="1">
        <v>45108</v>
      </c>
      <c r="B55">
        <v>5.133</v>
      </c>
      <c r="C55">
        <v>9.2635000000000005</v>
      </c>
      <c r="D55">
        <v>2.9020999999999999</v>
      </c>
      <c r="E55">
        <v>6.9958</v>
      </c>
      <c r="F55">
        <v>3.21</v>
      </c>
      <c r="G55">
        <v>1.54</v>
      </c>
      <c r="H55">
        <v>4.1100000000000003</v>
      </c>
    </row>
    <row r="56" spans="1:8" x14ac:dyDescent="0.2">
      <c r="A56" s="1">
        <v>45139</v>
      </c>
      <c r="B56">
        <v>-7.8268000000000004</v>
      </c>
      <c r="C56">
        <v>-5.3284000000000002</v>
      </c>
      <c r="D56">
        <v>-0.89880000000000004</v>
      </c>
      <c r="E56">
        <v>-5.5091999999999999</v>
      </c>
      <c r="F56">
        <v>-2.39</v>
      </c>
      <c r="G56">
        <v>2.08</v>
      </c>
      <c r="H56">
        <v>-1.06</v>
      </c>
    </row>
    <row r="57" spans="1:8" x14ac:dyDescent="0.2">
      <c r="A57" s="1">
        <v>45170</v>
      </c>
      <c r="B57">
        <v>-6.8098999999999998</v>
      </c>
      <c r="C57">
        <v>-6.0807000000000002</v>
      </c>
      <c r="D57">
        <v>-5.4008000000000003</v>
      </c>
      <c r="E57">
        <v>-3.0848</v>
      </c>
      <c r="F57">
        <v>-5.24</v>
      </c>
      <c r="G57">
        <v>-3.16</v>
      </c>
      <c r="H57">
        <v>1.52</v>
      </c>
    </row>
    <row r="58" spans="1:8" x14ac:dyDescent="0.2">
      <c r="A58" s="1">
        <v>45200</v>
      </c>
      <c r="B58">
        <v>-9.1193000000000008</v>
      </c>
      <c r="C58">
        <v>-6.2046999999999999</v>
      </c>
      <c r="D58">
        <v>-1.796</v>
      </c>
      <c r="E58">
        <v>-4.3316999999999997</v>
      </c>
      <c r="F58">
        <v>-3.19</v>
      </c>
      <c r="G58">
        <v>-2.5099999999999998</v>
      </c>
      <c r="H58">
        <v>0.19</v>
      </c>
    </row>
    <row r="59" spans="1:8" x14ac:dyDescent="0.2">
      <c r="A59" s="1">
        <v>45231</v>
      </c>
      <c r="B59">
        <v>9.8574999999999999</v>
      </c>
      <c r="C59">
        <v>10.4811</v>
      </c>
      <c r="D59">
        <v>9.5665999999999993</v>
      </c>
      <c r="E59">
        <v>12.2209</v>
      </c>
      <c r="F59">
        <v>8.84</v>
      </c>
      <c r="G59">
        <v>-3.87</v>
      </c>
      <c r="H59">
        <v>1.64</v>
      </c>
    </row>
    <row r="60" spans="1:8" x14ac:dyDescent="0.2">
      <c r="A60" s="1">
        <v>45261</v>
      </c>
      <c r="B60">
        <v>12.3066</v>
      </c>
      <c r="C60">
        <v>15.3893</v>
      </c>
      <c r="D60">
        <v>4.2271000000000001</v>
      </c>
      <c r="E60">
        <v>10.9983</v>
      </c>
      <c r="F60">
        <v>4.8499999999999996</v>
      </c>
      <c r="G60">
        <v>-0.02</v>
      </c>
      <c r="H60">
        <v>4.93</v>
      </c>
    </row>
    <row r="61" spans="1:8" x14ac:dyDescent="0.2">
      <c r="A61" s="1">
        <v>45292</v>
      </c>
      <c r="B61">
        <v>-4.1112000000000002</v>
      </c>
      <c r="C61">
        <v>-5.1513999999999998</v>
      </c>
      <c r="D61">
        <v>1.7381</v>
      </c>
      <c r="E61">
        <v>-1.9996</v>
      </c>
      <c r="F61">
        <v>0.7</v>
      </c>
      <c r="G61">
        <v>6.34</v>
      </c>
      <c r="H61">
        <v>-2.39</v>
      </c>
    </row>
    <row r="62" spans="1:8" x14ac:dyDescent="0.2">
      <c r="G62">
        <v>-5.07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COMMENTS</vt:lpstr>
      <vt:lpstr>PROBLEMS</vt:lpstr>
      <vt:lpstr>Fama French excess 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 O'Cinneide</dc:creator>
  <cp:lastModifiedBy>ph2715</cp:lastModifiedBy>
  <dcterms:created xsi:type="dcterms:W3CDTF">2024-03-02T19:02:19Z</dcterms:created>
  <dcterms:modified xsi:type="dcterms:W3CDTF">2025-03-28T17:35:26Z</dcterms:modified>
</cp:coreProperties>
</file>