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8595" yWindow="195" windowWidth="11820" windowHeight="10575" tabRatio="955" firstSheet="1" activeTab="4"/>
  </bookViews>
  <sheets>
    <sheet name="dimers" sheetId="7" r:id="rId1"/>
    <sheet name="dimers (stack)" sheetId="13" r:id="rId2"/>
    <sheet name="dimers(t-shaped)" sheetId="17" r:id="rId3"/>
    <sheet name="dimers (CH-Pi)" sheetId="16" r:id="rId4"/>
    <sheet name="CCL" sheetId="18" r:id="rId5"/>
    <sheet name="Sheet1" sheetId="19" r:id="rId6"/>
    <sheet name="Sheet2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8" l="1"/>
  <c r="K6" i="20" l="1"/>
  <c r="K4" i="20"/>
  <c r="K2" i="20"/>
  <c r="I28" i="13"/>
  <c r="J28" i="13"/>
  <c r="I26" i="13"/>
  <c r="J26" i="13"/>
  <c r="I15" i="13"/>
  <c r="J15" i="13"/>
  <c r="I13" i="13"/>
  <c r="J13" i="13"/>
  <c r="I9" i="13"/>
  <c r="J9" i="13"/>
  <c r="I6" i="13"/>
  <c r="J6" i="13"/>
  <c r="G36" i="16"/>
  <c r="G35" i="16"/>
  <c r="G34" i="16"/>
  <c r="D34" i="16"/>
  <c r="D36" i="16"/>
  <c r="D35" i="16"/>
  <c r="G32" i="17"/>
  <c r="G31" i="17"/>
  <c r="G30" i="17"/>
  <c r="D32" i="17"/>
  <c r="D31" i="17"/>
  <c r="D30" i="17"/>
  <c r="J29" i="13" l="1"/>
  <c r="J27" i="13"/>
  <c r="I27" i="13"/>
  <c r="I29" i="13"/>
  <c r="J17" i="13"/>
  <c r="J16" i="13"/>
  <c r="I17" i="13"/>
  <c r="I16" i="13"/>
  <c r="H32" i="18"/>
  <c r="H30" i="18"/>
  <c r="H17" i="18"/>
  <c r="H15" i="18"/>
  <c r="H11" i="18"/>
  <c r="H8" i="18"/>
  <c r="G32" i="18"/>
  <c r="G30" i="18"/>
  <c r="G17" i="18"/>
  <c r="G15" i="18"/>
  <c r="G11" i="18"/>
  <c r="G8" i="18"/>
  <c r="R32" i="18"/>
  <c r="F32" i="18"/>
  <c r="E32" i="18"/>
  <c r="D32" i="18"/>
  <c r="R30" i="18"/>
  <c r="Q30" i="18"/>
  <c r="P30" i="18"/>
  <c r="O30" i="18"/>
  <c r="N30" i="18"/>
  <c r="M30" i="18"/>
  <c r="F30" i="18"/>
  <c r="E30" i="18"/>
  <c r="D30" i="18"/>
  <c r="C28" i="18"/>
  <c r="Q27" i="18"/>
  <c r="P27" i="18"/>
  <c r="O27" i="18"/>
  <c r="N27" i="18"/>
  <c r="M27" i="18"/>
  <c r="R17" i="18"/>
  <c r="Q17" i="18"/>
  <c r="P17" i="18"/>
  <c r="O17" i="18"/>
  <c r="N17" i="18"/>
  <c r="F17" i="18"/>
  <c r="E17" i="18"/>
  <c r="D17" i="18"/>
  <c r="F15" i="18"/>
  <c r="E15" i="18"/>
  <c r="D15" i="18"/>
  <c r="R13" i="18"/>
  <c r="Q13" i="18"/>
  <c r="P13" i="18"/>
  <c r="O13" i="18"/>
  <c r="N13" i="18"/>
  <c r="M13" i="18"/>
  <c r="F11" i="18"/>
  <c r="E11" i="18"/>
  <c r="D11" i="18"/>
  <c r="R8" i="18"/>
  <c r="Q8" i="18"/>
  <c r="P8" i="18"/>
  <c r="O8" i="18"/>
  <c r="N8" i="18"/>
  <c r="M8" i="18"/>
  <c r="F8" i="18"/>
  <c r="E8" i="18"/>
  <c r="D8" i="18"/>
  <c r="B28" i="16"/>
  <c r="C28" i="16"/>
  <c r="D28" i="16"/>
  <c r="E28" i="16"/>
  <c r="F28" i="16"/>
  <c r="B30" i="16"/>
  <c r="C30" i="16"/>
  <c r="D30" i="16"/>
  <c r="E30" i="16"/>
  <c r="F30" i="16"/>
  <c r="B6" i="16"/>
  <c r="C6" i="16"/>
  <c r="D6" i="16"/>
  <c r="E6" i="16"/>
  <c r="F6" i="16"/>
  <c r="G6" i="16"/>
  <c r="B9" i="16"/>
  <c r="C9" i="16"/>
  <c r="D9" i="16"/>
  <c r="E9" i="16"/>
  <c r="F9" i="16"/>
  <c r="G9" i="16"/>
  <c r="G30" i="16"/>
  <c r="G28" i="16"/>
  <c r="G15" i="16"/>
  <c r="G13" i="16"/>
  <c r="G27" i="17"/>
  <c r="G25" i="17"/>
  <c r="G15" i="17"/>
  <c r="G13" i="17"/>
  <c r="G9" i="17"/>
  <c r="G6" i="17"/>
  <c r="K15" i="7"/>
  <c r="J15" i="7"/>
  <c r="D26" i="13"/>
  <c r="H28" i="13"/>
  <c r="H26" i="13"/>
  <c r="H15" i="13"/>
  <c r="H13" i="13"/>
  <c r="H9" i="13"/>
  <c r="H6" i="13"/>
  <c r="Q30" i="17"/>
  <c r="F27" i="17"/>
  <c r="E27" i="17"/>
  <c r="D27" i="17"/>
  <c r="C27" i="17"/>
  <c r="B27" i="17"/>
  <c r="Q28" i="17"/>
  <c r="P28" i="17"/>
  <c r="O28" i="17"/>
  <c r="N28" i="17"/>
  <c r="M28" i="17"/>
  <c r="L28" i="17"/>
  <c r="F25" i="17"/>
  <c r="E25" i="17"/>
  <c r="D25" i="17"/>
  <c r="C25" i="17"/>
  <c r="B25" i="17"/>
  <c r="P25" i="17"/>
  <c r="O25" i="17"/>
  <c r="N25" i="17"/>
  <c r="M25" i="17"/>
  <c r="L25" i="17"/>
  <c r="K24" i="17"/>
  <c r="Q15" i="17"/>
  <c r="P15" i="17"/>
  <c r="O15" i="17"/>
  <c r="N15" i="17"/>
  <c r="M15" i="17"/>
  <c r="L15" i="17"/>
  <c r="F15" i="17"/>
  <c r="E15" i="17"/>
  <c r="D15" i="17"/>
  <c r="C15" i="17"/>
  <c r="B15" i="17"/>
  <c r="F13" i="17"/>
  <c r="E13" i="17"/>
  <c r="D13" i="17"/>
  <c r="C13" i="17"/>
  <c r="B13" i="17"/>
  <c r="Q11" i="17"/>
  <c r="P11" i="17"/>
  <c r="O11" i="17"/>
  <c r="N11" i="17"/>
  <c r="M11" i="17"/>
  <c r="L11" i="17"/>
  <c r="F9" i="17"/>
  <c r="E9" i="17"/>
  <c r="D9" i="17"/>
  <c r="C9" i="17"/>
  <c r="B9" i="17"/>
  <c r="Q6" i="17"/>
  <c r="P6" i="17"/>
  <c r="O6" i="17"/>
  <c r="N6" i="17"/>
  <c r="M6" i="17"/>
  <c r="L6" i="17"/>
  <c r="F6" i="17"/>
  <c r="E6" i="17"/>
  <c r="D6" i="17"/>
  <c r="C6" i="17"/>
  <c r="B6" i="17"/>
  <c r="Q32" i="16"/>
  <c r="Q30" i="16"/>
  <c r="P30" i="16"/>
  <c r="O30" i="16"/>
  <c r="N30" i="16"/>
  <c r="M30" i="16"/>
  <c r="L30" i="16"/>
  <c r="P27" i="16"/>
  <c r="O27" i="16"/>
  <c r="N27" i="16"/>
  <c r="M27" i="16"/>
  <c r="L27" i="16"/>
  <c r="K26" i="16"/>
  <c r="Q17" i="16"/>
  <c r="P17" i="16"/>
  <c r="O17" i="16"/>
  <c r="N17" i="16"/>
  <c r="M17" i="16"/>
  <c r="L17" i="16"/>
  <c r="F15" i="16"/>
  <c r="E15" i="16"/>
  <c r="D15" i="16"/>
  <c r="C15" i="16"/>
  <c r="B15" i="16"/>
  <c r="F13" i="16"/>
  <c r="E13" i="16"/>
  <c r="D13" i="16"/>
  <c r="C13" i="16"/>
  <c r="B13" i="16"/>
  <c r="Q13" i="16"/>
  <c r="P13" i="16"/>
  <c r="O13" i="16"/>
  <c r="N13" i="16"/>
  <c r="M13" i="16"/>
  <c r="L13" i="16"/>
  <c r="Q8" i="16"/>
  <c r="P8" i="16"/>
  <c r="O8" i="16"/>
  <c r="N8" i="16"/>
  <c r="M8" i="16"/>
  <c r="L8" i="16"/>
  <c r="D30" i="7"/>
  <c r="U30" i="13"/>
  <c r="G28" i="13"/>
  <c r="F28" i="13"/>
  <c r="E28" i="13"/>
  <c r="D28" i="13"/>
  <c r="T28" i="13"/>
  <c r="S28" i="13"/>
  <c r="R28" i="13"/>
  <c r="Q28" i="13"/>
  <c r="P28" i="13"/>
  <c r="O28" i="13"/>
  <c r="G26" i="13"/>
  <c r="F26" i="13"/>
  <c r="E26" i="13"/>
  <c r="S25" i="13"/>
  <c r="R25" i="13"/>
  <c r="Q25" i="13"/>
  <c r="P25" i="13"/>
  <c r="O25" i="13"/>
  <c r="N24" i="13"/>
  <c r="T15" i="13"/>
  <c r="S15" i="13"/>
  <c r="R15" i="13"/>
  <c r="Q15" i="13"/>
  <c r="P15" i="13"/>
  <c r="O15" i="13"/>
  <c r="G15" i="13"/>
  <c r="F15" i="13"/>
  <c r="E15" i="13"/>
  <c r="D15" i="13"/>
  <c r="G13" i="13"/>
  <c r="F13" i="13"/>
  <c r="E13" i="13"/>
  <c r="D13" i="13"/>
  <c r="T11" i="13"/>
  <c r="S11" i="13"/>
  <c r="R11" i="13"/>
  <c r="Q11" i="13"/>
  <c r="P11" i="13"/>
  <c r="O11" i="13"/>
  <c r="G9" i="13"/>
  <c r="F9" i="13"/>
  <c r="E9" i="13"/>
  <c r="D9" i="13"/>
  <c r="T6" i="13"/>
  <c r="S6" i="13"/>
  <c r="R6" i="13"/>
  <c r="Q6" i="13"/>
  <c r="P6" i="13"/>
  <c r="O6" i="13"/>
  <c r="G6" i="13"/>
  <c r="F6" i="13"/>
  <c r="E6" i="13"/>
  <c r="D6" i="13"/>
  <c r="H19" i="18" l="1"/>
  <c r="H18" i="18"/>
  <c r="H31" i="18"/>
  <c r="H33" i="18"/>
  <c r="G19" i="18"/>
  <c r="G18" i="18"/>
  <c r="G31" i="18"/>
  <c r="G33" i="18"/>
  <c r="D19" i="18"/>
  <c r="D18" i="18"/>
  <c r="E19" i="18"/>
  <c r="E18" i="18"/>
  <c r="F19" i="18"/>
  <c r="F18" i="18"/>
  <c r="M19" i="18"/>
  <c r="M18" i="18"/>
  <c r="N19" i="18"/>
  <c r="N18" i="18"/>
  <c r="O19" i="18"/>
  <c r="O18" i="18"/>
  <c r="P19" i="18"/>
  <c r="P18" i="18"/>
  <c r="Q19" i="18"/>
  <c r="Q18" i="18"/>
  <c r="R19" i="18"/>
  <c r="R18" i="18"/>
  <c r="M28" i="18"/>
  <c r="N28" i="18"/>
  <c r="O28" i="18"/>
  <c r="P28" i="18"/>
  <c r="Q28" i="18"/>
  <c r="D31" i="18"/>
  <c r="E31" i="18"/>
  <c r="F31" i="18"/>
  <c r="M31" i="18"/>
  <c r="N31" i="18"/>
  <c r="O31" i="18"/>
  <c r="P31" i="18"/>
  <c r="Q31" i="18"/>
  <c r="R31" i="18"/>
  <c r="D33" i="18"/>
  <c r="E33" i="18"/>
  <c r="F33" i="18"/>
  <c r="R33" i="18"/>
  <c r="F31" i="16"/>
  <c r="E31" i="16"/>
  <c r="D31" i="16"/>
  <c r="C31" i="16"/>
  <c r="B31" i="16"/>
  <c r="F29" i="16"/>
  <c r="E29" i="16"/>
  <c r="D29" i="16"/>
  <c r="C29" i="16"/>
  <c r="B29" i="16"/>
  <c r="G17" i="16"/>
  <c r="G16" i="16"/>
  <c r="G29" i="16"/>
  <c r="G31" i="16"/>
  <c r="G17" i="17"/>
  <c r="G16" i="17"/>
  <c r="G26" i="17"/>
  <c r="G28" i="17"/>
  <c r="H17" i="13"/>
  <c r="H16" i="13"/>
  <c r="H27" i="13"/>
  <c r="H29" i="13"/>
  <c r="B17" i="17"/>
  <c r="B16" i="17"/>
  <c r="C17" i="17"/>
  <c r="C16" i="17"/>
  <c r="D17" i="17"/>
  <c r="D16" i="17"/>
  <c r="E17" i="17"/>
  <c r="E16" i="17"/>
  <c r="F17" i="17"/>
  <c r="F16" i="17"/>
  <c r="L17" i="17"/>
  <c r="L16" i="17"/>
  <c r="M17" i="17"/>
  <c r="M16" i="17"/>
  <c r="N17" i="17"/>
  <c r="N16" i="17"/>
  <c r="O17" i="17"/>
  <c r="O16" i="17"/>
  <c r="P17" i="17"/>
  <c r="P16" i="17"/>
  <c r="Q17" i="17"/>
  <c r="Q16" i="17"/>
  <c r="L26" i="17"/>
  <c r="M26" i="17"/>
  <c r="N26" i="17"/>
  <c r="O26" i="17"/>
  <c r="P26" i="17"/>
  <c r="B26" i="17"/>
  <c r="C26" i="17"/>
  <c r="D26" i="17"/>
  <c r="E26" i="17"/>
  <c r="F26" i="17"/>
  <c r="L29" i="17"/>
  <c r="M29" i="17"/>
  <c r="N29" i="17"/>
  <c r="O29" i="17"/>
  <c r="P29" i="17"/>
  <c r="Q29" i="17"/>
  <c r="B28" i="17"/>
  <c r="C28" i="17"/>
  <c r="D28" i="17"/>
  <c r="E28" i="17"/>
  <c r="F28" i="17"/>
  <c r="Q31" i="17"/>
  <c r="B17" i="16"/>
  <c r="B16" i="16"/>
  <c r="C17" i="16"/>
  <c r="C16" i="16"/>
  <c r="D17" i="16"/>
  <c r="D16" i="16"/>
  <c r="E17" i="16"/>
  <c r="E16" i="16"/>
  <c r="F17" i="16"/>
  <c r="F16" i="16"/>
  <c r="L19" i="16"/>
  <c r="L18" i="16"/>
  <c r="M19" i="16"/>
  <c r="M18" i="16"/>
  <c r="N19" i="16"/>
  <c r="N18" i="16"/>
  <c r="O19" i="16"/>
  <c r="O18" i="16"/>
  <c r="P19" i="16"/>
  <c r="P18" i="16"/>
  <c r="Q19" i="16"/>
  <c r="Q18" i="16"/>
  <c r="L28" i="16"/>
  <c r="M28" i="16"/>
  <c r="N28" i="16"/>
  <c r="O28" i="16"/>
  <c r="P28" i="16"/>
  <c r="L31" i="16"/>
  <c r="M31" i="16"/>
  <c r="N31" i="16"/>
  <c r="O31" i="16"/>
  <c r="P31" i="16"/>
  <c r="Q31" i="16"/>
  <c r="Q33" i="16"/>
  <c r="D17" i="13"/>
  <c r="D16" i="13"/>
  <c r="E17" i="13"/>
  <c r="E16" i="13"/>
  <c r="F17" i="13"/>
  <c r="F16" i="13"/>
  <c r="G17" i="13"/>
  <c r="G16" i="13"/>
  <c r="O17" i="13"/>
  <c r="O16" i="13"/>
  <c r="P17" i="13"/>
  <c r="P16" i="13"/>
  <c r="Q17" i="13"/>
  <c r="Q16" i="13"/>
  <c r="R17" i="13"/>
  <c r="R16" i="13"/>
  <c r="S17" i="13"/>
  <c r="S16" i="13"/>
  <c r="T17" i="13"/>
  <c r="T16" i="13"/>
  <c r="O26" i="13"/>
  <c r="P26" i="13"/>
  <c r="Q26" i="13"/>
  <c r="R26" i="13"/>
  <c r="S26" i="13"/>
  <c r="D27" i="13"/>
  <c r="E27" i="13"/>
  <c r="F27" i="13"/>
  <c r="G27" i="13"/>
  <c r="O29" i="13"/>
  <c r="P29" i="13"/>
  <c r="Q29" i="13"/>
  <c r="R29" i="13"/>
  <c r="S29" i="13"/>
  <c r="T29" i="13"/>
  <c r="D29" i="13"/>
  <c r="E29" i="13"/>
  <c r="F29" i="13"/>
  <c r="G29" i="13"/>
  <c r="U31" i="13"/>
  <c r="I32" i="7"/>
  <c r="J32" i="7"/>
  <c r="K32" i="7"/>
  <c r="I30" i="7"/>
  <c r="J30" i="7"/>
  <c r="K30" i="7"/>
  <c r="E30" i="7"/>
  <c r="E32" i="7"/>
  <c r="F32" i="7"/>
  <c r="F30" i="7"/>
  <c r="P27" i="7"/>
  <c r="P30" i="7"/>
  <c r="D32" i="7"/>
  <c r="D17" i="7"/>
  <c r="P17" i="7"/>
  <c r="D11" i="7"/>
  <c r="C28" i="7"/>
  <c r="D34" i="13" l="1"/>
  <c r="G34" i="13"/>
  <c r="D33" i="13"/>
  <c r="G33" i="13"/>
  <c r="D32" i="13"/>
  <c r="G32" i="13"/>
  <c r="I17" i="7"/>
  <c r="J17" i="7"/>
  <c r="K17" i="7"/>
  <c r="I15" i="7"/>
  <c r="I11" i="7"/>
  <c r="J11" i="7"/>
  <c r="K11" i="7"/>
  <c r="I8" i="7"/>
  <c r="I31" i="7" s="1"/>
  <c r="J8" i="7"/>
  <c r="J31" i="7" s="1"/>
  <c r="K8" i="7"/>
  <c r="K31" i="7" s="1"/>
  <c r="F17" i="7"/>
  <c r="F15" i="7"/>
  <c r="F11" i="7"/>
  <c r="E17" i="7"/>
  <c r="E15" i="7"/>
  <c r="E11" i="7"/>
  <c r="D15" i="7"/>
  <c r="P13" i="7"/>
  <c r="P8" i="7"/>
  <c r="P28" i="7" s="1"/>
  <c r="O26" i="7"/>
  <c r="Q8" i="7"/>
  <c r="Q13" i="7"/>
  <c r="Q17" i="7"/>
  <c r="Q18" i="7"/>
  <c r="Q19" i="7"/>
  <c r="Q27" i="7"/>
  <c r="Q28" i="7"/>
  <c r="Q30" i="7"/>
  <c r="Q31" i="7"/>
  <c r="F8" i="7"/>
  <c r="F31" i="7" s="1"/>
  <c r="E8" i="7"/>
  <c r="E31" i="7" s="1"/>
  <c r="D8" i="7"/>
  <c r="U32" i="7"/>
  <c r="U30" i="7"/>
  <c r="U17" i="7"/>
  <c r="U13" i="7"/>
  <c r="U8" i="7"/>
  <c r="K33" i="7" l="1"/>
  <c r="J33" i="7"/>
  <c r="I33" i="7"/>
  <c r="E33" i="7"/>
  <c r="F33" i="7"/>
  <c r="D31" i="7"/>
  <c r="D33" i="7"/>
  <c r="P31" i="7"/>
  <c r="P18" i="7"/>
  <c r="D19" i="7"/>
  <c r="D18" i="7"/>
  <c r="E19" i="7"/>
  <c r="E18" i="7"/>
  <c r="F19" i="7"/>
  <c r="F18" i="7"/>
  <c r="K19" i="7"/>
  <c r="K18" i="7"/>
  <c r="J19" i="7"/>
  <c r="J18" i="7"/>
  <c r="I19" i="7"/>
  <c r="I18" i="7"/>
  <c r="P19" i="7"/>
  <c r="U19" i="7"/>
  <c r="U31" i="7"/>
  <c r="U33" i="7"/>
  <c r="U18" i="7"/>
  <c r="T30" i="7"/>
  <c r="T27" i="7"/>
  <c r="T17" i="7"/>
  <c r="T13" i="7"/>
  <c r="T8" i="7"/>
  <c r="S30" i="7"/>
  <c r="S27" i="7"/>
  <c r="S17" i="7"/>
  <c r="S8" i="7"/>
  <c r="S13" i="7"/>
  <c r="R30" i="7"/>
  <c r="R27" i="7"/>
  <c r="R17" i="7"/>
  <c r="R13" i="7"/>
  <c r="R8" i="7"/>
  <c r="T19" i="7" l="1"/>
  <c r="T18" i="7"/>
  <c r="T28" i="7"/>
  <c r="T31" i="7"/>
  <c r="S18" i="7"/>
  <c r="S28" i="7"/>
  <c r="S31" i="7"/>
  <c r="S19" i="7"/>
  <c r="R31" i="7"/>
  <c r="R28" i="7"/>
  <c r="R19" i="7"/>
  <c r="R18" i="7"/>
</calcChain>
</file>

<file path=xl/sharedStrings.xml><?xml version="1.0" encoding="utf-8"?>
<sst xmlns="http://schemas.openxmlformats.org/spreadsheetml/2006/main" count="431" uniqueCount="62">
  <si>
    <t>BSSE</t>
  </si>
  <si>
    <t xml:space="preserve">Int En </t>
  </si>
  <si>
    <t>Int En + BSSE</t>
  </si>
  <si>
    <t>Int En + ZPE+BSSE</t>
  </si>
  <si>
    <t>distance(average 0.2 3 5)</t>
  </si>
  <si>
    <t>wB97XD</t>
  </si>
  <si>
    <t>SpMe-p-dim1</t>
  </si>
  <si>
    <t>thermal Free Energies</t>
  </si>
  <si>
    <t>G</t>
  </si>
  <si>
    <t>H</t>
  </si>
  <si>
    <t>thermal Enthalpies</t>
  </si>
  <si>
    <t>pi-pi</t>
  </si>
  <si>
    <t>m</t>
  </si>
  <si>
    <t>d</t>
  </si>
  <si>
    <t>s-s</t>
  </si>
  <si>
    <t>int H + ZPE + BSSE</t>
  </si>
  <si>
    <r>
      <t>D</t>
    </r>
    <r>
      <rPr>
        <sz val="11"/>
        <color theme="1"/>
        <rFont val="Calibri"/>
        <family val="2"/>
        <scheme val="minor"/>
      </rPr>
      <t>G + ZPE + BSSE</t>
    </r>
  </si>
  <si>
    <t xml:space="preserve">int H </t>
  </si>
  <si>
    <t>DG</t>
  </si>
  <si>
    <t>distance from MR-TADF Pi ring</t>
  </si>
  <si>
    <t>QAO</t>
  </si>
  <si>
    <t>SQAO</t>
  </si>
  <si>
    <t>DQAO</t>
  </si>
  <si>
    <t>not s-s</t>
  </si>
  <si>
    <t>ZPE (zero point energy)</t>
  </si>
  <si>
    <t>E (dimer) Total Energy</t>
  </si>
  <si>
    <t>Kcal/Mol</t>
  </si>
  <si>
    <t>Hartree/Particle</t>
  </si>
  <si>
    <t>E (TPA)</t>
  </si>
  <si>
    <t>ZPE (TRZ)</t>
  </si>
  <si>
    <t>E (TRZ)</t>
  </si>
  <si>
    <t>ZPE (TPA)</t>
  </si>
  <si>
    <t>TPATRZ</t>
  </si>
  <si>
    <t>Stack</t>
  </si>
  <si>
    <t>T-shaped</t>
  </si>
  <si>
    <t>CH-Pi</t>
  </si>
  <si>
    <t>mTPATRZ</t>
  </si>
  <si>
    <t>TOL</t>
  </si>
  <si>
    <t>CCL</t>
  </si>
  <si>
    <t>A</t>
  </si>
  <si>
    <t>B</t>
  </si>
  <si>
    <t>A+B</t>
  </si>
  <si>
    <t>A+B+C</t>
  </si>
  <si>
    <t>C1</t>
  </si>
  <si>
    <t>C2</t>
  </si>
  <si>
    <t>m1</t>
  </si>
  <si>
    <t>m2</t>
  </si>
  <si>
    <t>Stack TOL</t>
  </si>
  <si>
    <r>
      <rPr>
        <sz val="12"/>
        <color theme="1"/>
        <rFont val="Aptos Narrow"/>
        <family val="2"/>
      </rPr>
      <t>Δ</t>
    </r>
    <r>
      <rPr>
        <sz val="12"/>
        <color theme="1"/>
        <rFont val="Calibri"/>
        <family val="2"/>
      </rPr>
      <t>E</t>
    </r>
  </si>
  <si>
    <t>ΔH</t>
  </si>
  <si>
    <t>ΔG</t>
  </si>
  <si>
    <t>ΔG+ZPE+BSSE</t>
  </si>
  <si>
    <t>ΔH+ZPE+BSSE</t>
  </si>
  <si>
    <t>T-shaped TOL</t>
  </si>
  <si>
    <t>Ch-pi TOL</t>
  </si>
  <si>
    <t>Mean:</t>
  </si>
  <si>
    <t>SD:</t>
  </si>
  <si>
    <t>ΔE</t>
  </si>
  <si>
    <t xml:space="preserve">ΔE+ZPE+BSSE </t>
  </si>
  <si>
    <t>ΔH+ZPE  + BSSE</t>
  </si>
  <si>
    <t>ΔG+ZPE+ BSSE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</si>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</sst>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0000"/>
    <numFmt numFmtId="166" formatCode="0.00000"/>
    <numFmt numFmtId="167" formatCode="0.000000"/>
    <numFmt numFmtId="168" formatCode="0.0000000000"/>
    <numFmt numFmtId="169" formatCode="0.00000000000"/>
    <numFmt numFmtId="170" formatCode="0.000000000000"/>
    <numFmt numFmtId="171" formatCode="0.0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CA8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ptos Narrow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29">
    <xf numFmtId="0" fontId="0" fillId="0" borderId="0" xfId="0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1" fontId="7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3" fillId="0" borderId="0" xfId="0" applyNumberFormat="1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164" fontId="9" fillId="0" borderId="0" xfId="0" applyNumberFormat="1" applyFont="1"/>
    <xf numFmtId="0" fontId="10" fillId="0" borderId="0" xfId="0" applyFont="1"/>
    <xf numFmtId="164" fontId="6" fillId="0" borderId="0" xfId="0" applyNumberFormat="1" applyFont="1"/>
    <xf numFmtId="164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7" fontId="6" fillId="0" borderId="0" xfId="0" applyNumberFormat="1" applyFont="1"/>
    <xf numFmtId="167" fontId="3" fillId="0" borderId="0" xfId="0" applyNumberFormat="1" applyFont="1"/>
    <xf numFmtId="165" fontId="3" fillId="0" borderId="0" xfId="0" applyNumberFormat="1" applyFont="1"/>
    <xf numFmtId="170" fontId="3" fillId="0" borderId="0" xfId="0" applyNumberFormat="1" applyFont="1"/>
    <xf numFmtId="166" fontId="1" fillId="0" borderId="0" xfId="0" applyNumberFormat="1" applyFont="1"/>
    <xf numFmtId="168" fontId="5" fillId="0" borderId="0" xfId="0" applyNumberFormat="1" applyFont="1"/>
    <xf numFmtId="169" fontId="5" fillId="0" borderId="0" xfId="0" applyNumberFormat="1" applyFont="1"/>
    <xf numFmtId="164" fontId="5" fillId="0" borderId="0" xfId="0" applyNumberFormat="1" applyFont="1"/>
    <xf numFmtId="0" fontId="10" fillId="0" borderId="0" xfId="0" applyFont="1" applyAlignment="1">
      <alignment horizontal="center"/>
    </xf>
    <xf numFmtId="168" fontId="10" fillId="0" borderId="0" xfId="0" applyNumberFormat="1" applyFont="1"/>
    <xf numFmtId="169" fontId="10" fillId="0" borderId="0" xfId="0" applyNumberFormat="1" applyFont="1"/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3" fillId="0" borderId="0" xfId="0" applyNumberFormat="1" applyFont="1"/>
    <xf numFmtId="0" fontId="12" fillId="0" borderId="0" xfId="0" applyFont="1"/>
    <xf numFmtId="0" fontId="11" fillId="0" borderId="0" xfId="0" applyFont="1"/>
    <xf numFmtId="2" fontId="5" fillId="3" borderId="0" xfId="0" applyNumberFormat="1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2" fontId="5" fillId="4" borderId="0" xfId="0" applyNumberFormat="1" applyFont="1" applyFill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8" borderId="0" xfId="0" applyFont="1" applyFill="1"/>
    <xf numFmtId="2" fontId="5" fillId="8" borderId="0" xfId="0" applyNumberFormat="1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2" fontId="3" fillId="8" borderId="0" xfId="0" applyNumberFormat="1" applyFont="1" applyFill="1"/>
    <xf numFmtId="2" fontId="6" fillId="6" borderId="0" xfId="0" applyNumberFormat="1" applyFont="1" applyFill="1"/>
    <xf numFmtId="2" fontId="3" fillId="7" borderId="0" xfId="0" applyNumberFormat="1" applyFont="1" applyFill="1"/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2" fontId="3" fillId="10" borderId="0" xfId="0" applyNumberFormat="1" applyFont="1" applyFill="1"/>
    <xf numFmtId="2" fontId="6" fillId="9" borderId="0" xfId="0" applyNumberFormat="1" applyFont="1" applyFill="1"/>
    <xf numFmtId="2" fontId="3" fillId="9" borderId="0" xfId="0" applyNumberFormat="1" applyFont="1" applyFill="1"/>
    <xf numFmtId="2" fontId="13" fillId="0" borderId="1" xfId="0" applyNumberFormat="1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center" wrapText="1"/>
    </xf>
    <xf numFmtId="171" fontId="13" fillId="0" borderId="2" xfId="0" applyNumberFormat="1" applyFont="1" applyBorder="1" applyAlignment="1">
      <alignment horizontal="center" wrapText="1"/>
    </xf>
    <xf numFmtId="2" fontId="13" fillId="0" borderId="4" xfId="0" applyNumberFormat="1" applyFont="1" applyBorder="1" applyAlignment="1">
      <alignment horizontal="center" wrapText="1"/>
    </xf>
    <xf numFmtId="2" fontId="13" fillId="0" borderId="5" xfId="0" applyNumberFormat="1" applyFont="1" applyBorder="1" applyAlignment="1">
      <alignment horizontal="center" wrapText="1"/>
    </xf>
    <xf numFmtId="2" fontId="13" fillId="0" borderId="5" xfId="0" applyNumberFormat="1" applyFont="1" applyBorder="1" applyAlignment="1">
      <alignment horizontal="center" vertical="center" wrapText="1"/>
    </xf>
    <xf numFmtId="171" fontId="13" fillId="0" borderId="5" xfId="0" applyNumberFormat="1" applyFont="1" applyBorder="1" applyAlignment="1">
      <alignment horizontal="center" wrapText="1"/>
    </xf>
    <xf numFmtId="0" fontId="3" fillId="12" borderId="0" xfId="0" applyFont="1" applyFill="1"/>
    <xf numFmtId="168" fontId="10" fillId="12" borderId="0" xfId="0" applyNumberFormat="1" applyFont="1" applyFill="1"/>
    <xf numFmtId="170" fontId="3" fillId="12" borderId="0" xfId="0" applyNumberFormat="1" applyFont="1" applyFill="1"/>
    <xf numFmtId="164" fontId="5" fillId="12" borderId="0" xfId="0" applyNumberFormat="1" applyFont="1" applyFill="1"/>
    <xf numFmtId="167" fontId="6" fillId="12" borderId="0" xfId="0" applyNumberFormat="1" applyFont="1" applyFill="1"/>
    <xf numFmtId="0" fontId="5" fillId="12" borderId="0" xfId="0" applyFont="1" applyFill="1"/>
    <xf numFmtId="168" fontId="5" fillId="12" borderId="0" xfId="0" applyNumberFormat="1" applyFont="1" applyFill="1"/>
    <xf numFmtId="167" fontId="3" fillId="12" borderId="0" xfId="0" applyNumberFormat="1" applyFont="1" applyFill="1"/>
    <xf numFmtId="164" fontId="3" fillId="12" borderId="0" xfId="0" applyNumberFormat="1" applyFont="1" applyFill="1"/>
    <xf numFmtId="164" fontId="5" fillId="12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165" fontId="3" fillId="7" borderId="0" xfId="0" applyNumberFormat="1" applyFont="1" applyFill="1"/>
    <xf numFmtId="168" fontId="10" fillId="7" borderId="0" xfId="0" applyNumberFormat="1" applyFont="1" applyFill="1"/>
    <xf numFmtId="170" fontId="3" fillId="7" borderId="0" xfId="0" applyNumberFormat="1" applyFont="1" applyFill="1"/>
    <xf numFmtId="164" fontId="5" fillId="7" borderId="0" xfId="0" applyNumberFormat="1" applyFont="1" applyFill="1"/>
    <xf numFmtId="167" fontId="3" fillId="7" borderId="0" xfId="0" applyNumberFormat="1" applyFont="1" applyFill="1"/>
    <xf numFmtId="0" fontId="5" fillId="7" borderId="0" xfId="0" applyFont="1" applyFill="1"/>
    <xf numFmtId="168" fontId="5" fillId="7" borderId="0" xfId="0" applyNumberFormat="1" applyFont="1" applyFill="1"/>
    <xf numFmtId="164" fontId="5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10" fillId="12" borderId="0" xfId="0" applyFont="1" applyFill="1"/>
    <xf numFmtId="169" fontId="10" fillId="12" borderId="0" xfId="0" applyNumberFormat="1" applyFont="1" applyFill="1"/>
    <xf numFmtId="164" fontId="3" fillId="7" borderId="0" xfId="0" applyNumberFormat="1" applyFont="1" applyFill="1"/>
    <xf numFmtId="169" fontId="5" fillId="7" borderId="0" xfId="0" applyNumberFormat="1" applyFont="1" applyFill="1"/>
    <xf numFmtId="164" fontId="1" fillId="7" borderId="0" xfId="0" applyNumberFormat="1" applyFont="1" applyFill="1" applyAlignment="1">
      <alignment horizontal="center"/>
    </xf>
    <xf numFmtId="169" fontId="5" fillId="12" borderId="0" xfId="0" applyNumberFormat="1" applyFont="1" applyFill="1"/>
    <xf numFmtId="164" fontId="1" fillId="12" borderId="0" xfId="0" applyNumberFormat="1" applyFont="1" applyFill="1" applyAlignment="1">
      <alignment horizontal="center"/>
    </xf>
    <xf numFmtId="168" fontId="3" fillId="0" borderId="0" xfId="0" applyNumberFormat="1" applyFont="1"/>
    <xf numFmtId="2" fontId="3" fillId="3" borderId="0" xfId="0" applyNumberFormat="1" applyFont="1" applyFill="1"/>
    <xf numFmtId="2" fontId="10" fillId="3" borderId="0" xfId="0" applyNumberFormat="1" applyFont="1" applyFill="1"/>
    <xf numFmtId="2" fontId="5" fillId="3" borderId="0" xfId="0" applyNumberFormat="1" applyFont="1" applyFill="1"/>
    <xf numFmtId="2" fontId="6" fillId="4" borderId="0" xfId="0" applyNumberFormat="1" applyFont="1" applyFill="1"/>
    <xf numFmtId="2" fontId="3" fillId="5" borderId="0" xfId="0" applyNumberFormat="1" applyFont="1" applyFill="1"/>
    <xf numFmtId="2" fontId="7" fillId="3" borderId="0" xfId="0" applyNumberFormat="1" applyFont="1" applyFill="1" applyAlignment="1">
      <alignment horizontal="center"/>
    </xf>
    <xf numFmtId="2" fontId="3" fillId="2" borderId="0" xfId="0" applyNumberFormat="1" applyFont="1" applyFill="1"/>
    <xf numFmtId="2" fontId="10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Alignment="1">
      <alignment horizontal="center"/>
    </xf>
    <xf numFmtId="2" fontId="3" fillId="4" borderId="0" xfId="0" applyNumberFormat="1" applyFont="1" applyFill="1"/>
    <xf numFmtId="2" fontId="10" fillId="8" borderId="0" xfId="0" applyNumberFormat="1" applyFont="1" applyFill="1"/>
    <xf numFmtId="2" fontId="5" fillId="4" borderId="0" xfId="0" applyNumberFormat="1" applyFont="1" applyFill="1"/>
    <xf numFmtId="2" fontId="10" fillId="6" borderId="0" xfId="0" applyNumberFormat="1" applyFont="1" applyFill="1"/>
    <xf numFmtId="2" fontId="10" fillId="7" borderId="0" xfId="0" applyNumberFormat="1" applyFont="1" applyFill="1"/>
    <xf numFmtId="2" fontId="7" fillId="4" borderId="0" xfId="0" applyNumberFormat="1" applyFont="1" applyFill="1" applyAlignment="1">
      <alignment horizontal="center"/>
    </xf>
    <xf numFmtId="2" fontId="10" fillId="9" borderId="0" xfId="0" applyNumberFormat="1" applyFont="1" applyFill="1"/>
    <xf numFmtId="2" fontId="10" fillId="10" borderId="0" xfId="0" applyNumberFormat="1" applyFont="1" applyFill="1"/>
    <xf numFmtId="2" fontId="3" fillId="11" borderId="0" xfId="0" applyNumberFormat="1" applyFont="1" applyFill="1"/>
    <xf numFmtId="2" fontId="5" fillId="8" borderId="0" xfId="0" applyNumberFormat="1" applyFont="1" applyFill="1"/>
    <xf numFmtId="2" fontId="7" fillId="8" borderId="0" xfId="0" applyNumberFormat="1" applyFont="1" applyFill="1" applyAlignment="1">
      <alignment horizontal="center"/>
    </xf>
    <xf numFmtId="0" fontId="3" fillId="13" borderId="0" xfId="0" applyFont="1" applyFill="1"/>
    <xf numFmtId="0" fontId="1" fillId="13" borderId="0" xfId="0" applyFont="1" applyFill="1"/>
    <xf numFmtId="2" fontId="5" fillId="13" borderId="0" xfId="0" applyNumberFormat="1" applyFont="1" applyFill="1" applyAlignment="1">
      <alignment horizontal="center"/>
    </xf>
    <xf numFmtId="0" fontId="0" fillId="13" borderId="0" xfId="0" applyFill="1" applyAlignment="1">
      <alignment vertical="center"/>
    </xf>
    <xf numFmtId="2" fontId="3" fillId="13" borderId="0" xfId="0" applyNumberFormat="1" applyFont="1" applyFill="1"/>
    <xf numFmtId="0" fontId="8" fillId="13" borderId="0" xfId="0" applyFont="1" applyFill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62" zoomScaleNormal="62" workbookViewId="0">
      <selection activeCell="I31" sqref="I31"/>
    </sheetView>
  </sheetViews>
  <sheetFormatPr defaultColWidth="10.85546875" defaultRowHeight="15.75" x14ac:dyDescent="0.25"/>
  <cols>
    <col min="1" max="1" width="27" style="2" customWidth="1"/>
    <col min="2" max="2" width="25.28515625" style="2" customWidth="1"/>
    <col min="3" max="3" width="23.42578125" style="2" customWidth="1"/>
    <col min="4" max="4" width="19.7109375" style="2" bestFit="1" customWidth="1"/>
    <col min="5" max="5" width="21.5703125" style="2" customWidth="1"/>
    <col min="6" max="6" width="22.42578125" style="2" customWidth="1"/>
    <col min="7" max="7" width="10" style="2" customWidth="1"/>
    <col min="8" max="8" width="12" style="2" customWidth="1"/>
    <col min="9" max="9" width="20.7109375" style="2" customWidth="1"/>
    <col min="10" max="10" width="21.42578125" style="2" customWidth="1"/>
    <col min="11" max="11" width="22.5703125" style="2" customWidth="1"/>
    <col min="12" max="12" width="8.140625" style="2" customWidth="1"/>
    <col min="13" max="13" width="27" style="2" customWidth="1"/>
    <col min="14" max="14" width="25.28515625" style="2" customWidth="1"/>
    <col min="15" max="15" width="23.42578125" style="2" customWidth="1"/>
    <col min="16" max="17" width="10.85546875" style="2"/>
    <col min="18" max="18" width="6.85546875" style="16" hidden="1" customWidth="1"/>
    <col min="19" max="19" width="8.7109375" style="16" customWidth="1"/>
    <col min="20" max="20" width="9.5703125" style="16" customWidth="1"/>
    <col min="21" max="21" width="11.42578125" style="2" hidden="1" customWidth="1"/>
    <col min="22" max="16384" width="10.85546875" style="2"/>
  </cols>
  <sheetData>
    <row r="1" spans="1:21" x14ac:dyDescent="0.25">
      <c r="D1" s="128" t="s">
        <v>37</v>
      </c>
      <c r="E1" s="128"/>
      <c r="F1" s="128"/>
      <c r="G1" s="22"/>
      <c r="I1" s="128" t="s">
        <v>38</v>
      </c>
      <c r="J1" s="128"/>
      <c r="K1" s="128"/>
      <c r="L1" s="22"/>
    </row>
    <row r="2" spans="1:21" x14ac:dyDescent="0.25">
      <c r="C2" s="2" t="s">
        <v>5</v>
      </c>
      <c r="D2" s="2" t="s">
        <v>33</v>
      </c>
      <c r="E2" s="2" t="s">
        <v>34</v>
      </c>
      <c r="F2" s="2" t="s">
        <v>35</v>
      </c>
      <c r="I2" s="2" t="s">
        <v>33</v>
      </c>
      <c r="J2" s="2" t="s">
        <v>34</v>
      </c>
      <c r="K2" s="2" t="s">
        <v>35</v>
      </c>
      <c r="O2" s="2" t="s">
        <v>5</v>
      </c>
      <c r="P2" s="2" t="s">
        <v>14</v>
      </c>
      <c r="Q2" s="2" t="s">
        <v>11</v>
      </c>
      <c r="R2" s="16" t="s">
        <v>14</v>
      </c>
      <c r="S2" s="7" t="s">
        <v>11</v>
      </c>
      <c r="T2" s="7" t="s">
        <v>14</v>
      </c>
    </row>
    <row r="3" spans="1:21" x14ac:dyDescent="0.25">
      <c r="C3" s="3"/>
      <c r="D3" s="4" t="s">
        <v>32</v>
      </c>
      <c r="E3" s="4" t="s">
        <v>32</v>
      </c>
      <c r="F3" s="4" t="s">
        <v>36</v>
      </c>
      <c r="G3" s="4"/>
      <c r="I3" s="2" t="s">
        <v>32</v>
      </c>
      <c r="J3" s="2" t="s">
        <v>32</v>
      </c>
      <c r="K3" s="2" t="s">
        <v>36</v>
      </c>
      <c r="O3" s="3" t="s">
        <v>6</v>
      </c>
      <c r="P3" s="2" t="s">
        <v>20</v>
      </c>
      <c r="Q3" s="2" t="s">
        <v>21</v>
      </c>
      <c r="R3" s="16" t="s">
        <v>21</v>
      </c>
      <c r="S3" s="7" t="s">
        <v>22</v>
      </c>
      <c r="T3" s="7" t="s">
        <v>22</v>
      </c>
    </row>
    <row r="4" spans="1:21" x14ac:dyDescent="0.25">
      <c r="A4" s="2" t="s">
        <v>19</v>
      </c>
      <c r="M4" s="2" t="s">
        <v>19</v>
      </c>
      <c r="R4" s="16" t="s">
        <v>23</v>
      </c>
    </row>
    <row r="5" spans="1:21" x14ac:dyDescent="0.25">
      <c r="A5" s="2" t="s">
        <v>25</v>
      </c>
      <c r="D5" s="25">
        <v>-1720.879919</v>
      </c>
      <c r="E5" s="25">
        <v>-1720.879899</v>
      </c>
      <c r="F5" s="25">
        <v>-2191.8431500000002</v>
      </c>
      <c r="I5" s="2">
        <v>-1606.679936</v>
      </c>
      <c r="J5" s="26">
        <v>-1720.723667</v>
      </c>
      <c r="K5" s="25">
        <v>-2191.8544419999998</v>
      </c>
      <c r="L5" s="25"/>
      <c r="M5" s="2" t="s">
        <v>25</v>
      </c>
      <c r="P5" s="2">
        <v>-1945.95998878</v>
      </c>
      <c r="Q5" s="2">
        <v>-2739.7237570399998</v>
      </c>
      <c r="R5" s="16">
        <v>-2739.7242924400002</v>
      </c>
      <c r="S5" s="7">
        <v>-2179.2871493900002</v>
      </c>
      <c r="T5" s="16">
        <v>-2179.24888384</v>
      </c>
    </row>
    <row r="6" spans="1:21" s="4" customFormat="1" x14ac:dyDescent="0.25">
      <c r="A6" s="4" t="s">
        <v>24</v>
      </c>
      <c r="D6" s="18">
        <v>0.59595567179999998</v>
      </c>
      <c r="E6" s="33">
        <v>0.59597581489999996</v>
      </c>
      <c r="F6" s="33">
        <v>0.93384232290000002</v>
      </c>
      <c r="H6" s="28"/>
      <c r="I6" s="33">
        <v>0.57486208240000003</v>
      </c>
      <c r="J6" s="33">
        <v>0.59017585589999999</v>
      </c>
      <c r="K6" s="18">
        <v>0.93433001260000004</v>
      </c>
      <c r="L6" s="5"/>
      <c r="M6" s="4" t="s">
        <v>24</v>
      </c>
      <c r="P6" s="4">
        <v>0.52272399999999997</v>
      </c>
      <c r="Q6" s="4">
        <v>0.48315799999999998</v>
      </c>
      <c r="R6" s="5">
        <v>0.483518</v>
      </c>
      <c r="S6" s="18">
        <v>0.65153700000000003</v>
      </c>
      <c r="T6" s="4">
        <v>0.65083199999999997</v>
      </c>
    </row>
    <row r="7" spans="1:21" x14ac:dyDescent="0.25">
      <c r="A7" s="2" t="s">
        <v>0</v>
      </c>
      <c r="D7" s="27">
        <v>5.3759946349999999E-3</v>
      </c>
      <c r="E7" s="27">
        <v>5.3760576830000004E-3</v>
      </c>
      <c r="F7" s="27">
        <v>2.0164625149999998E-3</v>
      </c>
      <c r="I7" s="27">
        <v>4.0150446960000004E-3</v>
      </c>
      <c r="J7" s="27">
        <v>1.379922807E-3</v>
      </c>
      <c r="K7" s="27">
        <v>1.442188602E-3</v>
      </c>
      <c r="L7" s="27"/>
      <c r="M7" s="2" t="s">
        <v>0</v>
      </c>
      <c r="P7" s="2">
        <v>2.6125317190000001E-3</v>
      </c>
      <c r="Q7" s="2">
        <v>9.3791621580000002E-3</v>
      </c>
      <c r="R7" s="16">
        <v>9.6235037049999996E-3</v>
      </c>
      <c r="S7" s="7">
        <v>8.7786961499999993E-3</v>
      </c>
      <c r="T7" s="2">
        <v>1.3875439590000001E-3</v>
      </c>
    </row>
    <row r="8" spans="1:21" x14ac:dyDescent="0.25">
      <c r="C8" s="12" t="s">
        <v>39</v>
      </c>
      <c r="D8" s="31">
        <f>D7*627.51</f>
        <v>3.3734903934088498</v>
      </c>
      <c r="E8" s="31">
        <f t="shared" ref="E8" si="0">E7*627.51</f>
        <v>3.37352995665933</v>
      </c>
      <c r="F8" s="31">
        <f t="shared" ref="F8" si="1">F7*627.51</f>
        <v>1.2653503927876499</v>
      </c>
      <c r="G8" s="31"/>
      <c r="H8" s="31"/>
      <c r="I8" s="31">
        <f t="shared" ref="I8" si="2">I7*627.51</f>
        <v>2.5194806971869603</v>
      </c>
      <c r="J8" s="31">
        <f t="shared" ref="J8" si="3">J7*627.51</f>
        <v>0.86591536062057006</v>
      </c>
      <c r="K8" s="31">
        <f t="shared" ref="K8" si="4">K7*627.51</f>
        <v>0.90498776964102001</v>
      </c>
      <c r="L8" s="6"/>
      <c r="O8" s="6"/>
      <c r="P8" s="6">
        <f>P7*627.51</f>
        <v>1.6393897789896901</v>
      </c>
      <c r="Q8" s="6">
        <f t="shared" ref="Q8:U8" si="5">Q7*627.51</f>
        <v>5.8855180457665801</v>
      </c>
      <c r="R8" s="17">
        <f t="shared" si="5"/>
        <v>6.0388448099245498</v>
      </c>
      <c r="S8" s="19">
        <f t="shared" si="5"/>
        <v>5.5087196210864997</v>
      </c>
      <c r="T8" s="19">
        <f t="shared" si="5"/>
        <v>0.87069770971209004</v>
      </c>
      <c r="U8" s="19">
        <f t="shared" si="5"/>
        <v>0</v>
      </c>
    </row>
    <row r="9" spans="1:21" ht="15.75" customHeight="1" x14ac:dyDescent="0.25">
      <c r="A9" s="2" t="s">
        <v>28</v>
      </c>
      <c r="C9" s="2" t="s">
        <v>27</v>
      </c>
      <c r="D9" s="24">
        <v>-748.63683100000003</v>
      </c>
      <c r="E9" s="7">
        <v>-748.63682100000005</v>
      </c>
      <c r="F9" s="24">
        <v>-1219.6140519999999</v>
      </c>
      <c r="G9" s="7"/>
      <c r="I9" s="24">
        <v>-748.63669300000004</v>
      </c>
      <c r="J9" s="25">
        <v>-748.58171900000002</v>
      </c>
      <c r="K9" s="25">
        <v>-1219.613366</v>
      </c>
      <c r="L9" s="25"/>
      <c r="M9" s="2" t="s">
        <v>28</v>
      </c>
      <c r="O9" s="2" t="s">
        <v>27</v>
      </c>
      <c r="P9" s="2">
        <v>-972.97549332799997</v>
      </c>
      <c r="Q9" s="2">
        <v>-1369.83976046</v>
      </c>
      <c r="R9" s="16">
        <v>-1369.83976046</v>
      </c>
      <c r="S9" s="7">
        <v>-1089.6212115000001</v>
      </c>
      <c r="T9" s="7">
        <v>-1089.6212115000001</v>
      </c>
    </row>
    <row r="10" spans="1:21" x14ac:dyDescent="0.25">
      <c r="A10" s="2" t="s">
        <v>31</v>
      </c>
      <c r="C10" s="7" t="s">
        <v>26</v>
      </c>
      <c r="D10" s="18">
        <v>0.28199110859999998</v>
      </c>
      <c r="E10" s="33">
        <v>0.28200028770000002</v>
      </c>
      <c r="F10" s="18">
        <v>0.61956340590000003</v>
      </c>
      <c r="H10" s="28"/>
      <c r="I10" s="33">
        <v>0.28217649220000002</v>
      </c>
      <c r="J10" s="33">
        <v>0.28060897829999998</v>
      </c>
      <c r="K10" s="33">
        <v>0.61972547519999999</v>
      </c>
      <c r="L10" s="29"/>
      <c r="M10" s="2" t="s">
        <v>31</v>
      </c>
      <c r="O10" s="7" t="s">
        <v>26</v>
      </c>
      <c r="P10" s="2">
        <v>0.26182800000000001</v>
      </c>
      <c r="Q10" s="2">
        <v>0.24080299999999999</v>
      </c>
      <c r="R10" s="16">
        <v>0.24080299999999999</v>
      </c>
      <c r="S10" s="7">
        <v>0.32463599999999998</v>
      </c>
      <c r="T10" s="7">
        <v>0.32463599999999998</v>
      </c>
    </row>
    <row r="11" spans="1:21" x14ac:dyDescent="0.25">
      <c r="C11" s="32" t="s">
        <v>43</v>
      </c>
      <c r="D11" s="5">
        <f>(D6/2-1*D10)*627.51</f>
        <v>10.031831248023002</v>
      </c>
      <c r="E11" s="5">
        <f t="shared" ref="E11" si="6">(E6/2-1*E10)*627.51</f>
        <v>10.032391269322474</v>
      </c>
      <c r="F11" s="5">
        <f t="shared" ref="F11" si="7">(F6/2-1*F10)*627.51</f>
        <v>-95.784534814819509</v>
      </c>
      <c r="G11" s="5"/>
      <c r="H11" s="5"/>
      <c r="I11" s="5">
        <f t="shared" ref="I11" si="8">(I6/2-1*I10)*627.51</f>
        <v>3.2972820429899983</v>
      </c>
      <c r="J11" s="5">
        <f t="shared" ref="J11" si="9">(J6/2-1*J10)*627.51</f>
        <v>9.0856856948715112</v>
      </c>
      <c r="K11" s="5">
        <f t="shared" ref="K11" si="10">(K6/2-1*K10)*627.51</f>
        <v>-95.733219839438974</v>
      </c>
      <c r="L11" s="29"/>
      <c r="O11" s="7"/>
      <c r="S11" s="7"/>
      <c r="T11" s="7"/>
    </row>
    <row r="12" spans="1:21" x14ac:dyDescent="0.25">
      <c r="C12" s="7"/>
      <c r="D12" s="5"/>
      <c r="E12" s="5"/>
      <c r="F12" s="5"/>
      <c r="H12" s="28"/>
      <c r="I12" s="29"/>
      <c r="J12" s="29"/>
      <c r="K12" s="29"/>
      <c r="L12" s="29"/>
      <c r="O12" s="7"/>
      <c r="S12" s="7"/>
      <c r="T12" s="7"/>
    </row>
    <row r="13" spans="1:21" x14ac:dyDescent="0.25">
      <c r="A13" s="2" t="s">
        <v>30</v>
      </c>
      <c r="C13" s="2" t="s">
        <v>27</v>
      </c>
      <c r="D13" s="25">
        <v>-972.22065699999996</v>
      </c>
      <c r="E13" s="25">
        <v>-972.22089300000005</v>
      </c>
      <c r="F13" s="25">
        <v>-972.22058900000002</v>
      </c>
      <c r="G13" s="6"/>
      <c r="I13" s="25">
        <v>-858.02094499999998</v>
      </c>
      <c r="J13" s="25">
        <v>-972.13576699999999</v>
      </c>
      <c r="K13" s="25">
        <v>-972.22094800000002</v>
      </c>
      <c r="L13" s="25"/>
      <c r="M13" s="2" t="s">
        <v>30</v>
      </c>
      <c r="O13" s="2" t="s">
        <v>27</v>
      </c>
      <c r="P13" s="6">
        <f>(P6-2*P10)*627.51</f>
        <v>-0.58483932000002758</v>
      </c>
      <c r="Q13" s="6">
        <f>(Q6-2*Q10)*627.51</f>
        <v>0.97389551999999857</v>
      </c>
      <c r="R13" s="17">
        <f>(R6-2*R10)*627.51</f>
        <v>1.1997991200000155</v>
      </c>
      <c r="S13" s="19">
        <f>(S6-2*S10)*627.51</f>
        <v>1.4213101500000456</v>
      </c>
      <c r="T13" s="19">
        <f>(T6-2*T10)*627.51</f>
        <v>0.97891560000000366</v>
      </c>
      <c r="U13" s="19">
        <f t="shared" ref="U13" si="11">(U6-2*U10)*627.51</f>
        <v>0</v>
      </c>
    </row>
    <row r="14" spans="1:21" x14ac:dyDescent="0.25">
      <c r="A14" s="2" t="s">
        <v>29</v>
      </c>
      <c r="C14" s="7" t="s">
        <v>26</v>
      </c>
      <c r="D14" s="18">
        <v>0.31170239869999999</v>
      </c>
      <c r="E14" s="33">
        <v>0.3114774937</v>
      </c>
      <c r="F14" s="33">
        <v>0.3120442739</v>
      </c>
      <c r="H14" s="28"/>
      <c r="I14" s="33">
        <v>0.2911411995</v>
      </c>
      <c r="J14" s="33">
        <v>0.30871662760000002</v>
      </c>
      <c r="K14" s="34">
        <v>0.31172161747999999</v>
      </c>
      <c r="L14" s="30"/>
      <c r="M14" s="2" t="s">
        <v>29</v>
      </c>
      <c r="O14" s="7" t="s">
        <v>26</v>
      </c>
      <c r="S14" s="7"/>
    </row>
    <row r="15" spans="1:21" x14ac:dyDescent="0.25">
      <c r="C15" s="32" t="s">
        <v>44</v>
      </c>
      <c r="D15" s="5">
        <f>(D6/2-1*D14)*627.51</f>
        <v>-8.6123004026280032</v>
      </c>
      <c r="E15" s="5">
        <f t="shared" ref="E15" si="12">(E6/2-1*E14)*627.51</f>
        <v>-8.4648502677375124</v>
      </c>
      <c r="F15" s="5">
        <f t="shared" ref="F15" si="13">(F6/2-1*F14)*627.51</f>
        <v>97.186795706500504</v>
      </c>
      <c r="G15" s="5"/>
      <c r="H15" s="5"/>
      <c r="I15" s="5">
        <f t="shared" ref="I15" si="14">(I6/2-1*I14)*627.51</f>
        <v>-2.3281614348329924</v>
      </c>
      <c r="J15" s="5">
        <f>(J6/2-1*J14)*627.51</f>
        <v>-8.5521453173715134</v>
      </c>
      <c r="K15" s="5">
        <f>(K6/2-1*K14)*627.51</f>
        <v>97.542280918438223</v>
      </c>
      <c r="L15" s="30"/>
      <c r="O15" s="7"/>
      <c r="S15" s="7"/>
    </row>
    <row r="16" spans="1:21" x14ac:dyDescent="0.25">
      <c r="C16" s="6"/>
      <c r="D16" s="6"/>
      <c r="E16" s="6"/>
      <c r="F16" s="6"/>
      <c r="G16" s="6"/>
      <c r="I16" s="6"/>
      <c r="O16" s="6"/>
      <c r="S16" s="7"/>
    </row>
    <row r="17" spans="1:21" x14ac:dyDescent="0.25">
      <c r="A17" s="2" t="s">
        <v>1</v>
      </c>
      <c r="C17" s="12" t="s">
        <v>40</v>
      </c>
      <c r="D17" s="36">
        <f>(D5-D9-D13)*627.51</f>
        <v>-14.075676809989467</v>
      </c>
      <c r="E17" s="36">
        <f t="shared" ref="E17:K17" si="15">(E5-E9-E13)*627.51</f>
        <v>-13.921309349951169</v>
      </c>
      <c r="F17" s="36">
        <f t="shared" si="15"/>
        <v>-5.3394825901449714</v>
      </c>
      <c r="G17" s="13"/>
      <c r="H17" s="13"/>
      <c r="I17" s="23">
        <f t="shared" si="15"/>
        <v>-13.992217979986162</v>
      </c>
      <c r="J17" s="23">
        <f t="shared" si="15"/>
        <v>-3.878639309980906</v>
      </c>
      <c r="K17" s="23">
        <f t="shared" si="15"/>
        <v>-12.630521279857133</v>
      </c>
      <c r="L17" s="12"/>
      <c r="M17" s="2" t="s">
        <v>1</v>
      </c>
      <c r="O17" s="12"/>
      <c r="P17" s="12">
        <f>(P5-2*P9)*627.51</f>
        <v>-5.6489228312791528</v>
      </c>
      <c r="Q17" s="12">
        <f t="shared" ref="Q17:U17" si="16">(Q5-2*Q9)*627.51</f>
        <v>-27.758607661089012</v>
      </c>
      <c r="R17" s="13">
        <f t="shared" si="16"/>
        <v>-28.09457651536794</v>
      </c>
      <c r="S17" s="20">
        <f t="shared" si="16"/>
        <v>-28.066256988931841</v>
      </c>
      <c r="T17" s="20">
        <f t="shared" si="16"/>
        <v>-4.0542417082856899</v>
      </c>
      <c r="U17" s="20">
        <f t="shared" si="16"/>
        <v>0</v>
      </c>
    </row>
    <row r="18" spans="1:21" x14ac:dyDescent="0.25">
      <c r="A18" s="2" t="s">
        <v>2</v>
      </c>
      <c r="B18" s="4" t="s">
        <v>41</v>
      </c>
      <c r="C18" s="8"/>
      <c r="D18" s="8">
        <f>D17+D8</f>
        <v>-10.702186416580616</v>
      </c>
      <c r="E18" s="8">
        <f t="shared" ref="E18" si="17">E17+E8</f>
        <v>-10.54777939329184</v>
      </c>
      <c r="F18" s="8">
        <f t="shared" ref="F18" si="18">F17+F8</f>
        <v>-4.0741321973573212</v>
      </c>
      <c r="G18" s="8"/>
      <c r="H18" s="8"/>
      <c r="I18" s="8">
        <f t="shared" ref="I18" si="19">I17+I8</f>
        <v>-11.472737282799201</v>
      </c>
      <c r="J18" s="8">
        <f t="shared" ref="J18" si="20">J17+J8</f>
        <v>-3.0127239493603359</v>
      </c>
      <c r="K18" s="8">
        <f t="shared" ref="K18" si="21">K17+K8</f>
        <v>-11.725533510216113</v>
      </c>
      <c r="L18" s="8"/>
      <c r="M18" s="2" t="s">
        <v>2</v>
      </c>
      <c r="O18" s="8"/>
      <c r="P18" s="8">
        <f t="shared" ref="P18:U18" si="22">P17+P8</f>
        <v>-4.0095330522894628</v>
      </c>
      <c r="Q18" s="8">
        <f t="shared" si="22"/>
        <v>-21.873089615322431</v>
      </c>
      <c r="R18" s="9">
        <f t="shared" si="22"/>
        <v>-22.055731705443392</v>
      </c>
      <c r="S18" s="21">
        <f t="shared" si="22"/>
        <v>-22.557537367845342</v>
      </c>
      <c r="T18" s="21">
        <f t="shared" si="22"/>
        <v>-3.1835439985736</v>
      </c>
      <c r="U18" s="21">
        <f t="shared" si="22"/>
        <v>0</v>
      </c>
    </row>
    <row r="19" spans="1:21" x14ac:dyDescent="0.25">
      <c r="A19" s="2" t="s">
        <v>3</v>
      </c>
      <c r="B19" s="4" t="s">
        <v>42</v>
      </c>
      <c r="C19" s="9"/>
      <c r="D19" s="35">
        <f>D17+D11+D15</f>
        <v>-12.656145964594469</v>
      </c>
      <c r="E19" s="35">
        <f t="shared" ref="E19:K19" si="23">E17+E11+E15</f>
        <v>-12.353768348366208</v>
      </c>
      <c r="F19" s="35">
        <f t="shared" si="23"/>
        <v>-3.9372216984639721</v>
      </c>
      <c r="G19" s="9"/>
      <c r="H19" s="9"/>
      <c r="I19" s="36">
        <f t="shared" si="23"/>
        <v>-13.023097371829156</v>
      </c>
      <c r="J19" s="36">
        <f t="shared" si="23"/>
        <v>-3.3450989324809086</v>
      </c>
      <c r="K19" s="36">
        <f t="shared" si="23"/>
        <v>-10.821460200857885</v>
      </c>
      <c r="L19" s="13"/>
      <c r="M19" s="2" t="s">
        <v>3</v>
      </c>
      <c r="O19" s="9"/>
      <c r="P19" s="13">
        <f t="shared" ref="P19:U19" si="24">P17+P13+P8</f>
        <v>-4.5943723722894907</v>
      </c>
      <c r="Q19" s="13">
        <f t="shared" si="24"/>
        <v>-20.899194095322432</v>
      </c>
      <c r="R19" s="13">
        <f t="shared" si="24"/>
        <v>-20.855932585443377</v>
      </c>
      <c r="S19" s="20">
        <f t="shared" si="24"/>
        <v>-21.136227217845295</v>
      </c>
      <c r="T19" s="20">
        <f t="shared" si="24"/>
        <v>-2.2046283985735959</v>
      </c>
      <c r="U19" s="20">
        <f t="shared" si="24"/>
        <v>0</v>
      </c>
    </row>
    <row r="20" spans="1:21" x14ac:dyDescent="0.25">
      <c r="A20" s="1"/>
      <c r="B20" s="1"/>
      <c r="H20" s="1"/>
      <c r="M20" s="1"/>
      <c r="N20" s="1"/>
      <c r="S20" s="7"/>
    </row>
    <row r="21" spans="1:21" x14ac:dyDescent="0.25">
      <c r="A21" s="2" t="s">
        <v>9</v>
      </c>
      <c r="B21" s="2" t="s">
        <v>10</v>
      </c>
      <c r="C21" s="2" t="s">
        <v>45</v>
      </c>
      <c r="D21" s="2">
        <v>-748.62135599999999</v>
      </c>
      <c r="E21" s="2">
        <v>-748.62134700000001</v>
      </c>
      <c r="F21" s="2">
        <v>-1219.582782</v>
      </c>
      <c r="H21" s="2" t="s">
        <v>45</v>
      </c>
      <c r="I21" s="2">
        <v>-748.62124500000004</v>
      </c>
      <c r="J21" s="2">
        <v>-748.56735900000001</v>
      </c>
      <c r="K21" s="2">
        <v>-1219.582099</v>
      </c>
      <c r="M21" s="2" t="s">
        <v>9</v>
      </c>
      <c r="N21" s="2" t="s">
        <v>10</v>
      </c>
      <c r="O21" s="2" t="s">
        <v>12</v>
      </c>
      <c r="P21" s="2">
        <v>-972.69766300000003</v>
      </c>
      <c r="Q21" s="2">
        <v>-1369.5824090000001</v>
      </c>
      <c r="R21" s="16">
        <v>-1369.5824090000001</v>
      </c>
      <c r="S21" s="7">
        <v>-1089.2775529999999</v>
      </c>
      <c r="T21" s="7">
        <v>-1089.2775529999999</v>
      </c>
    </row>
    <row r="22" spans="1:21" x14ac:dyDescent="0.25">
      <c r="A22" s="2" t="s">
        <v>8</v>
      </c>
      <c r="B22" s="2" t="s">
        <v>7</v>
      </c>
      <c r="C22" s="10" t="s">
        <v>45</v>
      </c>
      <c r="D22" s="37">
        <v>-748.68030399999998</v>
      </c>
      <c r="E22" s="2">
        <v>-748.68028900000002</v>
      </c>
      <c r="F22" s="2">
        <v>-1219.6775929999999</v>
      </c>
      <c r="H22" s="10" t="s">
        <v>45</v>
      </c>
      <c r="I22" s="2">
        <v>-748.68002999999999</v>
      </c>
      <c r="J22" s="2">
        <v>-748.62433699999997</v>
      </c>
      <c r="K22" s="2">
        <v>-1219.6755430000001</v>
      </c>
      <c r="M22" s="2" t="s">
        <v>8</v>
      </c>
      <c r="N22" s="2" t="s">
        <v>7</v>
      </c>
      <c r="O22" s="10" t="s">
        <v>12</v>
      </c>
      <c r="P22" s="2">
        <v>-972.75555199999997</v>
      </c>
      <c r="Q22" s="2">
        <v>-1369.642159</v>
      </c>
      <c r="R22" s="16">
        <v>-1369.642159</v>
      </c>
      <c r="S22" s="7">
        <v>-1089.3416950000001</v>
      </c>
      <c r="T22" s="7">
        <v>-1089.3416950000001</v>
      </c>
    </row>
    <row r="23" spans="1:21" x14ac:dyDescent="0.25">
      <c r="B23" s="2" t="s">
        <v>10</v>
      </c>
      <c r="C23" s="2" t="s">
        <v>46</v>
      </c>
      <c r="D23" s="2">
        <v>-972.20181700000001</v>
      </c>
      <c r="E23" s="2">
        <v>-972.20201999999995</v>
      </c>
      <c r="F23" s="2">
        <v>-972.20185500000002</v>
      </c>
      <c r="H23" s="2" t="s">
        <v>46</v>
      </c>
      <c r="I23" s="2">
        <v>-858.00296400000002</v>
      </c>
      <c r="J23" s="2">
        <v>-972.12126999999998</v>
      </c>
      <c r="K23" s="2">
        <v>-972.20216000000005</v>
      </c>
      <c r="M23" s="2" t="s">
        <v>9</v>
      </c>
      <c r="N23" s="2" t="s">
        <v>10</v>
      </c>
      <c r="O23" s="2" t="s">
        <v>13</v>
      </c>
      <c r="P23" s="2">
        <v>-1945.4036189999999</v>
      </c>
      <c r="Q23" s="2">
        <v>-2739.2067379999999</v>
      </c>
      <c r="R23" s="16">
        <v>-2739.2071390000001</v>
      </c>
      <c r="S23" s="7">
        <v>-2178.59717</v>
      </c>
      <c r="T23" s="16">
        <v>-2178.5588349999998</v>
      </c>
    </row>
    <row r="24" spans="1:21" x14ac:dyDescent="0.25">
      <c r="B24" s="2" t="s">
        <v>7</v>
      </c>
      <c r="C24" s="10" t="s">
        <v>46</v>
      </c>
      <c r="D24" s="2">
        <v>-972.27006100000006</v>
      </c>
      <c r="E24" s="2">
        <v>-972.27038400000004</v>
      </c>
      <c r="F24" s="2">
        <v>-972.26940300000001</v>
      </c>
      <c r="H24" s="10" t="s">
        <v>46</v>
      </c>
      <c r="I24" s="2">
        <v>-858.06798800000001</v>
      </c>
      <c r="J24" s="2">
        <v>-972.17714000000001</v>
      </c>
      <c r="K24" s="2">
        <v>-972.26958999999999</v>
      </c>
      <c r="M24" s="2" t="s">
        <v>8</v>
      </c>
      <c r="N24" s="2" t="s">
        <v>7</v>
      </c>
      <c r="O24" s="2" t="s">
        <v>13</v>
      </c>
      <c r="P24" s="2">
        <v>-1945.5057609999999</v>
      </c>
      <c r="Q24" s="2">
        <v>-2739.3048659999999</v>
      </c>
      <c r="R24" s="16">
        <v>-2739.3033220000002</v>
      </c>
      <c r="S24" s="7">
        <v>-2178.701963</v>
      </c>
      <c r="T24" s="16">
        <v>-2178.6714259999999</v>
      </c>
    </row>
    <row r="25" spans="1:21" x14ac:dyDescent="0.25">
      <c r="A25" s="2" t="s">
        <v>9</v>
      </c>
      <c r="B25" s="2" t="s">
        <v>10</v>
      </c>
      <c r="C25" s="2" t="s">
        <v>13</v>
      </c>
      <c r="D25" s="2">
        <v>-1720.8450330000001</v>
      </c>
      <c r="E25" s="2">
        <v>-1720.84502</v>
      </c>
      <c r="F25" s="2">
        <v>-2191.7913189999999</v>
      </c>
      <c r="H25" s="2" t="s">
        <v>13</v>
      </c>
      <c r="I25" s="2">
        <v>-1606.645837</v>
      </c>
      <c r="J25" s="2">
        <v>-1720.6961799999999</v>
      </c>
      <c r="K25" s="2">
        <v>-2191.8032109999999</v>
      </c>
      <c r="S25" s="7"/>
    </row>
    <row r="26" spans="1:21" x14ac:dyDescent="0.25">
      <c r="A26" s="2" t="s">
        <v>8</v>
      </c>
      <c r="B26" s="2" t="s">
        <v>7</v>
      </c>
      <c r="C26" s="2" t="s">
        <v>13</v>
      </c>
      <c r="D26" s="2">
        <v>-1720.949349</v>
      </c>
      <c r="E26" s="2">
        <v>-1720.949302</v>
      </c>
      <c r="F26" s="2">
        <v>-2191.9376579999998</v>
      </c>
      <c r="H26" s="2" t="s">
        <v>13</v>
      </c>
      <c r="I26" s="2">
        <v>-1606.7480069999999</v>
      </c>
      <c r="J26" s="2">
        <v>-1720.782506</v>
      </c>
      <c r="K26" s="2">
        <v>-2191.9426570000001</v>
      </c>
      <c r="N26" s="2" t="s">
        <v>4</v>
      </c>
      <c r="O26" s="11" t="e">
        <f>AVERAGE(O23:O24)</f>
        <v>#DIV/0!</v>
      </c>
      <c r="S26" s="7"/>
    </row>
    <row r="27" spans="1:21" x14ac:dyDescent="0.25">
      <c r="M27" s="2" t="s">
        <v>17</v>
      </c>
      <c r="P27" s="2">
        <f>(P23-2*P21)*627.51</f>
        <v>-5.2039404299164653</v>
      </c>
      <c r="Q27" s="2">
        <f>(Q23-2*Q21)*627.51</f>
        <v>-26.30521919978888</v>
      </c>
      <c r="R27" s="16">
        <f>(R23-2*R21)*627.51</f>
        <v>-26.556850709938306</v>
      </c>
      <c r="S27" s="7">
        <f>(S23-2*S21)*627.51</f>
        <v>-26.395580640131456</v>
      </c>
      <c r="T27" s="7">
        <f>(T23-2*T21)*627.51</f>
        <v>-2.3399847900132955</v>
      </c>
    </row>
    <row r="28" spans="1:21" x14ac:dyDescent="0.25">
      <c r="B28" s="2" t="s">
        <v>4</v>
      </c>
      <c r="C28" s="11" t="e">
        <f>AVERAGE(C25:C26)</f>
        <v>#DIV/0!</v>
      </c>
      <c r="M28" s="14" t="s">
        <v>15</v>
      </c>
      <c r="P28" s="6">
        <f>P27+P8+P13</f>
        <v>-4.1493899709268032</v>
      </c>
      <c r="Q28" s="6">
        <f>Q27+Q8+Q13</f>
        <v>-19.4458056340223</v>
      </c>
      <c r="R28" s="17">
        <f>R27+R8+R13</f>
        <v>-19.318206780013739</v>
      </c>
      <c r="S28" s="19">
        <f>S27+S8+S13</f>
        <v>-19.465550869044911</v>
      </c>
      <c r="T28" s="19">
        <f>T27+T8+T13</f>
        <v>-0.49037148030120181</v>
      </c>
    </row>
    <row r="29" spans="1:21" x14ac:dyDescent="0.25">
      <c r="C29" s="11"/>
      <c r="M29" s="14"/>
      <c r="P29" s="6"/>
      <c r="Q29" s="6"/>
      <c r="R29" s="17"/>
      <c r="S29" s="19"/>
      <c r="T29" s="19"/>
    </row>
    <row r="30" spans="1:21" x14ac:dyDescent="0.25">
      <c r="A30" s="2" t="s">
        <v>17</v>
      </c>
      <c r="C30" s="39" t="s">
        <v>49</v>
      </c>
      <c r="D30" s="2">
        <f>(D25-D21-D23)*627.51</f>
        <v>-13.717368600038032</v>
      </c>
      <c r="E30" s="2">
        <f>(E25-E21-E23)*627.51</f>
        <v>-13.587474030009286</v>
      </c>
      <c r="F30" s="2">
        <f t="shared" ref="F30:K30" si="25">(F25-F21-F23)*627.51</f>
        <v>-4.1930218199719027</v>
      </c>
      <c r="I30" s="2">
        <f t="shared" si="25"/>
        <v>-13.571786279977555</v>
      </c>
      <c r="J30" s="2">
        <f t="shared" si="25"/>
        <v>-4.7383280099505898</v>
      </c>
      <c r="K30" s="2">
        <f t="shared" si="25"/>
        <v>-11.892569519936792</v>
      </c>
      <c r="M30" s="2" t="s">
        <v>18</v>
      </c>
      <c r="P30" s="2">
        <f>(P24-2*P22)*627.51</f>
        <v>3.3527859300244449</v>
      </c>
      <c r="Q30" s="2">
        <f>(Q24-2*Q22)*627.51</f>
        <v>-12.894075479976459</v>
      </c>
      <c r="R30" s="16">
        <f>(R24-2*R22)*627.51</f>
        <v>-11.925200040139766</v>
      </c>
      <c r="S30" s="7">
        <f>(S24-2*S22)*627.51</f>
        <v>-11.654743229895189</v>
      </c>
      <c r="T30" s="7">
        <f>(T24-2*T22)*627.51</f>
        <v>7.5075296401643294</v>
      </c>
      <c r="U30" s="7">
        <f t="shared" ref="U30" si="26">(U25-2*U21)*627.51</f>
        <v>0</v>
      </c>
    </row>
    <row r="31" spans="1:21" x14ac:dyDescent="0.25">
      <c r="A31" s="14" t="s">
        <v>15</v>
      </c>
      <c r="C31" s="39" t="s">
        <v>52</v>
      </c>
      <c r="D31" s="100">
        <f>D30+D8+D15+D11</f>
        <v>-8.9243473612341848</v>
      </c>
      <c r="E31" s="27">
        <f>E30+E8+E15+E11</f>
        <v>-8.6464030717649933</v>
      </c>
      <c r="F31" s="27">
        <f t="shared" ref="F31" si="27">F30+F8+F15+F11</f>
        <v>-1.525410535503255</v>
      </c>
      <c r="G31" s="27"/>
      <c r="H31" s="27"/>
      <c r="I31" s="100">
        <f t="shared" ref="I31" si="28">I30+I8+I15+I11</f>
        <v>-10.083184974633589</v>
      </c>
      <c r="J31" s="27">
        <f t="shared" ref="J31" si="29">J30+J8+J15+J11</f>
        <v>-3.3388722718300219</v>
      </c>
      <c r="K31" s="27">
        <f>K30+K8+K15+K11</f>
        <v>-9.1785206712965248</v>
      </c>
      <c r="L31" s="6"/>
      <c r="M31" s="15" t="s">
        <v>16</v>
      </c>
      <c r="P31" s="6">
        <f>P30+P13+P8</f>
        <v>4.4073363890141071</v>
      </c>
      <c r="Q31" s="6">
        <f>Q30+Q13+Q8</f>
        <v>-6.0346619142098801</v>
      </c>
      <c r="R31" s="17">
        <f>R30+R13+R8</f>
        <v>-4.6865561102152</v>
      </c>
      <c r="S31" s="19">
        <f>S30+S13+S8</f>
        <v>-4.724713458808643</v>
      </c>
      <c r="T31" s="19">
        <f>T30+T13+T8</f>
        <v>9.3571429498764225</v>
      </c>
      <c r="U31" s="19">
        <f t="shared" ref="U31" si="30">U30+U8+U13</f>
        <v>0</v>
      </c>
    </row>
    <row r="32" spans="1:21" x14ac:dyDescent="0.25">
      <c r="A32" s="2" t="s">
        <v>18</v>
      </c>
      <c r="C32" s="39" t="s">
        <v>50</v>
      </c>
      <c r="D32" s="2">
        <f>(D26-D22-D24)*627.51</f>
        <v>0.63755016003115206</v>
      </c>
      <c r="E32" s="2">
        <f t="shared" ref="E32:K32" si="31">(E26-E22-E24)*627.51</f>
        <v>0.86031621003943881</v>
      </c>
      <c r="F32" s="2">
        <f t="shared" si="31"/>
        <v>5.8596883800443518</v>
      </c>
      <c r="I32" s="2">
        <f t="shared" si="31"/>
        <v>6.9026100539122124E-3</v>
      </c>
      <c r="J32" s="2">
        <f t="shared" si="31"/>
        <v>11.904492209978029</v>
      </c>
      <c r="K32" s="2">
        <f t="shared" si="31"/>
        <v>1.5537147600009269</v>
      </c>
      <c r="O32" s="6"/>
      <c r="U32" s="7">
        <f t="shared" ref="U32" si="32">(U26-2*U22)*627.51</f>
        <v>0</v>
      </c>
    </row>
    <row r="33" spans="1:21" x14ac:dyDescent="0.25">
      <c r="A33" s="15" t="s">
        <v>16</v>
      </c>
      <c r="C33" s="39" t="s">
        <v>51</v>
      </c>
      <c r="D33" s="25">
        <f>D32+D11+D8+D15</f>
        <v>5.4305713988350011</v>
      </c>
      <c r="E33" s="25">
        <f t="shared" ref="E33:F33" si="33">E32+E11+E8+E15</f>
        <v>5.8013871682837301</v>
      </c>
      <c r="F33" s="25">
        <f t="shared" si="33"/>
        <v>8.527299664512995</v>
      </c>
      <c r="G33" s="25"/>
      <c r="H33" s="25"/>
      <c r="I33" s="25">
        <f t="shared" ref="I33" si="34">I32+I11+I8+I15</f>
        <v>3.4955039153978777</v>
      </c>
      <c r="J33" s="25">
        <f t="shared" ref="J33" si="35">J32+J11+J8+J15</f>
        <v>13.303947948098594</v>
      </c>
      <c r="K33" s="25">
        <f t="shared" ref="K33" si="36">K32+K11+K8+K15</f>
        <v>4.2677636086412036</v>
      </c>
      <c r="L33" s="6"/>
      <c r="O33" s="6"/>
      <c r="U33" s="19">
        <f t="shared" ref="U33" si="37">U32+U13+U8</f>
        <v>0</v>
      </c>
    </row>
    <row r="34" spans="1:21" x14ac:dyDescent="0.25">
      <c r="C34" s="6"/>
      <c r="O34" s="9"/>
    </row>
    <row r="35" spans="1:21" x14ac:dyDescent="0.25">
      <c r="C35" s="6"/>
    </row>
    <row r="36" spans="1:21" x14ac:dyDescent="0.25">
      <c r="C36" s="9"/>
    </row>
  </sheetData>
  <mergeCells count="2">
    <mergeCell ref="D1:F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90" zoomScaleNormal="90" workbookViewId="0">
      <selection activeCell="F36" sqref="F36"/>
    </sheetView>
  </sheetViews>
  <sheetFormatPr defaultColWidth="10.85546875" defaultRowHeight="15.75" x14ac:dyDescent="0.25"/>
  <cols>
    <col min="1" max="1" width="27" style="2" customWidth="1"/>
    <col min="2" max="2" width="25.28515625" style="2" customWidth="1"/>
    <col min="3" max="3" width="23.42578125" style="2" hidden="1" customWidth="1"/>
    <col min="4" max="4" width="25.7109375" style="10" customWidth="1"/>
    <col min="5" max="5" width="19.42578125" style="10" customWidth="1"/>
    <col min="6" max="6" width="18.5703125" style="10" customWidth="1"/>
    <col min="7" max="7" width="20.7109375" style="10" customWidth="1"/>
    <col min="8" max="8" width="21.42578125" style="10" customWidth="1"/>
    <col min="9" max="11" width="22.140625" style="10" customWidth="1"/>
    <col min="12" max="12" width="8.140625" style="2" customWidth="1"/>
    <col min="13" max="13" width="27" style="2" customWidth="1"/>
    <col min="14" max="14" width="25.28515625" style="2" customWidth="1"/>
    <col min="15" max="15" width="23.42578125" style="2" customWidth="1"/>
    <col min="16" max="17" width="10.85546875" style="2"/>
    <col min="18" max="18" width="6.85546875" style="16" hidden="1" customWidth="1"/>
    <col min="19" max="19" width="8.7109375" style="16" customWidth="1"/>
    <col min="20" max="20" width="9.5703125" style="16" customWidth="1"/>
    <col min="21" max="21" width="11.42578125" style="2" hidden="1" customWidth="1"/>
    <col min="22" max="16384" width="10.85546875" style="2"/>
  </cols>
  <sheetData>
    <row r="1" spans="2:20" x14ac:dyDescent="0.25">
      <c r="D1" s="128" t="s">
        <v>47</v>
      </c>
      <c r="E1" s="128"/>
      <c r="F1" s="128"/>
      <c r="G1" s="128"/>
      <c r="H1" s="128"/>
      <c r="I1" s="128"/>
      <c r="J1" s="22"/>
      <c r="K1" s="22"/>
      <c r="L1" s="22"/>
    </row>
    <row r="2" spans="2:20" x14ac:dyDescent="0.25">
      <c r="C2" s="2" t="s">
        <v>5</v>
      </c>
      <c r="D2" s="10">
        <v>4.42</v>
      </c>
      <c r="E2" s="101">
        <v>4.43</v>
      </c>
      <c r="F2" s="10">
        <v>4.45</v>
      </c>
      <c r="G2" s="101">
        <v>4.6900000000000004</v>
      </c>
      <c r="H2" s="10">
        <v>3.68</v>
      </c>
      <c r="I2" s="10">
        <v>4.93</v>
      </c>
      <c r="J2" s="10">
        <v>4.7699999999999996</v>
      </c>
      <c r="K2" s="2"/>
      <c r="N2" s="2" t="s">
        <v>5</v>
      </c>
      <c r="O2" s="2" t="s">
        <v>14</v>
      </c>
      <c r="P2" s="2" t="s">
        <v>11</v>
      </c>
      <c r="Q2" s="16" t="s">
        <v>14</v>
      </c>
      <c r="R2" s="7" t="s">
        <v>11</v>
      </c>
      <c r="S2" s="7" t="s">
        <v>14</v>
      </c>
      <c r="T2" s="2"/>
    </row>
    <row r="3" spans="2:20" x14ac:dyDescent="0.25">
      <c r="B3" s="2" t="s">
        <v>25</v>
      </c>
      <c r="D3" s="10">
        <v>-1720.871985</v>
      </c>
      <c r="E3" s="101">
        <v>-1720.8719860000001</v>
      </c>
      <c r="F3" s="10">
        <v>-1720.879921</v>
      </c>
      <c r="G3" s="101">
        <v>-1720.8799160000001</v>
      </c>
      <c r="H3" s="10">
        <v>-1720.879919</v>
      </c>
      <c r="I3" s="10">
        <v>-1720.8784250000001</v>
      </c>
      <c r="J3" s="10">
        <v>-1720.8799349999999</v>
      </c>
      <c r="K3" s="25"/>
      <c r="L3" s="2" t="s">
        <v>25</v>
      </c>
      <c r="O3" s="2">
        <v>-1945.95998878</v>
      </c>
      <c r="P3" s="2">
        <v>-2739.7237570399998</v>
      </c>
      <c r="Q3" s="16">
        <v>-2739.7242924400002</v>
      </c>
      <c r="R3" s="7">
        <v>-2179.2871493900002</v>
      </c>
      <c r="S3" s="16">
        <v>-2179.24888384</v>
      </c>
      <c r="T3" s="2"/>
    </row>
    <row r="4" spans="2:20" s="4" customFormat="1" x14ac:dyDescent="0.25">
      <c r="B4" s="4" t="s">
        <v>24</v>
      </c>
      <c r="D4" s="108">
        <v>0.59566426589999999</v>
      </c>
      <c r="E4" s="102">
        <v>0.59566402683999997</v>
      </c>
      <c r="F4" s="108">
        <v>0.59595371159999999</v>
      </c>
      <c r="G4" s="102">
        <v>0.59595930519999996</v>
      </c>
      <c r="H4" s="108">
        <v>0.59595567179999998</v>
      </c>
      <c r="I4" s="108">
        <v>0.59548900000000005</v>
      </c>
      <c r="J4" s="108">
        <v>0.59594000000000003</v>
      </c>
      <c r="K4" s="5"/>
      <c r="L4" s="4" t="s">
        <v>24</v>
      </c>
      <c r="O4" s="4">
        <v>0.52272399999999997</v>
      </c>
      <c r="P4" s="4">
        <v>0.48315799999999998</v>
      </c>
      <c r="Q4" s="5">
        <v>0.483518</v>
      </c>
      <c r="R4" s="18">
        <v>0.65153700000000003</v>
      </c>
      <c r="S4" s="4">
        <v>0.65083199999999997</v>
      </c>
    </row>
    <row r="5" spans="2:20" x14ac:dyDescent="0.25">
      <c r="B5" s="2" t="s">
        <v>0</v>
      </c>
      <c r="D5" s="10">
        <v>3.45316625E-3</v>
      </c>
      <c r="E5" s="101">
        <v>3.4531657519999998E-3</v>
      </c>
      <c r="F5" s="10">
        <v>1.5748605660000001E-3</v>
      </c>
      <c r="G5" s="101">
        <v>5.3760899740000001E-3</v>
      </c>
      <c r="H5" s="10">
        <v>5.3759946349999999E-3</v>
      </c>
      <c r="I5" s="10">
        <v>6.1539758659999999E-3</v>
      </c>
      <c r="J5" s="10">
        <v>5.3766863370000003E-3</v>
      </c>
      <c r="K5" s="27"/>
      <c r="L5" s="2" t="s">
        <v>0</v>
      </c>
      <c r="O5" s="2">
        <v>2.6125317190000001E-3</v>
      </c>
      <c r="P5" s="2">
        <v>9.3791621580000002E-3</v>
      </c>
      <c r="Q5" s="16">
        <v>9.6235037049999996E-3</v>
      </c>
      <c r="R5" s="7">
        <v>8.7786961499999993E-3</v>
      </c>
      <c r="S5" s="2">
        <v>1.3875439590000001E-3</v>
      </c>
      <c r="T5" s="2"/>
    </row>
    <row r="6" spans="2:20" x14ac:dyDescent="0.25">
      <c r="C6" s="12" t="s">
        <v>39</v>
      </c>
      <c r="D6" s="109">
        <f>D5*627.51</f>
        <v>2.1668963535375001</v>
      </c>
      <c r="E6" s="103">
        <f t="shared" ref="E6:F6" si="0">E5*627.51</f>
        <v>2.16689604103752</v>
      </c>
      <c r="F6" s="109">
        <f t="shared" si="0"/>
        <v>0.98824075377066001</v>
      </c>
      <c r="G6" s="103">
        <f t="shared" ref="G6" si="1">G5*627.51</f>
        <v>3.37355021958474</v>
      </c>
      <c r="H6" s="109">
        <f>H5*627.51</f>
        <v>3.3734903934088498</v>
      </c>
      <c r="I6" s="109">
        <f t="shared" ref="I6:J6" si="2">I5*627.51</f>
        <v>3.86168139567366</v>
      </c>
      <c r="J6" s="109">
        <f t="shared" si="2"/>
        <v>3.3739244433308699</v>
      </c>
      <c r="K6" s="6"/>
      <c r="N6" s="6"/>
      <c r="O6" s="6">
        <f>O5*627.51</f>
        <v>1.6393897789896901</v>
      </c>
      <c r="P6" s="6">
        <f t="shared" ref="P6:T6" si="3">P5*627.51</f>
        <v>5.8855180457665801</v>
      </c>
      <c r="Q6" s="17">
        <f t="shared" si="3"/>
        <v>6.0388448099245498</v>
      </c>
      <c r="R6" s="19">
        <f t="shared" si="3"/>
        <v>5.5087196210864997</v>
      </c>
      <c r="S6" s="19">
        <f t="shared" si="3"/>
        <v>0.87069770971209004</v>
      </c>
      <c r="T6" s="19">
        <f t="shared" si="3"/>
        <v>0</v>
      </c>
    </row>
    <row r="7" spans="2:20" ht="15.75" customHeight="1" x14ac:dyDescent="0.25">
      <c r="B7" s="41" t="s">
        <v>28</v>
      </c>
      <c r="C7" s="41" t="s">
        <v>27</v>
      </c>
      <c r="D7" s="104">
        <v>-748.63773300000003</v>
      </c>
      <c r="E7" s="104">
        <v>-748.63773300000003</v>
      </c>
      <c r="F7" s="104">
        <v>-748.63683800000001</v>
      </c>
      <c r="G7" s="104">
        <v>-748.63683500000002</v>
      </c>
      <c r="H7" s="111">
        <v>-748.63683100000003</v>
      </c>
      <c r="I7" s="111">
        <v>-748.63655100000005</v>
      </c>
      <c r="J7" s="111">
        <v>-748.63683100000003</v>
      </c>
      <c r="K7" s="25"/>
      <c r="L7" s="2" t="s">
        <v>28</v>
      </c>
      <c r="N7" s="2" t="s">
        <v>27</v>
      </c>
      <c r="O7" s="2">
        <v>-972.97549332799997</v>
      </c>
      <c r="P7" s="2">
        <v>-1369.83976046</v>
      </c>
      <c r="Q7" s="16">
        <v>-1369.83976046</v>
      </c>
      <c r="R7" s="7">
        <v>-1089.6212115000001</v>
      </c>
      <c r="S7" s="7">
        <v>-1089.6212115000001</v>
      </c>
      <c r="T7" s="2"/>
    </row>
    <row r="8" spans="2:20" x14ac:dyDescent="0.25">
      <c r="B8" s="2" t="s">
        <v>31</v>
      </c>
      <c r="C8" s="7" t="s">
        <v>26</v>
      </c>
      <c r="D8" s="108">
        <v>0.28151406410000002</v>
      </c>
      <c r="E8" s="102">
        <v>0.28151408</v>
      </c>
      <c r="F8" s="108">
        <v>0.28198102110000001</v>
      </c>
      <c r="G8" s="102">
        <v>0.28198357080000003</v>
      </c>
      <c r="H8" s="108">
        <v>0.28199110859999998</v>
      </c>
      <c r="I8" s="108">
        <v>0.281945</v>
      </c>
      <c r="J8" s="108">
        <v>0.28198800000000002</v>
      </c>
      <c r="K8" s="29"/>
      <c r="L8" s="2" t="s">
        <v>31</v>
      </c>
      <c r="N8" s="7" t="s">
        <v>26</v>
      </c>
      <c r="O8" s="2">
        <v>0.26182800000000001</v>
      </c>
      <c r="P8" s="2">
        <v>0.24080299999999999</v>
      </c>
      <c r="Q8" s="16">
        <v>0.24080299999999999</v>
      </c>
      <c r="R8" s="7">
        <v>0.32463599999999998</v>
      </c>
      <c r="S8" s="7">
        <v>0.32463599999999998</v>
      </c>
      <c r="T8" s="2"/>
    </row>
    <row r="9" spans="2:20" x14ac:dyDescent="0.25">
      <c r="C9" s="32" t="s">
        <v>43</v>
      </c>
      <c r="D9" s="109">
        <f>(D4/2-1*D8)*627.51</f>
        <v>10.239751384063487</v>
      </c>
      <c r="E9" s="103">
        <f t="shared" ref="E9:F9" si="4">(E4/2-1*E8)*627.51</f>
        <v>10.239666400384191</v>
      </c>
      <c r="F9" s="109">
        <f t="shared" si="4"/>
        <v>10.037546232596993</v>
      </c>
      <c r="G9" s="103">
        <f t="shared" ref="G9" si="5">(G4/2-1*G8)*627.51</f>
        <v>10.037701290317969</v>
      </c>
      <c r="H9" s="109">
        <f>(H4/2-1*H8)*627.51</f>
        <v>10.031831248023002</v>
      </c>
      <c r="I9" s="109">
        <f t="shared" ref="I9:J9" si="6">(I4/2-1*I8)*627.51</f>
        <v>9.914344245000013</v>
      </c>
      <c r="J9" s="109">
        <f t="shared" si="6"/>
        <v>10.028864819999997</v>
      </c>
      <c r="K9" s="29"/>
      <c r="N9" s="7"/>
      <c r="Q9" s="16"/>
      <c r="R9" s="7"/>
      <c r="S9" s="7"/>
      <c r="T9" s="2"/>
    </row>
    <row r="10" spans="2:20" x14ac:dyDescent="0.25">
      <c r="C10" s="7"/>
      <c r="D10" s="109"/>
      <c r="E10" s="103"/>
      <c r="F10" s="109"/>
      <c r="G10" s="103"/>
      <c r="H10" s="109"/>
      <c r="I10" s="109"/>
      <c r="J10" s="109"/>
      <c r="K10" s="29"/>
      <c r="N10" s="7"/>
      <c r="Q10" s="16"/>
      <c r="R10" s="7"/>
      <c r="S10" s="7"/>
      <c r="T10" s="2"/>
    </row>
    <row r="11" spans="2:20" x14ac:dyDescent="0.25">
      <c r="B11" s="42" t="s">
        <v>30</v>
      </c>
      <c r="C11" s="42" t="s">
        <v>27</v>
      </c>
      <c r="D11" s="105">
        <v>-972.22014100000001</v>
      </c>
      <c r="E11" s="105">
        <v>-972.22014100000001</v>
      </c>
      <c r="F11" s="105">
        <v>-972.22056899999995</v>
      </c>
      <c r="G11" s="105">
        <v>-972.22122100000001</v>
      </c>
      <c r="H11" s="105">
        <v>-972.22065699999996</v>
      </c>
      <c r="I11" s="105">
        <v>-972.21815600000002</v>
      </c>
      <c r="J11" s="105">
        <v>-972.22041100000001</v>
      </c>
      <c r="K11" s="25"/>
      <c r="L11" s="2" t="s">
        <v>30</v>
      </c>
      <c r="N11" s="2" t="s">
        <v>27</v>
      </c>
      <c r="O11" s="6">
        <f>(O4-2*O8)*627.51</f>
        <v>-0.58483932000002758</v>
      </c>
      <c r="P11" s="6">
        <f>(P4-2*P8)*627.51</f>
        <v>0.97389551999999857</v>
      </c>
      <c r="Q11" s="17">
        <f>(Q4-2*Q8)*627.51</f>
        <v>1.1997991200000155</v>
      </c>
      <c r="R11" s="19">
        <f>(R4-2*R8)*627.51</f>
        <v>1.4213101500000456</v>
      </c>
      <c r="S11" s="19">
        <f>(S4-2*S8)*627.51</f>
        <v>0.97891560000000366</v>
      </c>
      <c r="T11" s="19">
        <f t="shared" ref="T11" si="7">(T4-2*T8)*627.51</f>
        <v>0</v>
      </c>
    </row>
    <row r="12" spans="2:20" x14ac:dyDescent="0.25">
      <c r="B12" s="2" t="s">
        <v>29</v>
      </c>
      <c r="C12" s="7" t="s">
        <v>26</v>
      </c>
      <c r="D12" s="108">
        <v>0.3123146443</v>
      </c>
      <c r="E12" s="102">
        <v>0.31231466019999998</v>
      </c>
      <c r="F12" s="108">
        <v>0.31178754479999998</v>
      </c>
      <c r="G12" s="102">
        <v>0.31117633500000003</v>
      </c>
      <c r="H12" s="108">
        <v>0.31170239869999999</v>
      </c>
      <c r="I12" s="108">
        <v>0.31220500000000001</v>
      </c>
      <c r="J12" s="108">
        <v>0.31194</v>
      </c>
      <c r="K12" s="30"/>
      <c r="L12" s="2" t="s">
        <v>29</v>
      </c>
      <c r="N12" s="7" t="s">
        <v>26</v>
      </c>
      <c r="Q12" s="16"/>
      <c r="R12" s="7"/>
      <c r="T12" s="2"/>
    </row>
    <row r="13" spans="2:20" x14ac:dyDescent="0.25">
      <c r="C13" s="32" t="s">
        <v>44</v>
      </c>
      <c r="D13" s="109">
        <f>(D4/2-1*D12)*627.51</f>
        <v>-9.087920697238502</v>
      </c>
      <c r="E13" s="103">
        <f t="shared" ref="E13:F13" si="8">(E4/2-1*E12)*627.51</f>
        <v>-9.0880056809177976</v>
      </c>
      <c r="F13" s="109">
        <f t="shared" si="8"/>
        <v>-8.666345454389992</v>
      </c>
      <c r="G13" s="103">
        <f t="shared" ref="G13" si="9">(G4/2-1*G12)*627.51</f>
        <v>-8.2810501728240293</v>
      </c>
      <c r="H13" s="109">
        <f>(H4/2-1*H12)*627.51</f>
        <v>-8.6123004026280032</v>
      </c>
      <c r="I13" s="109">
        <f t="shared" ref="I13:J13" si="10">(I4/2-1*I12)*627.51</f>
        <v>-9.074108354999991</v>
      </c>
      <c r="J13" s="109">
        <f t="shared" si="10"/>
        <v>-8.7663146999999881</v>
      </c>
      <c r="K13" s="30"/>
      <c r="N13" s="7"/>
      <c r="Q13" s="16"/>
      <c r="R13" s="7"/>
      <c r="T13" s="2"/>
    </row>
    <row r="14" spans="2:20" x14ac:dyDescent="0.25">
      <c r="C14" s="6"/>
      <c r="E14" s="101"/>
      <c r="G14" s="101"/>
      <c r="K14" s="2"/>
      <c r="N14" s="6"/>
      <c r="Q14" s="16"/>
      <c r="R14" s="7"/>
      <c r="T14" s="2"/>
    </row>
    <row r="15" spans="2:20" x14ac:dyDescent="0.25">
      <c r="B15" s="2" t="s">
        <v>1</v>
      </c>
      <c r="C15" s="12" t="s">
        <v>40</v>
      </c>
      <c r="D15" s="36">
        <f>(D3-D7-D11)*627.51</f>
        <v>-8.8547936099730986</v>
      </c>
      <c r="E15" s="40">
        <f t="shared" ref="E15:G15" si="11">(E3-E7-E11)*627.51</f>
        <v>-8.8554211200428536</v>
      </c>
      <c r="F15" s="36">
        <f t="shared" si="11"/>
        <v>-14.127760140000648</v>
      </c>
      <c r="G15" s="40">
        <f t="shared" si="11"/>
        <v>-13.717368600038032</v>
      </c>
      <c r="H15" s="36">
        <f>(H3-H7-H11)*627.51</f>
        <v>-14.075676809989467</v>
      </c>
      <c r="I15" s="36">
        <f t="shared" ref="I15:J15" si="12">(I3-I7-I11)*627.51</f>
        <v>-14.883282180019309</v>
      </c>
      <c r="J15" s="36">
        <f t="shared" si="12"/>
        <v>-14.240084429931075</v>
      </c>
      <c r="K15" s="12"/>
      <c r="L15" s="2" t="s">
        <v>1</v>
      </c>
      <c r="N15" s="12"/>
      <c r="O15" s="12">
        <f>(O3-2*O7)*627.51</f>
        <v>-5.6489228312791528</v>
      </c>
      <c r="P15" s="12">
        <f t="shared" ref="P15:T15" si="13">(P3-2*P7)*627.51</f>
        <v>-27.758607661089012</v>
      </c>
      <c r="Q15" s="13">
        <f t="shared" si="13"/>
        <v>-28.09457651536794</v>
      </c>
      <c r="R15" s="20">
        <f t="shared" si="13"/>
        <v>-28.066256988931841</v>
      </c>
      <c r="S15" s="20">
        <f t="shared" si="13"/>
        <v>-4.0542417082856899</v>
      </c>
      <c r="T15" s="20">
        <f t="shared" si="13"/>
        <v>0</v>
      </c>
    </row>
    <row r="16" spans="2:20" x14ac:dyDescent="0.25">
      <c r="B16" s="2" t="s">
        <v>2</v>
      </c>
      <c r="C16" s="4" t="s">
        <v>41</v>
      </c>
      <c r="D16" s="110">
        <f>D15+D6</f>
        <v>-6.6878972564355985</v>
      </c>
      <c r="E16" s="106">
        <f t="shared" ref="E16:F16" si="14">E15+E6</f>
        <v>-6.6885250790053341</v>
      </c>
      <c r="F16" s="110">
        <f t="shared" si="14"/>
        <v>-13.139519386229988</v>
      </c>
      <c r="G16" s="106">
        <f t="shared" ref="G16" si="15">G15+G6</f>
        <v>-10.343818380453293</v>
      </c>
      <c r="H16" s="110">
        <f>H15+H6</f>
        <v>-10.702186416580616</v>
      </c>
      <c r="I16" s="110">
        <f t="shared" ref="I16:J16" si="16">I15+I6</f>
        <v>-11.021600784345649</v>
      </c>
      <c r="J16" s="110">
        <f t="shared" si="16"/>
        <v>-10.866159986600206</v>
      </c>
      <c r="K16" s="8"/>
      <c r="L16" s="2" t="s">
        <v>2</v>
      </c>
      <c r="N16" s="8"/>
      <c r="O16" s="8">
        <f t="shared" ref="O16:T16" si="17">O15+O6</f>
        <v>-4.0095330522894628</v>
      </c>
      <c r="P16" s="8">
        <f t="shared" si="17"/>
        <v>-21.873089615322431</v>
      </c>
      <c r="Q16" s="9">
        <f t="shared" si="17"/>
        <v>-22.055731705443392</v>
      </c>
      <c r="R16" s="21">
        <f t="shared" si="17"/>
        <v>-22.557537367845342</v>
      </c>
      <c r="S16" s="21">
        <f t="shared" si="17"/>
        <v>-3.1835439985736</v>
      </c>
      <c r="T16" s="21">
        <f t="shared" si="17"/>
        <v>0</v>
      </c>
    </row>
    <row r="17" spans="1:21" x14ac:dyDescent="0.25">
      <c r="B17" s="122" t="s">
        <v>3</v>
      </c>
      <c r="C17" s="123" t="s">
        <v>42</v>
      </c>
      <c r="D17" s="124">
        <f>D15+D9+D13</f>
        <v>-7.7029629231481138</v>
      </c>
      <c r="E17" s="124">
        <f t="shared" ref="E17:G17" si="18">E15+E9+E13</f>
        <v>-7.7037604005764599</v>
      </c>
      <c r="F17" s="124">
        <f t="shared" si="18"/>
        <v>-12.756559361793647</v>
      </c>
      <c r="G17" s="124">
        <f t="shared" si="18"/>
        <v>-11.960717482544093</v>
      </c>
      <c r="H17" s="124">
        <f>H15+H9+H13</f>
        <v>-12.656145964594469</v>
      </c>
      <c r="I17" s="124">
        <f t="shared" ref="I17:J17" si="19">I15+I9+I13</f>
        <v>-14.043046290019287</v>
      </c>
      <c r="J17" s="124">
        <f t="shared" si="19"/>
        <v>-12.977534309931066</v>
      </c>
      <c r="K17" s="13"/>
      <c r="L17" s="2" t="s">
        <v>3</v>
      </c>
      <c r="N17" s="9"/>
      <c r="O17" s="13">
        <f t="shared" ref="O17:T17" si="20">O15+O11+O6</f>
        <v>-4.5943723722894907</v>
      </c>
      <c r="P17" s="13">
        <f t="shared" si="20"/>
        <v>-20.899194095322432</v>
      </c>
      <c r="Q17" s="13">
        <f t="shared" si="20"/>
        <v>-20.855932585443377</v>
      </c>
      <c r="R17" s="20">
        <f t="shared" si="20"/>
        <v>-21.136227217845295</v>
      </c>
      <c r="S17" s="20">
        <f t="shared" si="20"/>
        <v>-2.2046283985735959</v>
      </c>
      <c r="T17" s="20">
        <f t="shared" si="20"/>
        <v>0</v>
      </c>
    </row>
    <row r="18" spans="1:21" x14ac:dyDescent="0.25">
      <c r="A18" s="1"/>
      <c r="B18" s="1"/>
      <c r="E18" s="101"/>
      <c r="G18" s="101"/>
      <c r="K18" s="2"/>
      <c r="L18" s="1"/>
      <c r="M18" s="1"/>
      <c r="Q18" s="16"/>
      <c r="R18" s="7"/>
      <c r="T18" s="2"/>
    </row>
    <row r="19" spans="1:21" x14ac:dyDescent="0.25">
      <c r="A19" s="2" t="s">
        <v>9</v>
      </c>
      <c r="B19" s="2" t="s">
        <v>10</v>
      </c>
      <c r="C19" s="2" t="s">
        <v>45</v>
      </c>
      <c r="D19" s="10">
        <v>-748.62207599999999</v>
      </c>
      <c r="E19" s="101">
        <v>-748.62207599999999</v>
      </c>
      <c r="F19" s="10">
        <v>-748.62136299999997</v>
      </c>
      <c r="G19" s="101">
        <v>-748.62135999999998</v>
      </c>
      <c r="H19" s="10">
        <v>-748.62135599999999</v>
      </c>
      <c r="I19" s="10">
        <v>-748.62112999999999</v>
      </c>
      <c r="J19" s="10">
        <v>-748.62135499999999</v>
      </c>
      <c r="K19" s="2"/>
      <c r="L19" s="2" t="s">
        <v>9</v>
      </c>
      <c r="M19" s="2" t="s">
        <v>10</v>
      </c>
      <c r="N19" s="2" t="s">
        <v>12</v>
      </c>
      <c r="O19" s="2">
        <v>-972.69766300000003</v>
      </c>
      <c r="P19" s="2">
        <v>-1369.5824090000001</v>
      </c>
      <c r="Q19" s="16">
        <v>-1369.5824090000001</v>
      </c>
      <c r="R19" s="7">
        <v>-1089.2775529999999</v>
      </c>
      <c r="S19" s="7">
        <v>-1089.2775529999999</v>
      </c>
      <c r="T19" s="2"/>
    </row>
    <row r="20" spans="1:21" x14ac:dyDescent="0.25">
      <c r="A20" s="2" t="s">
        <v>8</v>
      </c>
      <c r="B20" s="2" t="s">
        <v>7</v>
      </c>
      <c r="C20" s="10" t="s">
        <v>45</v>
      </c>
      <c r="D20" s="10">
        <v>-748.682367</v>
      </c>
      <c r="E20" s="101">
        <v>-748.682367</v>
      </c>
      <c r="F20" s="10">
        <v>-748.68030699999997</v>
      </c>
      <c r="G20" s="101">
        <v>-748.68030999999996</v>
      </c>
      <c r="H20" s="10">
        <v>-748.68030399999998</v>
      </c>
      <c r="I20" s="10">
        <v>-748.67967799999997</v>
      </c>
      <c r="J20" s="10">
        <v>-748.68030999999996</v>
      </c>
      <c r="K20" s="2"/>
      <c r="L20" s="2" t="s">
        <v>8</v>
      </c>
      <c r="M20" s="2" t="s">
        <v>7</v>
      </c>
      <c r="N20" s="10" t="s">
        <v>12</v>
      </c>
      <c r="O20" s="2">
        <v>-972.75555199999997</v>
      </c>
      <c r="P20" s="2">
        <v>-1369.642159</v>
      </c>
      <c r="Q20" s="16">
        <v>-1369.642159</v>
      </c>
      <c r="R20" s="7">
        <v>-1089.3416950000001</v>
      </c>
      <c r="S20" s="7">
        <v>-1089.3416950000001</v>
      </c>
      <c r="T20" s="2"/>
    </row>
    <row r="21" spans="1:21" x14ac:dyDescent="0.25">
      <c r="B21" s="2" t="s">
        <v>10</v>
      </c>
      <c r="C21" s="2" t="s">
        <v>46</v>
      </c>
      <c r="D21" s="10">
        <v>-972.20149100000003</v>
      </c>
      <c r="E21" s="101">
        <v>-972.20149100000003</v>
      </c>
      <c r="F21" s="10">
        <v>-972.20173999999997</v>
      </c>
      <c r="G21" s="101">
        <v>-972.20230300000003</v>
      </c>
      <c r="H21" s="10">
        <v>-972.20181700000001</v>
      </c>
      <c r="I21" s="10">
        <v>-972.19948699999998</v>
      </c>
      <c r="J21" s="10">
        <v>-972.20160099999998</v>
      </c>
      <c r="K21" s="2"/>
      <c r="L21" s="2" t="s">
        <v>9</v>
      </c>
      <c r="M21" s="2" t="s">
        <v>10</v>
      </c>
      <c r="N21" s="2" t="s">
        <v>13</v>
      </c>
      <c r="O21" s="2">
        <v>-1945.4036189999999</v>
      </c>
      <c r="P21" s="2">
        <v>-2739.2067379999999</v>
      </c>
      <c r="Q21" s="16">
        <v>-2739.2071390000001</v>
      </c>
      <c r="R21" s="7">
        <v>-2178.59717</v>
      </c>
      <c r="S21" s="16">
        <v>-2178.5588349999998</v>
      </c>
      <c r="T21" s="2"/>
    </row>
    <row r="22" spans="1:21" x14ac:dyDescent="0.25">
      <c r="B22" s="2" t="s">
        <v>7</v>
      </c>
      <c r="C22" s="10" t="s">
        <v>46</v>
      </c>
      <c r="D22" s="10">
        <v>-972.26822700000002</v>
      </c>
      <c r="E22" s="101">
        <v>-972.26822700000002</v>
      </c>
      <c r="F22" s="10">
        <v>-972.26995899999997</v>
      </c>
      <c r="G22" s="101">
        <v>-972.27082399999995</v>
      </c>
      <c r="H22" s="10">
        <v>-972.27006100000006</v>
      </c>
      <c r="I22" s="10">
        <v>-972.26628800000003</v>
      </c>
      <c r="J22" s="10">
        <v>-972.26975200000004</v>
      </c>
      <c r="K22" s="2"/>
      <c r="L22" s="2" t="s">
        <v>8</v>
      </c>
      <c r="M22" s="2" t="s">
        <v>7</v>
      </c>
      <c r="N22" s="2" t="s">
        <v>13</v>
      </c>
      <c r="O22" s="2">
        <v>-1945.5057609999999</v>
      </c>
      <c r="P22" s="2">
        <v>-2739.3048659999999</v>
      </c>
      <c r="Q22" s="16">
        <v>-2739.3033220000002</v>
      </c>
      <c r="R22" s="7">
        <v>-2178.701963</v>
      </c>
      <c r="S22" s="16">
        <v>-2178.6714259999999</v>
      </c>
      <c r="T22" s="2"/>
    </row>
    <row r="23" spans="1:21" x14ac:dyDescent="0.25">
      <c r="A23" s="2" t="s">
        <v>9</v>
      </c>
      <c r="B23" s="2" t="s">
        <v>10</v>
      </c>
      <c r="C23" s="2" t="s">
        <v>13</v>
      </c>
      <c r="D23" s="10">
        <v>-1720.8368230000001</v>
      </c>
      <c r="E23" s="101">
        <v>-1720.836824</v>
      </c>
      <c r="F23" s="10">
        <v>-1720.8450339999999</v>
      </c>
      <c r="G23" s="101">
        <v>-1720.84503</v>
      </c>
      <c r="H23" s="10">
        <v>-1720.8450330000001</v>
      </c>
      <c r="I23" s="10">
        <v>-1720.8434</v>
      </c>
      <c r="J23" s="10">
        <v>-1720.8450419999999</v>
      </c>
      <c r="K23" s="2"/>
      <c r="Q23" s="16"/>
      <c r="R23" s="7"/>
      <c r="T23" s="2"/>
    </row>
    <row r="24" spans="1:21" x14ac:dyDescent="0.25">
      <c r="A24" s="2" t="s">
        <v>8</v>
      </c>
      <c r="B24" s="2" t="s">
        <v>7</v>
      </c>
      <c r="C24" s="2" t="s">
        <v>13</v>
      </c>
      <c r="D24" s="10">
        <v>-1720.943651</v>
      </c>
      <c r="E24" s="101">
        <v>-1720.9436519999999</v>
      </c>
      <c r="F24" s="10">
        <v>-1720.9493580000001</v>
      </c>
      <c r="G24" s="101">
        <v>-1720.9493419999999</v>
      </c>
      <c r="H24" s="10">
        <v>-1720.949349</v>
      </c>
      <c r="I24" s="10">
        <v>-1720.9487710000001</v>
      </c>
      <c r="J24" s="10">
        <v>-1720.949402</v>
      </c>
      <c r="K24" s="2"/>
      <c r="M24" s="2" t="s">
        <v>4</v>
      </c>
      <c r="N24" s="11" t="e">
        <f>AVERAGE(N21:N22)</f>
        <v>#DIV/0!</v>
      </c>
      <c r="Q24" s="16"/>
      <c r="R24" s="7"/>
      <c r="T24" s="2"/>
    </row>
    <row r="25" spans="1:21" x14ac:dyDescent="0.25">
      <c r="K25" s="2"/>
      <c r="L25" s="2" t="s">
        <v>17</v>
      </c>
      <c r="O25" s="2">
        <f>(O21-2*O19)*627.51</f>
        <v>-5.2039404299164653</v>
      </c>
      <c r="P25" s="2">
        <f>(P21-2*P19)*627.51</f>
        <v>-26.30521919978888</v>
      </c>
      <c r="Q25" s="16">
        <f>(Q21-2*Q19)*627.51</f>
        <v>-26.556850709938306</v>
      </c>
      <c r="R25" s="7">
        <f>(R21-2*R19)*627.51</f>
        <v>-26.395580640131456</v>
      </c>
      <c r="S25" s="7">
        <f>(S21-2*S19)*627.51</f>
        <v>-2.3399847900132955</v>
      </c>
      <c r="T25" s="2"/>
    </row>
    <row r="26" spans="1:21" x14ac:dyDescent="0.25">
      <c r="B26" s="2" t="s">
        <v>17</v>
      </c>
      <c r="D26" s="107">
        <f t="shared" ref="D26:J26" si="21">(D23-D19-D21)*627.51</f>
        <v>-8.318272560043571</v>
      </c>
      <c r="E26" s="107">
        <f t="shared" si="21"/>
        <v>-8.3189000699706472</v>
      </c>
      <c r="F26" s="107">
        <f t="shared" si="21"/>
        <v>-13.761921809996887</v>
      </c>
      <c r="G26" s="107">
        <f t="shared" si="21"/>
        <v>-13.408006169963022</v>
      </c>
      <c r="H26" s="107">
        <f t="shared" si="21"/>
        <v>-13.717368600038032</v>
      </c>
      <c r="I26" s="107">
        <f t="shared" si="21"/>
        <v>-14.296560330002507</v>
      </c>
      <c r="J26" s="107">
        <f t="shared" si="21"/>
        <v>-13.859185859965336</v>
      </c>
      <c r="K26" s="2"/>
      <c r="L26" s="14" t="s">
        <v>15</v>
      </c>
      <c r="O26" s="6">
        <f>O25+O6+O11</f>
        <v>-4.1493899709268032</v>
      </c>
      <c r="P26" s="6">
        <f>P25+P6+P11</f>
        <v>-19.4458056340223</v>
      </c>
      <c r="Q26" s="17">
        <f>Q25+Q6+Q11</f>
        <v>-19.318206780013739</v>
      </c>
      <c r="R26" s="19">
        <f>R25+R6+R11</f>
        <v>-19.465550869044911</v>
      </c>
      <c r="S26" s="19">
        <f>S25+S6+S11</f>
        <v>-0.49037148030120181</v>
      </c>
      <c r="T26" s="2"/>
    </row>
    <row r="27" spans="1:21" x14ac:dyDescent="0.25">
      <c r="B27" s="125" t="s">
        <v>15</v>
      </c>
      <c r="C27" s="122"/>
      <c r="D27" s="126">
        <f t="shared" ref="D27:J27" si="22">D26+D6+D13+D9</f>
        <v>-4.999545519681087</v>
      </c>
      <c r="E27" s="126">
        <f t="shared" si="22"/>
        <v>-5.000343309466734</v>
      </c>
      <c r="F27" s="126">
        <f t="shared" si="22"/>
        <v>-11.402480278019228</v>
      </c>
      <c r="G27" s="126">
        <f t="shared" si="22"/>
        <v>-8.2778048328843425</v>
      </c>
      <c r="H27" s="126">
        <f t="shared" si="22"/>
        <v>-8.9243473612341848</v>
      </c>
      <c r="I27" s="126">
        <f t="shared" si="22"/>
        <v>-9.5946430443288229</v>
      </c>
      <c r="J27" s="126">
        <f t="shared" si="22"/>
        <v>-9.222711296634456</v>
      </c>
      <c r="K27" s="2"/>
      <c r="L27" s="14"/>
      <c r="O27" s="6"/>
      <c r="P27" s="6"/>
      <c r="Q27" s="17"/>
      <c r="R27" s="19"/>
      <c r="S27" s="19"/>
      <c r="T27" s="2"/>
    </row>
    <row r="28" spans="1:21" x14ac:dyDescent="0.25">
      <c r="B28" s="2" t="s">
        <v>50</v>
      </c>
      <c r="D28" s="107">
        <f t="shared" ref="D28:J28" si="23">(D24-D20-D22)*627.51</f>
        <v>4.3568019299864353</v>
      </c>
      <c r="E28" s="107">
        <f t="shared" si="23"/>
        <v>4.3561744200593591</v>
      </c>
      <c r="F28" s="107">
        <f t="shared" si="23"/>
        <v>0.56977907991689902</v>
      </c>
      <c r="G28" s="107">
        <f t="shared" si="23"/>
        <v>1.1244979200145007</v>
      </c>
      <c r="H28" s="107">
        <f t="shared" si="23"/>
        <v>0.63755016003115206</v>
      </c>
      <c r="I28" s="107">
        <f t="shared" si="23"/>
        <v>-1.7601655500504056</v>
      </c>
      <c r="J28" s="107">
        <f t="shared" si="23"/>
        <v>0.41415660002444948</v>
      </c>
      <c r="K28" s="2"/>
      <c r="L28" s="2" t="s">
        <v>18</v>
      </c>
      <c r="O28" s="2">
        <f>(O22-2*O20)*627.51</f>
        <v>3.3527859300244449</v>
      </c>
      <c r="P28" s="2">
        <f>(P22-2*P20)*627.51</f>
        <v>-12.894075479976459</v>
      </c>
      <c r="Q28" s="16">
        <f>(Q22-2*Q20)*627.51</f>
        <v>-11.925200040139766</v>
      </c>
      <c r="R28" s="7">
        <f>(R22-2*R20)*627.51</f>
        <v>-11.654743229895189</v>
      </c>
      <c r="S28" s="7">
        <f>(S22-2*S20)*627.51</f>
        <v>7.5075296401643294</v>
      </c>
      <c r="T28" s="7">
        <f t="shared" ref="T28" si="24">(T23-2*T19)*627.51</f>
        <v>0</v>
      </c>
    </row>
    <row r="29" spans="1:21" x14ac:dyDescent="0.25">
      <c r="B29" s="127" t="s">
        <v>16</v>
      </c>
      <c r="C29" s="122"/>
      <c r="D29" s="126">
        <f t="shared" ref="D29:J29" si="25">D28+D9+D6+D13</f>
        <v>7.6755289703489211</v>
      </c>
      <c r="E29" s="126">
        <f t="shared" si="25"/>
        <v>7.6747311805632723</v>
      </c>
      <c r="F29" s="126">
        <f t="shared" si="25"/>
        <v>2.929220611894559</v>
      </c>
      <c r="G29" s="126">
        <f t="shared" si="25"/>
        <v>6.2546992570931792</v>
      </c>
      <c r="H29" s="126">
        <f t="shared" si="25"/>
        <v>5.4305713988350011</v>
      </c>
      <c r="I29" s="126">
        <f t="shared" si="25"/>
        <v>2.9417517356232761</v>
      </c>
      <c r="J29" s="126">
        <f t="shared" si="25"/>
        <v>5.0506311633553285</v>
      </c>
      <c r="K29" s="6"/>
      <c r="L29" s="15" t="s">
        <v>16</v>
      </c>
      <c r="O29" s="6">
        <f>O28+O11+O6</f>
        <v>4.4073363890141071</v>
      </c>
      <c r="P29" s="6">
        <f>P28+P11+P6</f>
        <v>-6.0346619142098801</v>
      </c>
      <c r="Q29" s="17">
        <f>Q28+Q11+Q6</f>
        <v>-4.6865561102152</v>
      </c>
      <c r="R29" s="19">
        <f>R28+R11+R6</f>
        <v>-4.724713458808643</v>
      </c>
      <c r="S29" s="19">
        <f>S28+S11+S6</f>
        <v>9.3571429498764225</v>
      </c>
      <c r="T29" s="19">
        <f t="shared" ref="T29" si="26">T28+T6+T11</f>
        <v>0</v>
      </c>
    </row>
    <row r="30" spans="1:21" x14ac:dyDescent="0.25">
      <c r="C30" s="6"/>
      <c r="O30" s="6"/>
      <c r="U30" s="7">
        <f>(T24-2*T20)*627.51</f>
        <v>0</v>
      </c>
    </row>
    <row r="31" spans="1:21" x14ac:dyDescent="0.25">
      <c r="C31" s="6"/>
      <c r="L31" s="6"/>
      <c r="O31" s="6"/>
      <c r="U31" s="19">
        <f>U30+T11+T6</f>
        <v>0</v>
      </c>
    </row>
    <row r="32" spans="1:21" x14ac:dyDescent="0.25">
      <c r="A32" s="2" t="s">
        <v>55</v>
      </c>
      <c r="B32" s="38" t="s">
        <v>48</v>
      </c>
      <c r="C32" s="9"/>
      <c r="D32" s="10">
        <f>AVERAGE(D17:J17)</f>
        <v>-11.400103818943876</v>
      </c>
      <c r="E32" s="38" t="s">
        <v>56</v>
      </c>
      <c r="F32" s="38" t="s">
        <v>48</v>
      </c>
      <c r="G32" s="10">
        <f>_xlfn.STDEV.S(D17:J17)</f>
        <v>2.5992671569879606</v>
      </c>
      <c r="O32" s="9"/>
    </row>
    <row r="33" spans="2:7" x14ac:dyDescent="0.25">
      <c r="B33" s="39" t="s">
        <v>49</v>
      </c>
      <c r="D33" s="10">
        <f>AVERAGE(D27:J27)</f>
        <v>-8.2031250917498362</v>
      </c>
      <c r="E33" s="39"/>
      <c r="F33" s="39" t="s">
        <v>49</v>
      </c>
      <c r="G33" s="10">
        <f>_xlfn.STDEV.S(D27:J27)</f>
        <v>2.3894986815469021</v>
      </c>
    </row>
    <row r="34" spans="2:7" x14ac:dyDescent="0.25">
      <c r="B34" s="39" t="s">
        <v>50</v>
      </c>
      <c r="D34" s="10">
        <f>AVERAGE(D29:J29)</f>
        <v>5.4224477596733625</v>
      </c>
      <c r="E34" s="39"/>
      <c r="F34" s="39" t="s">
        <v>50</v>
      </c>
      <c r="G34" s="10">
        <f>_xlfn.STDEV.S(D29:J29)</f>
        <v>1.9727369335452976</v>
      </c>
    </row>
    <row r="35" spans="2:7" x14ac:dyDescent="0.25">
      <c r="B35" s="38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D1" zoomScale="66" zoomScaleNormal="66" workbookViewId="0">
      <selection activeCell="G37" sqref="G37"/>
    </sheetView>
  </sheetViews>
  <sheetFormatPr defaultColWidth="10.85546875" defaultRowHeight="15.75" x14ac:dyDescent="0.25"/>
  <cols>
    <col min="1" max="1" width="27" style="2" customWidth="1"/>
    <col min="2" max="2" width="19.7109375" style="10" customWidth="1"/>
    <col min="3" max="3" width="22.28515625" style="10" customWidth="1"/>
    <col min="4" max="4" width="20.140625" style="10" customWidth="1"/>
    <col min="5" max="5" width="20.7109375" style="10" customWidth="1"/>
    <col min="6" max="6" width="21.42578125" style="10" customWidth="1"/>
    <col min="7" max="7" width="23.140625" style="10" customWidth="1"/>
    <col min="8" max="8" width="24" style="2" customWidth="1"/>
    <col min="9" max="9" width="27" style="2" customWidth="1"/>
    <col min="10" max="10" width="25.28515625" style="2" customWidth="1"/>
    <col min="11" max="11" width="23.42578125" style="2" customWidth="1"/>
    <col min="12" max="13" width="10.85546875" style="2"/>
    <col min="14" max="14" width="6.85546875" style="16" hidden="1" customWidth="1"/>
    <col min="15" max="15" width="8.7109375" style="16" customWidth="1"/>
    <col min="16" max="16" width="9.5703125" style="16" customWidth="1"/>
    <col min="17" max="17" width="11.42578125" style="2" hidden="1" customWidth="1"/>
    <col min="18" max="16384" width="10.85546875" style="2"/>
  </cols>
  <sheetData>
    <row r="1" spans="1:17" x14ac:dyDescent="0.25">
      <c r="B1" s="128" t="s">
        <v>53</v>
      </c>
      <c r="C1" s="128"/>
      <c r="D1" s="128"/>
      <c r="E1" s="128"/>
      <c r="F1" s="128"/>
      <c r="G1" s="128"/>
      <c r="H1" s="22"/>
    </row>
    <row r="2" spans="1:17" ht="15.75" customHeight="1" x14ac:dyDescent="0.25">
      <c r="B2" s="10">
        <v>5.83</v>
      </c>
      <c r="C2" s="101">
        <v>5.79</v>
      </c>
      <c r="D2" s="10">
        <v>5.77</v>
      </c>
      <c r="E2" s="111">
        <v>5.04</v>
      </c>
      <c r="F2" s="10">
        <v>5.03</v>
      </c>
      <c r="G2" s="10">
        <v>4.83</v>
      </c>
      <c r="K2" s="2" t="s">
        <v>5</v>
      </c>
      <c r="L2" s="2" t="s">
        <v>14</v>
      </c>
      <c r="M2" s="2" t="s">
        <v>11</v>
      </c>
      <c r="N2" s="16" t="s">
        <v>14</v>
      </c>
      <c r="O2" s="7" t="s">
        <v>11</v>
      </c>
      <c r="P2" s="7" t="s">
        <v>14</v>
      </c>
    </row>
    <row r="3" spans="1:17" ht="16.5" thickBot="1" x14ac:dyDescent="0.3">
      <c r="A3" s="46" t="s">
        <v>25</v>
      </c>
      <c r="B3" s="52">
        <v>-1720.8750259999999</v>
      </c>
      <c r="C3" s="52">
        <v>-1720.8798979999999</v>
      </c>
      <c r="D3" s="52">
        <v>-1720.879917</v>
      </c>
      <c r="E3" s="52">
        <v>-1720.877684</v>
      </c>
      <c r="F3" s="52">
        <v>-1720.8777009999999</v>
      </c>
      <c r="G3" s="52">
        <v>-1720.879899</v>
      </c>
      <c r="H3" s="25"/>
      <c r="I3" s="2" t="s">
        <v>25</v>
      </c>
      <c r="L3" s="2">
        <v>-1945.95998878</v>
      </c>
      <c r="M3" s="2">
        <v>-2739.7237570399998</v>
      </c>
      <c r="N3" s="16">
        <v>-2739.7242924400002</v>
      </c>
      <c r="O3" s="7">
        <v>-2179.2871493900002</v>
      </c>
      <c r="P3" s="16">
        <v>-2179.24888384</v>
      </c>
    </row>
    <row r="4" spans="1:17" s="4" customFormat="1" ht="16.5" thickBot="1" x14ac:dyDescent="0.3">
      <c r="A4" s="47" t="s">
        <v>24</v>
      </c>
      <c r="B4" s="112">
        <v>0.59467602600000002</v>
      </c>
      <c r="C4" s="112">
        <v>0.59597737660000005</v>
      </c>
      <c r="D4" s="112">
        <v>0.59595806220000003</v>
      </c>
      <c r="E4" s="112">
        <v>0.59622044860000001</v>
      </c>
      <c r="F4" s="112">
        <v>0.5962035564</v>
      </c>
      <c r="G4" s="112">
        <v>0.59597581489999996</v>
      </c>
      <c r="H4" s="55">
        <v>4.83</v>
      </c>
      <c r="I4" s="4" t="s">
        <v>24</v>
      </c>
      <c r="L4" s="4">
        <v>0.52272399999999997</v>
      </c>
      <c r="M4" s="4">
        <v>0.48315799999999998</v>
      </c>
      <c r="N4" s="5">
        <v>0.483518</v>
      </c>
      <c r="O4" s="18">
        <v>0.65153700000000003</v>
      </c>
      <c r="P4" s="4">
        <v>0.65083199999999997</v>
      </c>
    </row>
    <row r="5" spans="1:17" ht="16.5" thickBot="1" x14ac:dyDescent="0.3">
      <c r="A5" s="2" t="s">
        <v>0</v>
      </c>
      <c r="B5" s="10">
        <v>1.6037993950000001E-3</v>
      </c>
      <c r="C5" s="101">
        <v>4.40030286E-4</v>
      </c>
      <c r="D5" s="10">
        <v>5.37668933E-3</v>
      </c>
      <c r="E5" s="111">
        <v>4.7321014239999999E-3</v>
      </c>
      <c r="F5" s="10">
        <v>1.876804255E-3</v>
      </c>
      <c r="G5" s="10">
        <v>5.3760576830000004E-3</v>
      </c>
      <c r="H5" s="56">
        <v>-1720.88</v>
      </c>
      <c r="I5" s="2" t="s">
        <v>0</v>
      </c>
      <c r="L5" s="2">
        <v>2.6125317190000001E-3</v>
      </c>
      <c r="M5" s="2">
        <v>9.3791621580000002E-3</v>
      </c>
      <c r="N5" s="16">
        <v>9.6235037049999996E-3</v>
      </c>
      <c r="O5" s="7">
        <v>8.7786961499999993E-3</v>
      </c>
      <c r="P5" s="2">
        <v>1.3875439590000001E-3</v>
      </c>
    </row>
    <row r="6" spans="1:17" ht="16.5" thickBot="1" x14ac:dyDescent="0.3">
      <c r="B6" s="109">
        <f>B5*627.51</f>
        <v>1.0064001583564501</v>
      </c>
      <c r="C6" s="103">
        <f t="shared" ref="C6:G6" si="0">C5*627.51</f>
        <v>0.27612340476786001</v>
      </c>
      <c r="D6" s="109">
        <f t="shared" si="0"/>
        <v>3.3739263214683</v>
      </c>
      <c r="E6" s="113">
        <f t="shared" si="0"/>
        <v>2.9694409645742397</v>
      </c>
      <c r="F6" s="109">
        <f t="shared" si="0"/>
        <v>1.17771343805505</v>
      </c>
      <c r="G6" s="109">
        <f t="shared" si="0"/>
        <v>3.37352995665933</v>
      </c>
      <c r="H6" s="56">
        <v>0.59599999999999997</v>
      </c>
      <c r="K6" s="6"/>
      <c r="L6" s="6">
        <f>L5*627.51</f>
        <v>1.6393897789896901</v>
      </c>
      <c r="M6" s="6">
        <f t="shared" ref="M6:Q6" si="1">M5*627.51</f>
        <v>5.8855180457665801</v>
      </c>
      <c r="N6" s="17">
        <f t="shared" si="1"/>
        <v>6.0388448099245498</v>
      </c>
      <c r="O6" s="19">
        <f t="shared" si="1"/>
        <v>5.5087196210864997</v>
      </c>
      <c r="P6" s="19">
        <f t="shared" si="1"/>
        <v>0.87069770971209004</v>
      </c>
      <c r="Q6" s="19">
        <f t="shared" si="1"/>
        <v>0</v>
      </c>
    </row>
    <row r="7" spans="1:17" ht="15.75" customHeight="1" thickBot="1" x14ac:dyDescent="0.3">
      <c r="A7" s="44" t="s">
        <v>28</v>
      </c>
      <c r="B7" s="53">
        <v>-748.636034</v>
      </c>
      <c r="C7" s="53">
        <v>-748.63682300000005</v>
      </c>
      <c r="D7" s="53">
        <v>-748.63681899999995</v>
      </c>
      <c r="E7" s="53">
        <v>-748.63685499999997</v>
      </c>
      <c r="F7" s="10">
        <v>-748.63685399999997</v>
      </c>
      <c r="G7" s="10">
        <v>-748.63682100000005</v>
      </c>
      <c r="H7" s="56">
        <v>5.3759999999999997E-3</v>
      </c>
      <c r="I7" s="2" t="s">
        <v>28</v>
      </c>
      <c r="K7" s="2" t="s">
        <v>27</v>
      </c>
      <c r="L7" s="2">
        <v>-972.97549332799997</v>
      </c>
      <c r="M7" s="2">
        <v>-1369.83976046</v>
      </c>
      <c r="N7" s="16">
        <v>-1369.83976046</v>
      </c>
      <c r="O7" s="7">
        <v>-1089.6212115000001</v>
      </c>
      <c r="P7" s="7">
        <v>-1089.6212115000001</v>
      </c>
    </row>
    <row r="8" spans="1:17" ht="16.5" thickBot="1" x14ac:dyDescent="0.3">
      <c r="A8" s="44" t="s">
        <v>31</v>
      </c>
      <c r="B8" s="114">
        <v>0.28158278009999999</v>
      </c>
      <c r="C8" s="114">
        <v>0.28199894910000001</v>
      </c>
      <c r="D8" s="114">
        <v>0.28200027179999998</v>
      </c>
      <c r="E8" s="114">
        <v>0.2817772154</v>
      </c>
      <c r="F8" s="108">
        <v>0.28177971740000002</v>
      </c>
      <c r="G8" s="108">
        <v>0.28200028770000002</v>
      </c>
      <c r="H8" s="56">
        <v>-748.64</v>
      </c>
      <c r="I8" s="2" t="s">
        <v>31</v>
      </c>
      <c r="K8" s="7" t="s">
        <v>26</v>
      </c>
      <c r="L8" s="2">
        <v>0.26182800000000001</v>
      </c>
      <c r="M8" s="2">
        <v>0.24080299999999999</v>
      </c>
      <c r="N8" s="16">
        <v>0.24080299999999999</v>
      </c>
      <c r="O8" s="7">
        <v>0.32463599999999998</v>
      </c>
      <c r="P8" s="7">
        <v>0.32463599999999998</v>
      </c>
    </row>
    <row r="9" spans="1:17" ht="16.5" thickBot="1" x14ac:dyDescent="0.3">
      <c r="B9" s="109">
        <f>(B4/2-1*B8)*627.51</f>
        <v>9.8865661970790164</v>
      </c>
      <c r="C9" s="103">
        <f t="shared" ref="C9:G9" si="2">(C4/2-1*C8)*627.51</f>
        <v>10.033721245392012</v>
      </c>
      <c r="D9" s="109">
        <f t="shared" si="2"/>
        <v>10.02683124834302</v>
      </c>
      <c r="E9" s="113">
        <f t="shared" si="2"/>
        <v>10.249126414839001</v>
      </c>
      <c r="F9" s="109">
        <f t="shared" si="2"/>
        <v>10.242256372607988</v>
      </c>
      <c r="G9" s="109">
        <f t="shared" si="2"/>
        <v>10.032391269322474</v>
      </c>
      <c r="H9" s="56">
        <v>0.28199999999999997</v>
      </c>
      <c r="K9" s="7"/>
      <c r="O9" s="7"/>
      <c r="P9" s="7"/>
    </row>
    <row r="10" spans="1:17" ht="16.5" thickBot="1" x14ac:dyDescent="0.3">
      <c r="B10" s="109"/>
      <c r="C10" s="103"/>
      <c r="D10" s="109"/>
      <c r="E10" s="113"/>
      <c r="F10" s="109"/>
      <c r="G10" s="109"/>
      <c r="H10" s="56">
        <v>-972.22080000000005</v>
      </c>
      <c r="K10" s="7"/>
      <c r="O10" s="7"/>
      <c r="P10" s="7"/>
    </row>
    <row r="11" spans="1:17" ht="16.5" thickBot="1" x14ac:dyDescent="0.3">
      <c r="A11" s="45" t="s">
        <v>30</v>
      </c>
      <c r="B11" s="54">
        <v>-972.22</v>
      </c>
      <c r="C11" s="54">
        <v>-972.22101499999997</v>
      </c>
      <c r="D11" s="54">
        <v>-972.22116300000005</v>
      </c>
      <c r="E11" s="54">
        <v>-972.219877</v>
      </c>
      <c r="F11" s="10">
        <v>-972.21988099999999</v>
      </c>
      <c r="G11" s="10">
        <v>-972.22089300000005</v>
      </c>
      <c r="H11" s="56">
        <v>0.311477</v>
      </c>
      <c r="I11" s="2" t="s">
        <v>30</v>
      </c>
      <c r="K11" s="2" t="s">
        <v>27</v>
      </c>
      <c r="L11" s="6">
        <f>(L4-2*L8)*627.51</f>
        <v>-0.58483932000002758</v>
      </c>
      <c r="M11" s="6">
        <f>(M4-2*M8)*627.51</f>
        <v>0.97389551999999857</v>
      </c>
      <c r="N11" s="17">
        <f>(N4-2*N8)*627.51</f>
        <v>1.1997991200000155</v>
      </c>
      <c r="O11" s="19">
        <f>(O4-2*O8)*627.51</f>
        <v>1.4213101500000456</v>
      </c>
      <c r="P11" s="19">
        <f>(P4-2*P8)*627.51</f>
        <v>0.97891560000000366</v>
      </c>
      <c r="Q11" s="19">
        <f t="shared" ref="Q11" si="3">(Q4-2*Q8)*627.51</f>
        <v>0</v>
      </c>
    </row>
    <row r="12" spans="1:17" ht="16.5" thickBot="1" x14ac:dyDescent="0.3">
      <c r="A12" s="45" t="s">
        <v>29</v>
      </c>
      <c r="B12" s="115">
        <v>0.31180241306000001</v>
      </c>
      <c r="C12" s="115">
        <v>0.31135986999999998</v>
      </c>
      <c r="D12" s="115">
        <v>0.31122340999999998</v>
      </c>
      <c r="E12" s="115">
        <v>0.3119312876</v>
      </c>
      <c r="F12" s="108">
        <v>0.311928435</v>
      </c>
      <c r="G12" s="108">
        <v>0.3114774937</v>
      </c>
      <c r="H12" s="56">
        <v>-13.92</v>
      </c>
      <c r="I12" s="2" t="s">
        <v>29</v>
      </c>
      <c r="K12" s="7" t="s">
        <v>26</v>
      </c>
      <c r="O12" s="7"/>
    </row>
    <row r="13" spans="1:17" ht="16.5" thickBot="1" x14ac:dyDescent="0.3">
      <c r="B13" s="109">
        <f>(B4/2-1*B12)*627.51</f>
        <v>-9.0765556816505963</v>
      </c>
      <c r="C13" s="103">
        <f t="shared" ref="C13:G13" si="4">(C4/2-1*C12)*627.51</f>
        <v>-8.3905502285669726</v>
      </c>
      <c r="D13" s="109">
        <f t="shared" si="4"/>
        <v>-8.3109802035389784</v>
      </c>
      <c r="E13" s="113">
        <f t="shared" si="4"/>
        <v>-8.6728554313829953</v>
      </c>
      <c r="F13" s="109">
        <f t="shared" si="4"/>
        <v>-8.6763654085680013</v>
      </c>
      <c r="G13" s="109">
        <f t="shared" si="4"/>
        <v>-8.4648502677375124</v>
      </c>
      <c r="H13" s="56">
        <v>-12.35</v>
      </c>
      <c r="K13" s="7"/>
      <c r="O13" s="7"/>
    </row>
    <row r="14" spans="1:17" ht="16.5" thickBot="1" x14ac:dyDescent="0.3">
      <c r="C14" s="101"/>
      <c r="E14" s="111"/>
      <c r="H14" s="57">
        <v>-13.587474</v>
      </c>
      <c r="K14" s="6"/>
      <c r="O14" s="7"/>
    </row>
    <row r="15" spans="1:17" ht="16.5" thickBot="1" x14ac:dyDescent="0.3">
      <c r="A15" s="2" t="s">
        <v>1</v>
      </c>
      <c r="B15" s="36">
        <f>(B3-B7-B11)*627.51</f>
        <v>-11.917669919944759</v>
      </c>
      <c r="C15" s="40">
        <f t="shared" ref="C15:G15" si="5">(C3-C7-C11)*627.51</f>
        <v>-13.842870599935189</v>
      </c>
      <c r="D15" s="36">
        <f t="shared" si="5"/>
        <v>-13.764431849990549</v>
      </c>
      <c r="E15" s="43">
        <f t="shared" si="5"/>
        <v>-13.147589520049793</v>
      </c>
      <c r="F15" s="36">
        <f t="shared" si="5"/>
        <v>-13.156374659956274</v>
      </c>
      <c r="G15" s="36">
        <f t="shared" si="5"/>
        <v>-13.921309349951169</v>
      </c>
      <c r="H15" s="56">
        <v>-8.6460000000000008</v>
      </c>
      <c r="I15" s="2" t="s">
        <v>1</v>
      </c>
      <c r="K15" s="12"/>
      <c r="L15" s="12">
        <f>(L3-2*L7)*627.51</f>
        <v>-5.6489228312791528</v>
      </c>
      <c r="M15" s="12">
        <f t="shared" ref="M15:Q15" si="6">(M3-2*M7)*627.51</f>
        <v>-27.758607661089012</v>
      </c>
      <c r="N15" s="13">
        <f t="shared" si="6"/>
        <v>-28.09457651536794</v>
      </c>
      <c r="O15" s="20">
        <f t="shared" si="6"/>
        <v>-28.066256988931841</v>
      </c>
      <c r="P15" s="20">
        <f t="shared" si="6"/>
        <v>-4.0542417082856899</v>
      </c>
      <c r="Q15" s="20">
        <f t="shared" si="6"/>
        <v>0</v>
      </c>
    </row>
    <row r="16" spans="1:17" ht="16.5" thickBot="1" x14ac:dyDescent="0.3">
      <c r="A16" s="2" t="s">
        <v>2</v>
      </c>
      <c r="B16" s="110">
        <f>B15+B6</f>
        <v>-10.911269761588308</v>
      </c>
      <c r="C16" s="106">
        <f t="shared" ref="C16:G16" si="7">C15+C6</f>
        <v>-13.566747195167329</v>
      </c>
      <c r="D16" s="110">
        <f t="shared" si="7"/>
        <v>-10.390505528522249</v>
      </c>
      <c r="E16" s="116">
        <f t="shared" si="7"/>
        <v>-10.178148555475554</v>
      </c>
      <c r="F16" s="110">
        <f t="shared" si="7"/>
        <v>-11.978661221901223</v>
      </c>
      <c r="G16" s="110">
        <f t="shared" si="7"/>
        <v>-10.54777939329184</v>
      </c>
      <c r="H16" s="56">
        <v>0.86031619999999998</v>
      </c>
      <c r="I16" s="2" t="s">
        <v>2</v>
      </c>
      <c r="K16" s="8"/>
      <c r="L16" s="8">
        <f t="shared" ref="L16:Q16" si="8">L15+L6</f>
        <v>-4.0095330522894628</v>
      </c>
      <c r="M16" s="8">
        <f t="shared" si="8"/>
        <v>-21.873089615322431</v>
      </c>
      <c r="N16" s="9">
        <f t="shared" si="8"/>
        <v>-22.055731705443392</v>
      </c>
      <c r="O16" s="21">
        <f t="shared" si="8"/>
        <v>-22.557537367845342</v>
      </c>
      <c r="P16" s="21">
        <f t="shared" si="8"/>
        <v>-3.1835439985736</v>
      </c>
      <c r="Q16" s="21">
        <f t="shared" si="8"/>
        <v>0</v>
      </c>
    </row>
    <row r="17" spans="1:17" ht="16.5" thickBot="1" x14ac:dyDescent="0.3">
      <c r="A17" s="2" t="s">
        <v>3</v>
      </c>
      <c r="B17" s="35">
        <f>B15+B9+B13</f>
        <v>-11.107659404516339</v>
      </c>
      <c r="C17" s="40">
        <f t="shared" ref="C17:G17" si="9">C15+C9+C13</f>
        <v>-12.199699583110149</v>
      </c>
      <c r="D17" s="35">
        <f t="shared" si="9"/>
        <v>-12.048580805186507</v>
      </c>
      <c r="E17" s="43">
        <f t="shared" si="9"/>
        <v>-11.571318536593788</v>
      </c>
      <c r="F17" s="36">
        <f t="shared" si="9"/>
        <v>-11.590483695916287</v>
      </c>
      <c r="G17" s="36">
        <f t="shared" si="9"/>
        <v>-12.353768348366208</v>
      </c>
      <c r="H17" s="58">
        <v>5.8013870000000001</v>
      </c>
      <c r="I17" s="2" t="s">
        <v>3</v>
      </c>
      <c r="K17" s="9"/>
      <c r="L17" s="13">
        <f t="shared" ref="L17:Q17" si="10">L15+L11+L6</f>
        <v>-4.5943723722894907</v>
      </c>
      <c r="M17" s="13">
        <f t="shared" si="10"/>
        <v>-20.899194095322432</v>
      </c>
      <c r="N17" s="13">
        <f t="shared" si="10"/>
        <v>-20.855932585443377</v>
      </c>
      <c r="O17" s="20">
        <f t="shared" si="10"/>
        <v>-21.136227217845295</v>
      </c>
      <c r="P17" s="20">
        <f t="shared" si="10"/>
        <v>-2.2046283985735959</v>
      </c>
      <c r="Q17" s="20">
        <f t="shared" si="10"/>
        <v>0</v>
      </c>
    </row>
    <row r="18" spans="1:17" x14ac:dyDescent="0.25">
      <c r="A18" s="1"/>
      <c r="C18" s="101"/>
      <c r="E18" s="111"/>
      <c r="I18" s="1"/>
      <c r="J18" s="1"/>
      <c r="O18" s="7"/>
    </row>
    <row r="19" spans="1:17" x14ac:dyDescent="0.25">
      <c r="A19" s="2" t="s">
        <v>10</v>
      </c>
      <c r="B19" s="10">
        <v>-748.62039300000004</v>
      </c>
      <c r="C19" s="101">
        <v>-748.62134800000001</v>
      </c>
      <c r="D19" s="10">
        <v>-748.62134500000002</v>
      </c>
      <c r="E19" s="111">
        <v>-748.62132399999996</v>
      </c>
      <c r="F19" s="10">
        <v>-748.62132299999996</v>
      </c>
      <c r="G19" s="10">
        <v>-748.62134700000001</v>
      </c>
      <c r="I19" s="2" t="s">
        <v>9</v>
      </c>
      <c r="J19" s="2" t="s">
        <v>10</v>
      </c>
      <c r="K19" s="2" t="s">
        <v>12</v>
      </c>
      <c r="L19" s="2">
        <v>-972.69766300000003</v>
      </c>
      <c r="M19" s="2">
        <v>-1369.5824090000001</v>
      </c>
      <c r="N19" s="16">
        <v>-1369.5824090000001</v>
      </c>
      <c r="O19" s="7">
        <v>-1089.2775529999999</v>
      </c>
      <c r="P19" s="7">
        <v>-1089.2775529999999</v>
      </c>
    </row>
    <row r="20" spans="1:17" x14ac:dyDescent="0.25">
      <c r="A20" s="2" t="s">
        <v>7</v>
      </c>
      <c r="B20" s="10">
        <v>-748.68038300000001</v>
      </c>
      <c r="C20" s="101">
        <v>-748.680294</v>
      </c>
      <c r="D20" s="10">
        <v>-748.68028900000002</v>
      </c>
      <c r="E20" s="111">
        <v>-748.68077800000003</v>
      </c>
      <c r="F20" s="10">
        <v>-748.680792</v>
      </c>
      <c r="G20" s="10">
        <v>-748.68028900000002</v>
      </c>
      <c r="I20" s="2" t="s">
        <v>8</v>
      </c>
      <c r="J20" s="2" t="s">
        <v>7</v>
      </c>
      <c r="K20" s="10" t="s">
        <v>12</v>
      </c>
      <c r="L20" s="2">
        <v>-972.75555199999997</v>
      </c>
      <c r="M20" s="2">
        <v>-1369.642159</v>
      </c>
      <c r="N20" s="16">
        <v>-1369.642159</v>
      </c>
      <c r="O20" s="7">
        <v>-1089.3416950000001</v>
      </c>
      <c r="P20" s="7">
        <v>-1089.3416950000001</v>
      </c>
    </row>
    <row r="21" spans="1:17" x14ac:dyDescent="0.25">
      <c r="A21" s="2" t="s">
        <v>10</v>
      </c>
      <c r="B21" s="10">
        <v>-972.20121300000005</v>
      </c>
      <c r="C21" s="101">
        <v>-972.20212400000003</v>
      </c>
      <c r="D21" s="10">
        <v>-972.20225200000004</v>
      </c>
      <c r="E21" s="111">
        <v>-972.20111099999997</v>
      </c>
      <c r="F21" s="10">
        <v>-972.20111299999996</v>
      </c>
      <c r="G21" s="10">
        <v>-972.20201999999995</v>
      </c>
      <c r="I21" s="2" t="s">
        <v>9</v>
      </c>
      <c r="J21" s="2" t="s">
        <v>10</v>
      </c>
      <c r="K21" s="2" t="s">
        <v>13</v>
      </c>
      <c r="L21" s="2">
        <v>-1945.4036189999999</v>
      </c>
      <c r="M21" s="2">
        <v>-2739.2067379999999</v>
      </c>
      <c r="N21" s="16">
        <v>-2739.2071390000001</v>
      </c>
      <c r="O21" s="7">
        <v>-2178.59717</v>
      </c>
      <c r="P21" s="16">
        <v>-2178.5588349999998</v>
      </c>
    </row>
    <row r="22" spans="1:17" x14ac:dyDescent="0.25">
      <c r="A22" s="2" t="s">
        <v>7</v>
      </c>
      <c r="B22" s="10">
        <v>-972.26912100000004</v>
      </c>
      <c r="C22" s="101">
        <v>-972.27055199999995</v>
      </c>
      <c r="D22" s="10">
        <v>-972.27075500000001</v>
      </c>
      <c r="E22" s="111">
        <v>-972.26864699999999</v>
      </c>
      <c r="F22" s="10">
        <v>-972.26865199999997</v>
      </c>
      <c r="G22" s="10">
        <v>-972.27038400000004</v>
      </c>
      <c r="I22" s="2" t="s">
        <v>8</v>
      </c>
      <c r="J22" s="2" t="s">
        <v>7</v>
      </c>
      <c r="K22" s="2" t="s">
        <v>13</v>
      </c>
      <c r="L22" s="2">
        <v>-1945.5057609999999</v>
      </c>
      <c r="M22" s="2">
        <v>-2739.3048659999999</v>
      </c>
      <c r="N22" s="16">
        <v>-2739.3033220000002</v>
      </c>
      <c r="O22" s="7">
        <v>-2178.701963</v>
      </c>
      <c r="P22" s="16">
        <v>-2178.6714259999999</v>
      </c>
    </row>
    <row r="23" spans="1:17" x14ac:dyDescent="0.25">
      <c r="A23" s="46" t="s">
        <v>10</v>
      </c>
      <c r="B23" s="52">
        <v>-1720.8395760000001</v>
      </c>
      <c r="C23" s="52">
        <v>-1720.845018</v>
      </c>
      <c r="D23" s="52">
        <v>-1720.8450319999999</v>
      </c>
      <c r="E23" s="52">
        <v>-1720.842913</v>
      </c>
      <c r="F23" s="52">
        <v>-1720.8429269999999</v>
      </c>
      <c r="G23" s="52">
        <v>-1720.84502</v>
      </c>
      <c r="O23" s="7"/>
    </row>
    <row r="24" spans="1:17" x14ac:dyDescent="0.25">
      <c r="A24" s="46" t="s">
        <v>7</v>
      </c>
      <c r="B24" s="52">
        <v>-1720.9481450000001</v>
      </c>
      <c r="C24" s="52">
        <v>-1720.949302</v>
      </c>
      <c r="D24" s="52">
        <v>-1720.9493440000001</v>
      </c>
      <c r="E24" s="52">
        <v>-1720.9461040000001</v>
      </c>
      <c r="F24" s="52">
        <v>-1720.9461470000001</v>
      </c>
      <c r="G24" s="52">
        <v>-1720.949302</v>
      </c>
      <c r="J24" s="2" t="s">
        <v>4</v>
      </c>
      <c r="K24" s="11" t="e">
        <f>AVERAGE(K21:K22)</f>
        <v>#DIV/0!</v>
      </c>
      <c r="O24" s="7"/>
    </row>
    <row r="25" spans="1:17" x14ac:dyDescent="0.25">
      <c r="A25" s="2" t="s">
        <v>17</v>
      </c>
      <c r="B25" s="107">
        <f t="shared" ref="B25:G25" si="11">(B23-B19-B21)*627.51</f>
        <v>-11.276354699994453</v>
      </c>
      <c r="C25" s="101">
        <f t="shared" si="11"/>
        <v>-13.520330459964789</v>
      </c>
      <c r="D25" s="107">
        <f t="shared" si="11"/>
        <v>-13.450676849926628</v>
      </c>
      <c r="E25" s="111">
        <f t="shared" si="11"/>
        <v>-12.850149780016022</v>
      </c>
      <c r="F25" s="107">
        <f t="shared" si="11"/>
        <v>-12.858307409995424</v>
      </c>
      <c r="G25" s="107">
        <f t="shared" si="11"/>
        <v>-13.587474030009286</v>
      </c>
      <c r="I25" s="2" t="s">
        <v>17</v>
      </c>
      <c r="L25" s="2">
        <f>(L21-2*L19)*627.51</f>
        <v>-5.2039404299164653</v>
      </c>
      <c r="M25" s="2">
        <f>(M21-2*M19)*627.51</f>
        <v>-26.30521919978888</v>
      </c>
      <c r="N25" s="16">
        <f>(N21-2*N19)*627.51</f>
        <v>-26.556850709938306</v>
      </c>
      <c r="O25" s="7">
        <f>(O21-2*O19)*627.51</f>
        <v>-26.395580640131456</v>
      </c>
      <c r="P25" s="7">
        <f>(P21-2*P19)*627.51</f>
        <v>-2.3399847900132955</v>
      </c>
    </row>
    <row r="26" spans="1:17" x14ac:dyDescent="0.25">
      <c r="A26" s="14" t="s">
        <v>15</v>
      </c>
      <c r="B26" s="107">
        <f t="shared" ref="B26:G26" si="12">B25+B6+B13+B9</f>
        <v>-9.4599440262095804</v>
      </c>
      <c r="C26" s="101">
        <f t="shared" si="12"/>
        <v>-11.601036038371891</v>
      </c>
      <c r="D26" s="107">
        <f t="shared" si="12"/>
        <v>-8.360899483654288</v>
      </c>
      <c r="E26" s="111">
        <f t="shared" si="12"/>
        <v>-8.3044378319857763</v>
      </c>
      <c r="F26" s="107">
        <f t="shared" si="12"/>
        <v>-10.114703007900387</v>
      </c>
      <c r="G26" s="107">
        <f t="shared" si="12"/>
        <v>-8.6464030717649933</v>
      </c>
      <c r="I26" s="14" t="s">
        <v>15</v>
      </c>
      <c r="L26" s="6">
        <f>L25+L6+L11</f>
        <v>-4.1493899709268032</v>
      </c>
      <c r="M26" s="6">
        <f>M25+M6+M11</f>
        <v>-19.4458056340223</v>
      </c>
      <c r="N26" s="17">
        <f>N25+N6+N11</f>
        <v>-19.318206780013739</v>
      </c>
      <c r="O26" s="19">
        <f>O25+O6+O11</f>
        <v>-19.465550869044911</v>
      </c>
      <c r="P26" s="19">
        <f>P25+P6+P11</f>
        <v>-0.49037148030120181</v>
      </c>
    </row>
    <row r="27" spans="1:17" x14ac:dyDescent="0.25">
      <c r="A27" s="2" t="s">
        <v>50</v>
      </c>
      <c r="B27" s="107">
        <f t="shared" ref="B27:G27" si="13">(B24-B20-B22)*627.51</f>
        <v>0.85278608998711092</v>
      </c>
      <c r="C27" s="101">
        <f t="shared" si="13"/>
        <v>0.96887543997937198</v>
      </c>
      <c r="D27" s="107">
        <f t="shared" si="13"/>
        <v>1.0667669999462384</v>
      </c>
      <c r="E27" s="111">
        <f t="shared" si="13"/>
        <v>2.0839607099462976</v>
      </c>
      <c r="F27" s="107">
        <f t="shared" si="13"/>
        <v>2.0689004699129816</v>
      </c>
      <c r="G27" s="107">
        <f t="shared" si="13"/>
        <v>0.86031621003943881</v>
      </c>
      <c r="I27" s="14"/>
      <c r="L27" s="6"/>
      <c r="M27" s="6"/>
      <c r="N27" s="17"/>
      <c r="O27" s="19"/>
      <c r="P27" s="19"/>
    </row>
    <row r="28" spans="1:17" x14ac:dyDescent="0.25">
      <c r="A28" s="15" t="s">
        <v>16</v>
      </c>
      <c r="B28" s="107">
        <f t="shared" ref="B28:G28" si="14">B27+B9+B6+B13</f>
        <v>2.669196763771982</v>
      </c>
      <c r="C28" s="101">
        <f t="shared" si="14"/>
        <v>2.8881698615722726</v>
      </c>
      <c r="D28" s="107">
        <f t="shared" si="14"/>
        <v>6.156544366218581</v>
      </c>
      <c r="E28" s="111">
        <f t="shared" si="14"/>
        <v>6.6296726579765419</v>
      </c>
      <c r="F28" s="107">
        <f t="shared" si="14"/>
        <v>4.8125048720080184</v>
      </c>
      <c r="G28" s="107">
        <f t="shared" si="14"/>
        <v>5.8013871682837301</v>
      </c>
      <c r="I28" s="2" t="s">
        <v>18</v>
      </c>
      <c r="L28" s="2">
        <f>(L22-2*L20)*627.51</f>
        <v>3.3527859300244449</v>
      </c>
      <c r="M28" s="2">
        <f>(M22-2*M20)*627.51</f>
        <v>-12.894075479976459</v>
      </c>
      <c r="N28" s="16">
        <f>(N22-2*N20)*627.51</f>
        <v>-11.925200040139766</v>
      </c>
      <c r="O28" s="7">
        <f>(O22-2*O20)*627.51</f>
        <v>-11.654743229895189</v>
      </c>
      <c r="P28" s="7">
        <f>(P22-2*P20)*627.51</f>
        <v>7.5075296401643294</v>
      </c>
      <c r="Q28" s="7">
        <f t="shared" ref="Q28" si="15">(Q23-2*Q19)*627.51</f>
        <v>0</v>
      </c>
    </row>
    <row r="29" spans="1:17" x14ac:dyDescent="0.25">
      <c r="H29" s="6"/>
      <c r="I29" s="15" t="s">
        <v>16</v>
      </c>
      <c r="L29" s="6">
        <f>L28+L11+L6</f>
        <v>4.4073363890141071</v>
      </c>
      <c r="M29" s="6">
        <f>M28+M11+M6</f>
        <v>-6.0346619142098801</v>
      </c>
      <c r="N29" s="17">
        <f>N28+N11+N6</f>
        <v>-4.6865561102152</v>
      </c>
      <c r="O29" s="19">
        <f>O28+O11+O6</f>
        <v>-4.724713458808643</v>
      </c>
      <c r="P29" s="19">
        <f>P28+P11+P6</f>
        <v>9.3571429498764225</v>
      </c>
      <c r="Q29" s="19">
        <f>Q28+Q6+Q11</f>
        <v>0</v>
      </c>
    </row>
    <row r="30" spans="1:17" x14ac:dyDescent="0.25">
      <c r="A30" s="2" t="s">
        <v>55</v>
      </c>
      <c r="B30" s="10" t="s">
        <v>57</v>
      </c>
      <c r="D30" s="10">
        <f>AVERAGE(B17:G17)</f>
        <v>-11.811918395614876</v>
      </c>
      <c r="E30" s="10" t="s">
        <v>56</v>
      </c>
      <c r="F30" s="10" t="s">
        <v>57</v>
      </c>
      <c r="G30" s="10">
        <f>_xlfn.STDEV.S(B17:G17)</f>
        <v>0.46965669626032513</v>
      </c>
      <c r="K30" s="6"/>
      <c r="Q30" s="7">
        <f t="shared" ref="Q30" si="16">(Q24-2*Q20)*627.51</f>
        <v>0</v>
      </c>
    </row>
    <row r="31" spans="1:17" x14ac:dyDescent="0.25">
      <c r="B31" s="10" t="s">
        <v>49</v>
      </c>
      <c r="D31" s="10">
        <f>AVERAGE(B26:G26)</f>
        <v>-9.4145705766478187</v>
      </c>
      <c r="F31" s="10" t="s">
        <v>49</v>
      </c>
      <c r="G31" s="10">
        <f>_xlfn.STDEV.S(B26:G26)</f>
        <v>1.2810600442655318</v>
      </c>
      <c r="H31" s="6"/>
      <c r="K31" s="6"/>
      <c r="Q31" s="19">
        <f>Q30+Q11+Q6</f>
        <v>0</v>
      </c>
    </row>
    <row r="32" spans="1:17" x14ac:dyDescent="0.25">
      <c r="B32" s="10" t="s">
        <v>50</v>
      </c>
      <c r="D32" s="10">
        <f>AVERAGE(B28:G28)</f>
        <v>4.8262459483051883</v>
      </c>
      <c r="F32" s="10" t="s">
        <v>50</v>
      </c>
      <c r="G32" s="10">
        <f>_xlfn.STDEV.S(B28:G28)</f>
        <v>1.6960030127567163</v>
      </c>
      <c r="K32" s="9"/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60" zoomScaleNormal="60" workbookViewId="0">
      <selection activeCell="D40" sqref="D40"/>
    </sheetView>
  </sheetViews>
  <sheetFormatPr defaultColWidth="10.85546875" defaultRowHeight="15.75" x14ac:dyDescent="0.25"/>
  <cols>
    <col min="1" max="1" width="27" style="2" customWidth="1"/>
    <col min="2" max="2" width="21.5703125" style="10" customWidth="1"/>
    <col min="3" max="3" width="21.7109375" style="10" customWidth="1"/>
    <col min="4" max="4" width="18.5703125" style="10" customWidth="1"/>
    <col min="5" max="5" width="20.7109375" style="10" customWidth="1"/>
    <col min="6" max="6" width="21.42578125" style="10" customWidth="1"/>
    <col min="7" max="7" width="18.85546875" style="10" customWidth="1"/>
    <col min="8" max="8" width="8.140625" style="2" customWidth="1"/>
    <col min="9" max="9" width="27" style="2" customWidth="1"/>
    <col min="10" max="10" width="25.28515625" style="2" customWidth="1"/>
    <col min="11" max="11" width="23.42578125" style="2" customWidth="1"/>
    <col min="12" max="13" width="10.85546875" style="2"/>
    <col min="14" max="14" width="6.85546875" style="16" hidden="1" customWidth="1"/>
    <col min="15" max="15" width="8.7109375" style="16" customWidth="1"/>
    <col min="16" max="16" width="9.5703125" style="16" customWidth="1"/>
    <col min="17" max="17" width="11.42578125" style="2" hidden="1" customWidth="1"/>
    <col min="18" max="16384" width="10.85546875" style="2"/>
  </cols>
  <sheetData>
    <row r="1" spans="1:17" x14ac:dyDescent="0.25">
      <c r="B1" s="128" t="s">
        <v>54</v>
      </c>
      <c r="C1" s="128"/>
      <c r="D1" s="128"/>
      <c r="E1" s="128"/>
      <c r="F1" s="128"/>
      <c r="G1" s="128"/>
      <c r="H1" s="22"/>
    </row>
    <row r="2" spans="1:17" x14ac:dyDescent="0.25">
      <c r="B2" s="10">
        <v>4.8899999999999997</v>
      </c>
      <c r="C2" s="52">
        <v>4.6399999999999997</v>
      </c>
      <c r="D2" s="10">
        <v>4.5999999999999996</v>
      </c>
      <c r="E2" s="52">
        <v>4.6900000000000004</v>
      </c>
      <c r="F2" s="10">
        <v>5.38</v>
      </c>
      <c r="G2" s="52">
        <v>4.5999999999999996</v>
      </c>
      <c r="K2" s="2" t="s">
        <v>5</v>
      </c>
      <c r="L2" s="2" t="s">
        <v>14</v>
      </c>
      <c r="M2" s="2" t="s">
        <v>11</v>
      </c>
      <c r="N2" s="16" t="s">
        <v>14</v>
      </c>
      <c r="O2" s="7" t="s">
        <v>11</v>
      </c>
      <c r="P2" s="7" t="s">
        <v>14</v>
      </c>
    </row>
    <row r="3" spans="1:17" x14ac:dyDescent="0.25">
      <c r="A3" s="2" t="s">
        <v>25</v>
      </c>
      <c r="B3" s="10">
        <v>-2191.8583779999999</v>
      </c>
      <c r="C3" s="52">
        <v>-2191.8506400000001</v>
      </c>
      <c r="D3" s="10">
        <v>-2191.8431489999998</v>
      </c>
      <c r="E3" s="52">
        <v>-2191.8558090000001</v>
      </c>
      <c r="F3" s="10">
        <v>-2191.8572490000001</v>
      </c>
      <c r="G3" s="52">
        <v>-2191.8431500000002</v>
      </c>
      <c r="K3" s="3"/>
      <c r="O3" s="7"/>
      <c r="P3" s="7"/>
    </row>
    <row r="4" spans="1:17" x14ac:dyDescent="0.25">
      <c r="A4" s="4" t="s">
        <v>24</v>
      </c>
      <c r="B4" s="108">
        <v>0.93507779400000002</v>
      </c>
      <c r="C4" s="112">
        <v>0.93480947940000003</v>
      </c>
      <c r="D4" s="108">
        <v>0.93384351809999999</v>
      </c>
      <c r="E4" s="112">
        <v>0.93404300510000005</v>
      </c>
      <c r="F4" s="108">
        <v>0.93450765130000002</v>
      </c>
      <c r="G4" s="112">
        <v>0.93384232290000002</v>
      </c>
      <c r="I4" s="2" t="s">
        <v>19</v>
      </c>
      <c r="N4" s="16" t="s">
        <v>23</v>
      </c>
    </row>
    <row r="5" spans="1:17" x14ac:dyDescent="0.25">
      <c r="A5" s="2" t="s">
        <v>0</v>
      </c>
      <c r="B5" s="10">
        <v>6.0328270450000004E-3</v>
      </c>
      <c r="C5" s="52">
        <v>3.891822126E-3</v>
      </c>
      <c r="D5" s="10">
        <v>2.0146446880000002E-3</v>
      </c>
      <c r="E5" s="52">
        <v>4.8082868769999997E-3</v>
      </c>
      <c r="F5" s="10">
        <v>6.2067454749999999E-3</v>
      </c>
      <c r="G5" s="52">
        <v>2.0164625149999998E-3</v>
      </c>
      <c r="H5" s="25"/>
      <c r="I5" s="2" t="s">
        <v>25</v>
      </c>
      <c r="L5" s="2">
        <v>-1945.95998878</v>
      </c>
      <c r="M5" s="2">
        <v>-2739.7237570399998</v>
      </c>
      <c r="N5" s="16">
        <v>-2739.7242924400002</v>
      </c>
      <c r="O5" s="7">
        <v>-2179.2871493900002</v>
      </c>
      <c r="P5" s="16">
        <v>-2179.24888384</v>
      </c>
    </row>
    <row r="6" spans="1:17" s="4" customFormat="1" x14ac:dyDescent="0.25">
      <c r="A6" s="2"/>
      <c r="B6" s="109">
        <f>B5*627.51</f>
        <v>3.7856592990079503</v>
      </c>
      <c r="C6" s="120">
        <f t="shared" ref="C6:G6" si="0">C5*627.51</f>
        <v>2.4421573022862599</v>
      </c>
      <c r="D6" s="109">
        <f t="shared" si="0"/>
        <v>1.2642096881668801</v>
      </c>
      <c r="E6" s="120">
        <f t="shared" si="0"/>
        <v>3.0172480981862697</v>
      </c>
      <c r="F6" s="109">
        <f t="shared" si="0"/>
        <v>3.8947948530172498</v>
      </c>
      <c r="G6" s="120">
        <f t="shared" si="0"/>
        <v>1.2653503927876499</v>
      </c>
      <c r="H6" s="5"/>
      <c r="I6" s="4" t="s">
        <v>24</v>
      </c>
      <c r="L6" s="4">
        <v>0.52272399999999997</v>
      </c>
      <c r="M6" s="4">
        <v>0.48315799999999998</v>
      </c>
      <c r="N6" s="5">
        <v>0.483518</v>
      </c>
      <c r="O6" s="18">
        <v>0.65153700000000003</v>
      </c>
      <c r="P6" s="4">
        <v>0.65083199999999997</v>
      </c>
    </row>
    <row r="7" spans="1:17" x14ac:dyDescent="0.25">
      <c r="A7" s="49" t="s">
        <v>28</v>
      </c>
      <c r="B7" s="60">
        <v>-1219.6125689999999</v>
      </c>
      <c r="C7" s="60">
        <v>-1219.6134039999999</v>
      </c>
      <c r="D7" s="60">
        <v>-1219.614043</v>
      </c>
      <c r="E7" s="60">
        <v>-1219.6127779999999</v>
      </c>
      <c r="F7" s="61">
        <v>-1219.6129639999999</v>
      </c>
      <c r="G7" s="61">
        <v>-1219.6140519999999</v>
      </c>
      <c r="H7" s="27"/>
      <c r="I7" s="2" t="s">
        <v>0</v>
      </c>
      <c r="L7" s="2">
        <v>2.6125317190000001E-3</v>
      </c>
      <c r="M7" s="2">
        <v>9.3791621580000002E-3</v>
      </c>
      <c r="N7" s="16">
        <v>9.6235037049999996E-3</v>
      </c>
      <c r="O7" s="7">
        <v>8.7786961499999993E-3</v>
      </c>
      <c r="P7" s="2">
        <v>1.3875439590000001E-3</v>
      </c>
    </row>
    <row r="8" spans="1:17" x14ac:dyDescent="0.25">
      <c r="A8" s="49" t="s">
        <v>31</v>
      </c>
      <c r="B8" s="117">
        <v>0.62026242310000002</v>
      </c>
      <c r="C8" s="117">
        <v>0.61950762989999997</v>
      </c>
      <c r="D8" s="117">
        <v>0.61957392369999997</v>
      </c>
      <c r="E8" s="117">
        <v>0.61946598909999995</v>
      </c>
      <c r="F8" s="117">
        <v>0.61962177949999997</v>
      </c>
      <c r="G8" s="117">
        <v>0.61956340590000003</v>
      </c>
      <c r="H8" s="6"/>
      <c r="K8" s="6"/>
      <c r="L8" s="6">
        <f>L7*627.51</f>
        <v>1.6393897789896901</v>
      </c>
      <c r="M8" s="6">
        <f t="shared" ref="M8:Q8" si="1">M7*627.51</f>
        <v>5.8855180457665801</v>
      </c>
      <c r="N8" s="17">
        <f t="shared" si="1"/>
        <v>6.0388448099245498</v>
      </c>
      <c r="O8" s="19">
        <f t="shared" si="1"/>
        <v>5.5087196210864997</v>
      </c>
      <c r="P8" s="19">
        <f t="shared" si="1"/>
        <v>0.87069770971209004</v>
      </c>
      <c r="Q8" s="19">
        <f t="shared" si="1"/>
        <v>0</v>
      </c>
    </row>
    <row r="9" spans="1:17" ht="15.75" customHeight="1" x14ac:dyDescent="0.25">
      <c r="B9" s="109">
        <f>(B4/2-1*B8)*627.51</f>
        <v>-95.835539863011007</v>
      </c>
      <c r="C9" s="120">
        <f t="shared" ref="C9:G9" si="2">(C4/2-1*C8)*627.51</f>
        <v>-95.446084629401966</v>
      </c>
      <c r="D9" s="109">
        <f t="shared" si="2"/>
        <v>-95.790759839521485</v>
      </c>
      <c r="E9" s="120">
        <f t="shared" si="2"/>
        <v>-95.660439754990449</v>
      </c>
      <c r="F9" s="109">
        <f t="shared" si="2"/>
        <v>-95.612414720413469</v>
      </c>
      <c r="G9" s="120">
        <f t="shared" si="2"/>
        <v>-95.784534814819509</v>
      </c>
      <c r="H9" s="25"/>
      <c r="I9" s="2" t="s">
        <v>28</v>
      </c>
      <c r="K9" s="2" t="s">
        <v>27</v>
      </c>
      <c r="L9" s="2">
        <v>-972.97549332799997</v>
      </c>
      <c r="M9" s="2">
        <v>-1369.83976046</v>
      </c>
      <c r="N9" s="16">
        <v>-1369.83976046</v>
      </c>
      <c r="O9" s="7">
        <v>-1089.6212115000001</v>
      </c>
      <c r="P9" s="7">
        <v>-1089.6212115000001</v>
      </c>
    </row>
    <row r="10" spans="1:17" x14ac:dyDescent="0.25">
      <c r="B10" s="109"/>
      <c r="C10" s="120"/>
      <c r="D10" s="109"/>
      <c r="E10" s="120"/>
      <c r="F10" s="109"/>
      <c r="G10" s="120"/>
      <c r="H10" s="29"/>
      <c r="I10" s="2" t="s">
        <v>31</v>
      </c>
      <c r="K10" s="7" t="s">
        <v>26</v>
      </c>
      <c r="L10" s="2">
        <v>0.26182800000000001</v>
      </c>
      <c r="M10" s="2">
        <v>0.24080299999999999</v>
      </c>
      <c r="N10" s="16">
        <v>0.24080299999999999</v>
      </c>
      <c r="O10" s="7">
        <v>0.32463599999999998</v>
      </c>
      <c r="P10" s="7">
        <v>0.32463599999999998</v>
      </c>
    </row>
    <row r="11" spans="1:17" x14ac:dyDescent="0.25">
      <c r="A11" s="50" t="s">
        <v>30</v>
      </c>
      <c r="B11" s="59">
        <v>-972.21963300000004</v>
      </c>
      <c r="C11" s="59">
        <v>-972.22054700000001</v>
      </c>
      <c r="D11" s="59">
        <v>-972.220596</v>
      </c>
      <c r="E11" s="59">
        <v>-972.21966099999997</v>
      </c>
      <c r="F11" s="59">
        <v>-972.21864900000003</v>
      </c>
      <c r="G11" s="59">
        <v>-972.22058900000002</v>
      </c>
      <c r="H11" s="29"/>
      <c r="K11" s="7"/>
      <c r="O11" s="7"/>
      <c r="P11" s="7"/>
    </row>
    <row r="12" spans="1:17" x14ac:dyDescent="0.25">
      <c r="A12" s="50" t="s">
        <v>29</v>
      </c>
      <c r="B12" s="118">
        <v>0.31234834890000002</v>
      </c>
      <c r="C12" s="118">
        <v>0.31173149779999998</v>
      </c>
      <c r="D12" s="118">
        <v>0.31203711863</v>
      </c>
      <c r="E12" s="118">
        <v>0.31240104930000001</v>
      </c>
      <c r="F12" s="118">
        <v>0.31174808720000002</v>
      </c>
      <c r="G12" s="118">
        <v>0.3120442739</v>
      </c>
      <c r="H12" s="29"/>
      <c r="K12" s="7"/>
      <c r="O12" s="7"/>
      <c r="P12" s="7"/>
    </row>
    <row r="13" spans="1:17" x14ac:dyDescent="0.25">
      <c r="B13" s="109">
        <f t="shared" ref="B13:G13" si="3">(B4/2-1*B12)*627.51</f>
        <v>97.383620838230996</v>
      </c>
      <c r="C13" s="120">
        <f t="shared" si="3"/>
        <v>97.686516024669018</v>
      </c>
      <c r="D13" s="109">
        <f t="shared" si="3"/>
        <v>97.191660709954192</v>
      </c>
      <c r="E13" s="120">
        <f t="shared" si="3"/>
        <v>97.025880618907507</v>
      </c>
      <c r="F13" s="109">
        <f t="shared" si="3"/>
        <v>97.581405934759488</v>
      </c>
      <c r="G13" s="120">
        <f t="shared" si="3"/>
        <v>97.186795706500504</v>
      </c>
      <c r="H13" s="25"/>
      <c r="I13" s="2" t="s">
        <v>30</v>
      </c>
      <c r="K13" s="2" t="s">
        <v>27</v>
      </c>
      <c r="L13" s="6">
        <f t="shared" ref="L13:Q13" si="4">(L6-2*L10)*627.51</f>
        <v>-0.58483932000002758</v>
      </c>
      <c r="M13" s="6">
        <f t="shared" si="4"/>
        <v>0.97389551999999857</v>
      </c>
      <c r="N13" s="17">
        <f t="shared" si="4"/>
        <v>1.1997991200000155</v>
      </c>
      <c r="O13" s="19">
        <f t="shared" si="4"/>
        <v>1.4213101500000456</v>
      </c>
      <c r="P13" s="19">
        <f t="shared" si="4"/>
        <v>0.97891560000000366</v>
      </c>
      <c r="Q13" s="19">
        <f t="shared" si="4"/>
        <v>0</v>
      </c>
    </row>
    <row r="14" spans="1:17" x14ac:dyDescent="0.25">
      <c r="C14" s="52"/>
      <c r="E14" s="52"/>
      <c r="G14" s="52"/>
      <c r="H14" s="30"/>
      <c r="I14" s="2" t="s">
        <v>29</v>
      </c>
      <c r="K14" s="7" t="s">
        <v>26</v>
      </c>
      <c r="O14" s="7"/>
    </row>
    <row r="15" spans="1:17" x14ac:dyDescent="0.25">
      <c r="A15" s="2" t="s">
        <v>1</v>
      </c>
      <c r="B15" s="36">
        <f t="shared" ref="B15:G15" si="5">(B3-B7-B11)*627.51</f>
        <v>-16.425701759977414</v>
      </c>
      <c r="C15" s="48">
        <f t="shared" si="5"/>
        <v>-10.472514390097784</v>
      </c>
      <c r="D15" s="36">
        <f t="shared" si="5"/>
        <v>-5.3401100998580286</v>
      </c>
      <c r="E15" s="48">
        <f t="shared" si="5"/>
        <v>-14.664908700142611</v>
      </c>
      <c r="F15" s="36">
        <f t="shared" si="5"/>
        <v>-16.086846360119544</v>
      </c>
      <c r="G15" s="48">
        <f t="shared" si="5"/>
        <v>-5.3394825901449714</v>
      </c>
      <c r="H15" s="30"/>
      <c r="K15" s="7"/>
      <c r="O15" s="7"/>
    </row>
    <row r="16" spans="1:17" x14ac:dyDescent="0.25">
      <c r="A16" s="2" t="s">
        <v>2</v>
      </c>
      <c r="B16" s="110">
        <f t="shared" ref="B16:G16" si="6">B15+B6</f>
        <v>-12.640042460969465</v>
      </c>
      <c r="C16" s="121">
        <f t="shared" si="6"/>
        <v>-8.0303570878115238</v>
      </c>
      <c r="D16" s="110">
        <f t="shared" si="6"/>
        <v>-4.0759004116911486</v>
      </c>
      <c r="E16" s="121">
        <f t="shared" si="6"/>
        <v>-11.647660601956341</v>
      </c>
      <c r="F16" s="110">
        <f t="shared" si="6"/>
        <v>-12.192051507102295</v>
      </c>
      <c r="G16" s="121">
        <f t="shared" si="6"/>
        <v>-4.0741321973573212</v>
      </c>
      <c r="K16" s="6"/>
      <c r="O16" s="7"/>
    </row>
    <row r="17" spans="1:17" x14ac:dyDescent="0.25">
      <c r="A17" s="2" t="s">
        <v>3</v>
      </c>
      <c r="B17" s="35">
        <f t="shared" ref="B17:G17" si="7">B15+B9+B13</f>
        <v>-14.877620784757426</v>
      </c>
      <c r="C17" s="48">
        <f t="shared" si="7"/>
        <v>-8.2320829948307335</v>
      </c>
      <c r="D17" s="35">
        <f t="shared" si="7"/>
        <v>-3.939209229425316</v>
      </c>
      <c r="E17" s="48">
        <f t="shared" si="7"/>
        <v>-13.299467836225546</v>
      </c>
      <c r="F17" s="36">
        <f t="shared" si="7"/>
        <v>-14.117855145773518</v>
      </c>
      <c r="G17" s="48">
        <f t="shared" si="7"/>
        <v>-3.9372216984639721</v>
      </c>
      <c r="H17" s="12"/>
      <c r="I17" s="2" t="s">
        <v>1</v>
      </c>
      <c r="K17" s="12"/>
      <c r="L17" s="12">
        <f t="shared" ref="L17:Q17" si="8">(L5-2*L9)*627.51</f>
        <v>-5.6489228312791528</v>
      </c>
      <c r="M17" s="12">
        <f t="shared" si="8"/>
        <v>-27.758607661089012</v>
      </c>
      <c r="N17" s="13">
        <f t="shared" si="8"/>
        <v>-28.09457651536794</v>
      </c>
      <c r="O17" s="20">
        <f t="shared" si="8"/>
        <v>-28.066256988931841</v>
      </c>
      <c r="P17" s="20">
        <f t="shared" si="8"/>
        <v>-4.0542417082856899</v>
      </c>
      <c r="Q17" s="20">
        <f t="shared" si="8"/>
        <v>0</v>
      </c>
    </row>
    <row r="18" spans="1:17" x14ac:dyDescent="0.25">
      <c r="A18" s="1"/>
      <c r="C18" s="52"/>
      <c r="E18" s="52"/>
      <c r="G18" s="52"/>
      <c r="H18" s="8"/>
      <c r="I18" s="2" t="s">
        <v>2</v>
      </c>
      <c r="K18" s="8"/>
      <c r="L18" s="8">
        <f t="shared" ref="L18:Q18" si="9">L17+L8</f>
        <v>-4.0095330522894628</v>
      </c>
      <c r="M18" s="8">
        <f t="shared" si="9"/>
        <v>-21.873089615322431</v>
      </c>
      <c r="N18" s="9">
        <f t="shared" si="9"/>
        <v>-22.055731705443392</v>
      </c>
      <c r="O18" s="21">
        <f t="shared" si="9"/>
        <v>-22.557537367845342</v>
      </c>
      <c r="P18" s="21">
        <f t="shared" si="9"/>
        <v>-3.1835439985736</v>
      </c>
      <c r="Q18" s="21">
        <f t="shared" si="9"/>
        <v>0</v>
      </c>
    </row>
    <row r="19" spans="1:17" x14ac:dyDescent="0.25">
      <c r="A19" s="2" t="s">
        <v>10</v>
      </c>
      <c r="B19" s="10">
        <v>-1219.5823339999999</v>
      </c>
      <c r="C19" s="52">
        <v>-1219.5820659999999</v>
      </c>
      <c r="D19" s="10">
        <v>-1219.582774</v>
      </c>
      <c r="E19" s="52">
        <v>-1219.581332</v>
      </c>
      <c r="F19" s="10">
        <v>-1219.5816870000001</v>
      </c>
      <c r="G19" s="52">
        <v>-1219.582782</v>
      </c>
      <c r="H19" s="13"/>
      <c r="I19" s="2" t="s">
        <v>3</v>
      </c>
      <c r="K19" s="9"/>
      <c r="L19" s="13">
        <f t="shared" ref="L19:Q19" si="10">L17+L13+L8</f>
        <v>-4.5943723722894907</v>
      </c>
      <c r="M19" s="13">
        <f t="shared" si="10"/>
        <v>-20.899194095322432</v>
      </c>
      <c r="N19" s="13">
        <f t="shared" si="10"/>
        <v>-20.855932585443377</v>
      </c>
      <c r="O19" s="20">
        <f t="shared" si="10"/>
        <v>-21.136227217845295</v>
      </c>
      <c r="P19" s="20">
        <f t="shared" si="10"/>
        <v>-2.2046283985735959</v>
      </c>
      <c r="Q19" s="20">
        <f t="shared" si="10"/>
        <v>0</v>
      </c>
    </row>
    <row r="20" spans="1:17" x14ac:dyDescent="0.25">
      <c r="A20" s="2" t="s">
        <v>7</v>
      </c>
      <c r="B20" s="10">
        <v>-1219.6727350000001</v>
      </c>
      <c r="C20" s="52">
        <v>-1219.678856</v>
      </c>
      <c r="D20" s="10">
        <v>-1219.6775709999999</v>
      </c>
      <c r="E20" s="52">
        <v>-1219.678369</v>
      </c>
      <c r="F20" s="10">
        <v>-1219.6751529999999</v>
      </c>
      <c r="G20" s="52">
        <v>-1219.6775929999999</v>
      </c>
      <c r="I20" s="1"/>
      <c r="J20" s="1"/>
      <c r="O20" s="7"/>
    </row>
    <row r="21" spans="1:17" x14ac:dyDescent="0.25">
      <c r="A21" s="51" t="s">
        <v>10</v>
      </c>
      <c r="B21" s="119">
        <v>-972.20091100000002</v>
      </c>
      <c r="C21" s="119">
        <v>-972.20175700000004</v>
      </c>
      <c r="D21" s="119">
        <v>-972.20185900000001</v>
      </c>
      <c r="E21" s="119">
        <v>-972.20101</v>
      </c>
      <c r="F21" s="119">
        <v>-972.19981800000005</v>
      </c>
      <c r="G21" s="119">
        <v>-972.20185500000002</v>
      </c>
      <c r="I21" s="2" t="s">
        <v>9</v>
      </c>
      <c r="J21" s="2" t="s">
        <v>10</v>
      </c>
      <c r="K21" s="2" t="s">
        <v>12</v>
      </c>
      <c r="L21" s="2">
        <v>-972.69766300000003</v>
      </c>
      <c r="M21" s="2">
        <v>-1369.5824090000001</v>
      </c>
      <c r="N21" s="16">
        <v>-1369.5824090000001</v>
      </c>
      <c r="O21" s="7">
        <v>-1089.2775529999999</v>
      </c>
      <c r="P21" s="7">
        <v>-1089.2775529999999</v>
      </c>
    </row>
    <row r="22" spans="1:17" x14ac:dyDescent="0.25">
      <c r="A22" s="51" t="s">
        <v>7</v>
      </c>
      <c r="B22" s="119">
        <v>-972.26875600000005</v>
      </c>
      <c r="C22" s="119">
        <v>-972.26934100000005</v>
      </c>
      <c r="D22" s="119">
        <v>-972.26943100000005</v>
      </c>
      <c r="E22" s="119">
        <v>-972.26780900000006</v>
      </c>
      <c r="F22" s="119">
        <v>-972.26794800000005</v>
      </c>
      <c r="G22" s="119">
        <v>-972.26940300000001</v>
      </c>
      <c r="I22" s="2" t="s">
        <v>8</v>
      </c>
      <c r="J22" s="2" t="s">
        <v>7</v>
      </c>
      <c r="K22" s="10" t="s">
        <v>12</v>
      </c>
      <c r="L22" s="2">
        <v>-972.75555199999997</v>
      </c>
      <c r="M22" s="2">
        <v>-1369.642159</v>
      </c>
      <c r="N22" s="16">
        <v>-1369.642159</v>
      </c>
      <c r="O22" s="7">
        <v>-1089.3416950000001</v>
      </c>
      <c r="P22" s="7">
        <v>-1089.3416950000001</v>
      </c>
    </row>
    <row r="23" spans="1:17" x14ac:dyDescent="0.25">
      <c r="A23" s="2" t="s">
        <v>10</v>
      </c>
      <c r="B23" s="10">
        <v>-2191.8072550000002</v>
      </c>
      <c r="C23" s="52">
        <v>-2191.7994520000002</v>
      </c>
      <c r="D23" s="10">
        <v>-2191.7913199999998</v>
      </c>
      <c r="E23" s="52">
        <v>-2191.804435</v>
      </c>
      <c r="F23" s="10">
        <v>-2191.8059170000001</v>
      </c>
      <c r="G23" s="52">
        <v>-2191.7913189999999</v>
      </c>
      <c r="I23" s="2" t="s">
        <v>9</v>
      </c>
      <c r="J23" s="2" t="s">
        <v>10</v>
      </c>
      <c r="K23" s="2" t="s">
        <v>13</v>
      </c>
      <c r="L23" s="2">
        <v>-1945.4036189999999</v>
      </c>
      <c r="M23" s="2">
        <v>-2739.2067379999999</v>
      </c>
      <c r="N23" s="16">
        <v>-2739.2071390000001</v>
      </c>
      <c r="O23" s="7">
        <v>-2178.59717</v>
      </c>
      <c r="P23" s="16">
        <v>-2178.5588349999998</v>
      </c>
    </row>
    <row r="24" spans="1:17" x14ac:dyDescent="0.25">
      <c r="A24" s="2" t="s">
        <v>7</v>
      </c>
      <c r="B24" s="10">
        <v>-2191.945514</v>
      </c>
      <c r="C24" s="52">
        <v>-2191.938823</v>
      </c>
      <c r="D24" s="10">
        <v>-2191.9376080000002</v>
      </c>
      <c r="E24" s="52">
        <v>-2191.9443689999998</v>
      </c>
      <c r="F24" s="10">
        <v>-2191.9453100000001</v>
      </c>
      <c r="G24" s="52">
        <v>-2191.9376579999998</v>
      </c>
      <c r="I24" s="2" t="s">
        <v>8</v>
      </c>
      <c r="J24" s="2" t="s">
        <v>7</v>
      </c>
      <c r="K24" s="2" t="s">
        <v>13</v>
      </c>
      <c r="L24" s="2">
        <v>-1945.5057609999999</v>
      </c>
      <c r="M24" s="2">
        <v>-2739.3048659999999</v>
      </c>
      <c r="N24" s="16">
        <v>-2739.3033220000002</v>
      </c>
      <c r="O24" s="7">
        <v>-2178.701963</v>
      </c>
      <c r="P24" s="16">
        <v>-2178.6714259999999</v>
      </c>
    </row>
    <row r="25" spans="1:17" x14ac:dyDescent="0.25">
      <c r="C25" s="52"/>
      <c r="E25" s="52"/>
      <c r="G25" s="52"/>
      <c r="O25" s="7"/>
    </row>
    <row r="26" spans="1:17" x14ac:dyDescent="0.25">
      <c r="C26" s="52"/>
      <c r="E26" s="52"/>
      <c r="G26" s="52"/>
      <c r="J26" s="2" t="s">
        <v>4</v>
      </c>
      <c r="K26" s="11" t="e">
        <f>AVERAGE(K23:K24)</f>
        <v>#DIV/0!</v>
      </c>
      <c r="O26" s="7"/>
    </row>
    <row r="27" spans="1:17" x14ac:dyDescent="0.25">
      <c r="C27" s="52"/>
      <c r="E27" s="52"/>
      <c r="G27" s="52"/>
      <c r="I27" s="2" t="s">
        <v>17</v>
      </c>
      <c r="L27" s="2">
        <f>(L23-2*L21)*627.51</f>
        <v>-5.2039404299164653</v>
      </c>
      <c r="M27" s="2">
        <f>(M23-2*M21)*627.51</f>
        <v>-26.30521919978888</v>
      </c>
      <c r="N27" s="16">
        <f>(N23-2*N21)*627.51</f>
        <v>-26.556850709938306</v>
      </c>
      <c r="O27" s="7">
        <f>(O23-2*O21)*627.51</f>
        <v>-26.395580640131456</v>
      </c>
      <c r="P27" s="7">
        <f>(P23-2*P21)*627.51</f>
        <v>-2.3399847900132955</v>
      </c>
    </row>
    <row r="28" spans="1:17" x14ac:dyDescent="0.25">
      <c r="A28" s="2" t="s">
        <v>17</v>
      </c>
      <c r="B28" s="107">
        <f t="shared" ref="B28:G28" si="11">(B23-B19-B21)*627.51</f>
        <v>-15.066515100127406</v>
      </c>
      <c r="C28" s="52">
        <f t="shared" si="11"/>
        <v>-9.8073537901363412</v>
      </c>
      <c r="D28" s="107">
        <f t="shared" si="11"/>
        <v>-4.1961593698926416</v>
      </c>
      <c r="E28" s="52">
        <f t="shared" si="11"/>
        <v>-13.863578430025585</v>
      </c>
      <c r="F28" s="107">
        <f t="shared" si="11"/>
        <v>-15.318774119989891</v>
      </c>
      <c r="G28" s="52">
        <f t="shared" si="11"/>
        <v>-4.1930218199719027</v>
      </c>
      <c r="I28" s="14" t="s">
        <v>15</v>
      </c>
      <c r="L28" s="6">
        <f>L27+L8+L13</f>
        <v>-4.1493899709268032</v>
      </c>
      <c r="M28" s="6">
        <f>M27+M8+M13</f>
        <v>-19.4458056340223</v>
      </c>
      <c r="N28" s="17">
        <f>N27+N8+N13</f>
        <v>-19.318206780013739</v>
      </c>
      <c r="O28" s="19">
        <f>O27+O8+O13</f>
        <v>-19.465550869044911</v>
      </c>
      <c r="P28" s="19">
        <f>P27+P8+P13</f>
        <v>-0.49037148030120181</v>
      </c>
    </row>
    <row r="29" spans="1:17" x14ac:dyDescent="0.25">
      <c r="A29" s="14" t="s">
        <v>15</v>
      </c>
      <c r="B29" s="107">
        <f t="shared" ref="B29:G29" si="12">B28+B6+B13+B9</f>
        <v>-9.7327748258994689</v>
      </c>
      <c r="C29" s="52">
        <f t="shared" si="12"/>
        <v>-5.1247650925830328</v>
      </c>
      <c r="D29" s="107">
        <f t="shared" si="12"/>
        <v>-1.5310488112930614</v>
      </c>
      <c r="E29" s="52">
        <f t="shared" si="12"/>
        <v>-9.4808894679222533</v>
      </c>
      <c r="F29" s="107">
        <f t="shared" si="12"/>
        <v>-9.4549880526266179</v>
      </c>
      <c r="G29" s="52">
        <f t="shared" si="12"/>
        <v>-1.525410535503255</v>
      </c>
      <c r="I29" s="14"/>
      <c r="L29" s="6"/>
      <c r="M29" s="6"/>
      <c r="N29" s="17"/>
      <c r="O29" s="19"/>
      <c r="P29" s="19"/>
    </row>
    <row r="30" spans="1:17" x14ac:dyDescent="0.25">
      <c r="A30" s="2" t="s">
        <v>50</v>
      </c>
      <c r="B30" s="107">
        <f t="shared" ref="B30:G30" si="13">(B24-B20-B22)*627.51</f>
        <v>-2.5244727299042062</v>
      </c>
      <c r="C30" s="52">
        <f t="shared" si="13"/>
        <v>5.8822787400586556</v>
      </c>
      <c r="D30" s="107">
        <f t="shared" si="13"/>
        <v>5.8948289398842908</v>
      </c>
      <c r="E30" s="52">
        <f t="shared" si="13"/>
        <v>1.1351655901302466</v>
      </c>
      <c r="F30" s="107">
        <f t="shared" si="13"/>
        <v>-1.3861695900672395</v>
      </c>
      <c r="G30" s="52">
        <f t="shared" si="13"/>
        <v>5.8596883800443518</v>
      </c>
      <c r="I30" s="2" t="s">
        <v>18</v>
      </c>
      <c r="L30" s="2">
        <f>(L24-2*L22)*627.51</f>
        <v>3.3527859300244449</v>
      </c>
      <c r="M30" s="2">
        <f>(M24-2*M22)*627.51</f>
        <v>-12.894075479976459</v>
      </c>
      <c r="N30" s="16">
        <f>(N24-2*N22)*627.51</f>
        <v>-11.925200040139766</v>
      </c>
      <c r="O30" s="7">
        <f>(O24-2*O22)*627.51</f>
        <v>-11.654743229895189</v>
      </c>
      <c r="P30" s="7">
        <f>(P24-2*P22)*627.51</f>
        <v>7.5075296401643294</v>
      </c>
      <c r="Q30" s="7">
        <f t="shared" ref="Q30" si="14">(Q25-2*Q21)*627.51</f>
        <v>0</v>
      </c>
    </row>
    <row r="31" spans="1:17" x14ac:dyDescent="0.25">
      <c r="A31" s="15" t="s">
        <v>16</v>
      </c>
      <c r="B31" s="107">
        <f t="shared" ref="B31:G31" si="15">B30+B9+B6+B13</f>
        <v>2.8092675443237312</v>
      </c>
      <c r="C31" s="52">
        <f t="shared" si="15"/>
        <v>10.564867437611966</v>
      </c>
      <c r="D31" s="107">
        <f t="shared" si="15"/>
        <v>8.5599394984838852</v>
      </c>
      <c r="E31" s="52">
        <f t="shared" si="15"/>
        <v>5.5178545522335725</v>
      </c>
      <c r="F31" s="107">
        <f t="shared" si="15"/>
        <v>4.4776164772960243</v>
      </c>
      <c r="G31" s="52">
        <f t="shared" si="15"/>
        <v>8.527299664512995</v>
      </c>
      <c r="H31" s="6"/>
      <c r="I31" s="15" t="s">
        <v>16</v>
      </c>
      <c r="L31" s="6">
        <f>L30+L13+L8</f>
        <v>4.4073363890141071</v>
      </c>
      <c r="M31" s="6">
        <f>M30+M13+M8</f>
        <v>-6.0346619142098801</v>
      </c>
      <c r="N31" s="17">
        <f>N30+N13+N8</f>
        <v>-4.6865561102152</v>
      </c>
      <c r="O31" s="19">
        <f>O30+O13+O8</f>
        <v>-4.724713458808643</v>
      </c>
      <c r="P31" s="19">
        <f>P30+P13+P8</f>
        <v>9.3571429498764225</v>
      </c>
      <c r="Q31" s="19">
        <f>Q30+Q8+Q13</f>
        <v>0</v>
      </c>
    </row>
    <row r="32" spans="1:17" x14ac:dyDescent="0.25">
      <c r="K32" s="6"/>
      <c r="Q32" s="7">
        <f t="shared" ref="Q32" si="16">(Q26-2*Q22)*627.51</f>
        <v>0</v>
      </c>
    </row>
    <row r="33" spans="1:17" x14ac:dyDescent="0.25">
      <c r="H33" s="6"/>
      <c r="K33" s="6"/>
      <c r="Q33" s="19">
        <f>Q32+Q13+Q8</f>
        <v>0</v>
      </c>
    </row>
    <row r="34" spans="1:17" x14ac:dyDescent="0.25">
      <c r="A34" s="2" t="s">
        <v>55</v>
      </c>
      <c r="B34" s="10" t="s">
        <v>57</v>
      </c>
      <c r="D34" s="10">
        <f>AVERAGE(B17:G17)</f>
        <v>-9.7339096149127524</v>
      </c>
      <c r="E34" s="10" t="s">
        <v>56</v>
      </c>
      <c r="F34" s="10" t="s">
        <v>57</v>
      </c>
      <c r="G34" s="10">
        <f>_xlfn.STDEV.S(B17:G17)</f>
        <v>5.0561957043011834</v>
      </c>
      <c r="K34" s="9"/>
    </row>
    <row r="35" spans="1:17" x14ac:dyDescent="0.25">
      <c r="B35" s="10" t="s">
        <v>49</v>
      </c>
      <c r="D35" s="10">
        <f>AVERAGE(B29:G29)</f>
        <v>-6.1416461309712815</v>
      </c>
      <c r="F35" s="10" t="s">
        <v>49</v>
      </c>
      <c r="G35" s="10">
        <f>_xlfn.STDEV.S(B29:G29)</f>
        <v>3.9655080839668053</v>
      </c>
    </row>
    <row r="36" spans="1:17" x14ac:dyDescent="0.25">
      <c r="B36" s="10" t="s">
        <v>50</v>
      </c>
      <c r="D36" s="10">
        <f>AVERAGE(B31:G31)</f>
        <v>6.7428075290770293</v>
      </c>
      <c r="F36" s="10" t="s">
        <v>50</v>
      </c>
      <c r="G36" s="10">
        <f>_xlfn.STDEV.S(B31:G31)</f>
        <v>2.9393489016550149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62" zoomScaleNormal="62" workbookViewId="0">
      <selection activeCell="L40" sqref="L40"/>
    </sheetView>
  </sheetViews>
  <sheetFormatPr defaultColWidth="10.85546875" defaultRowHeight="15.75" x14ac:dyDescent="0.25"/>
  <cols>
    <col min="1" max="1" width="27" style="2" customWidth="1"/>
    <col min="2" max="2" width="25.28515625" style="2" customWidth="1"/>
    <col min="3" max="3" width="23.42578125" style="2" customWidth="1"/>
    <col min="4" max="4" width="23.5703125" style="2" customWidth="1"/>
    <col min="5" max="5" width="27.5703125" style="2" customWidth="1"/>
    <col min="6" max="6" width="22.42578125" style="2" customWidth="1"/>
    <col min="7" max="9" width="25" style="2" customWidth="1"/>
    <col min="10" max="10" width="39.42578125" style="2" customWidth="1"/>
    <col min="11" max="11" width="30.5703125" style="2" customWidth="1"/>
    <col min="12" max="12" width="28.140625" style="2" customWidth="1"/>
    <col min="13" max="13" width="22.5703125" style="2" hidden="1" customWidth="1"/>
    <col min="14" max="14" width="21.28515625" style="2" customWidth="1"/>
    <col min="15" max="15" width="27" style="2" customWidth="1"/>
    <col min="16" max="16" width="25.28515625" style="2" customWidth="1"/>
    <col min="17" max="17" width="23.42578125" style="2" customWidth="1"/>
    <col min="18" max="19" width="10.85546875" style="2"/>
    <col min="20" max="20" width="6.85546875" style="16" hidden="1" customWidth="1"/>
    <col min="21" max="21" width="8.7109375" style="16" customWidth="1"/>
    <col min="22" max="22" width="9.5703125" style="16" customWidth="1"/>
    <col min="23" max="23" width="11.42578125" style="2" hidden="1" customWidth="1"/>
    <col min="24" max="16384" width="10.85546875" style="2"/>
  </cols>
  <sheetData>
    <row r="1" spans="1:22" x14ac:dyDescent="0.25">
      <c r="D1" s="128" t="s">
        <v>38</v>
      </c>
      <c r="E1" s="128"/>
      <c r="F1" s="128"/>
      <c r="G1" s="22"/>
      <c r="H1" s="22"/>
      <c r="I1" s="22"/>
      <c r="O1" s="16"/>
      <c r="P1" s="16"/>
      <c r="Q1" s="16"/>
      <c r="T1" s="2"/>
      <c r="U1" s="2"/>
      <c r="V1" s="2"/>
    </row>
    <row r="2" spans="1:22" x14ac:dyDescent="0.25">
      <c r="C2" s="2" t="s">
        <v>5</v>
      </c>
      <c r="D2" s="128" t="s">
        <v>33</v>
      </c>
      <c r="E2" s="128"/>
      <c r="F2" s="128"/>
      <c r="L2" s="2" t="s">
        <v>5</v>
      </c>
      <c r="M2" s="2" t="s">
        <v>14</v>
      </c>
      <c r="N2" s="2" t="s">
        <v>11</v>
      </c>
      <c r="O2" s="16" t="s">
        <v>14</v>
      </c>
      <c r="P2" s="7" t="s">
        <v>11</v>
      </c>
      <c r="Q2" s="7" t="s">
        <v>14</v>
      </c>
      <c r="T2" s="2"/>
      <c r="U2" s="2"/>
      <c r="V2" s="2"/>
    </row>
    <row r="3" spans="1:22" x14ac:dyDescent="0.25">
      <c r="C3" s="3"/>
      <c r="D3" s="71"/>
      <c r="E3" s="45"/>
      <c r="F3" s="71"/>
      <c r="G3" s="45"/>
      <c r="H3" s="71"/>
      <c r="L3" s="3" t="s">
        <v>6</v>
      </c>
      <c r="M3" s="2" t="s">
        <v>20</v>
      </c>
      <c r="N3" s="2" t="s">
        <v>21</v>
      </c>
      <c r="O3" s="16" t="s">
        <v>21</v>
      </c>
      <c r="P3" s="7" t="s">
        <v>22</v>
      </c>
      <c r="Q3" s="7" t="s">
        <v>22</v>
      </c>
      <c r="T3" s="2"/>
      <c r="U3" s="2"/>
      <c r="V3" s="2"/>
    </row>
    <row r="4" spans="1:22" x14ac:dyDescent="0.25">
      <c r="A4" s="2" t="s">
        <v>19</v>
      </c>
      <c r="D4" s="71">
        <v>5.08</v>
      </c>
      <c r="E4" s="45">
        <v>5.2</v>
      </c>
      <c r="F4" s="71">
        <v>5.1100000000000003</v>
      </c>
      <c r="G4" s="45">
        <v>5.22</v>
      </c>
      <c r="H4" s="71">
        <v>4.38</v>
      </c>
      <c r="J4" s="2" t="s">
        <v>19</v>
      </c>
      <c r="O4" s="16" t="s">
        <v>23</v>
      </c>
      <c r="P4" s="16"/>
      <c r="Q4" s="16"/>
      <c r="T4" s="2"/>
      <c r="U4" s="2"/>
      <c r="V4" s="2"/>
    </row>
    <row r="5" spans="1:22" x14ac:dyDescent="0.25">
      <c r="A5" s="2" t="s">
        <v>25</v>
      </c>
      <c r="D5" s="71">
        <v>-1720.876583</v>
      </c>
      <c r="E5" s="83">
        <v>-1720.876557</v>
      </c>
      <c r="F5" s="78">
        <v>-2191.8544419999998</v>
      </c>
      <c r="G5" s="87">
        <v>-2191.8544419999998</v>
      </c>
      <c r="H5" s="78">
        <v>-2191.8544419999998</v>
      </c>
      <c r="I5" s="25"/>
      <c r="J5" s="2" t="s">
        <v>25</v>
      </c>
      <c r="M5" s="2">
        <v>-1945.95998878</v>
      </c>
      <c r="N5" s="2">
        <v>-2739.7237570399998</v>
      </c>
      <c r="O5" s="16">
        <v>-2739.7242924400002</v>
      </c>
      <c r="P5" s="7">
        <v>-2179.2871493900002</v>
      </c>
      <c r="Q5" s="16">
        <v>-2179.24888384</v>
      </c>
      <c r="T5" s="2"/>
      <c r="U5" s="2"/>
      <c r="V5" s="2"/>
    </row>
    <row r="6" spans="1:22" s="4" customFormat="1" x14ac:dyDescent="0.25">
      <c r="A6" s="4" t="s">
        <v>24</v>
      </c>
      <c r="D6" s="72">
        <v>0.59570554009999999</v>
      </c>
      <c r="E6" s="84">
        <v>373.99059999999997</v>
      </c>
      <c r="F6" s="93">
        <v>0.93433001260000004</v>
      </c>
      <c r="G6" s="88">
        <v>0.93433001260000004</v>
      </c>
      <c r="H6" s="76">
        <v>0.93433001260000004</v>
      </c>
      <c r="I6" s="5"/>
      <c r="J6" s="4" t="s">
        <v>24</v>
      </c>
      <c r="M6" s="4">
        <v>0.52272399999999997</v>
      </c>
      <c r="N6" s="4">
        <v>0.48315799999999998</v>
      </c>
      <c r="O6" s="5">
        <v>0.483518</v>
      </c>
      <c r="P6" s="18">
        <v>0.65153700000000003</v>
      </c>
      <c r="Q6" s="4">
        <v>0.65083199999999997</v>
      </c>
    </row>
    <row r="7" spans="1:22" x14ac:dyDescent="0.25">
      <c r="A7" s="2" t="s">
        <v>0</v>
      </c>
      <c r="D7" s="73">
        <v>2.1701567769999998E-3</v>
      </c>
      <c r="E7" s="85">
        <v>4.9479627330000003E-3</v>
      </c>
      <c r="F7" s="73">
        <v>1.442188602E-3</v>
      </c>
      <c r="G7" s="85">
        <v>1.442188602E-3</v>
      </c>
      <c r="H7" s="73">
        <v>1.442188602E-3</v>
      </c>
      <c r="I7" s="27"/>
      <c r="J7" s="2" t="s">
        <v>0</v>
      </c>
      <c r="M7" s="2">
        <v>2.6125317190000001E-3</v>
      </c>
      <c r="N7" s="2">
        <v>9.3791621580000002E-3</v>
      </c>
      <c r="O7" s="16">
        <v>9.6235037049999996E-3</v>
      </c>
      <c r="P7" s="7">
        <v>8.7786961499999993E-3</v>
      </c>
      <c r="Q7" s="2">
        <v>1.3875439590000001E-3</v>
      </c>
      <c r="T7" s="2"/>
      <c r="U7" s="2"/>
      <c r="V7" s="2"/>
    </row>
    <row r="8" spans="1:22" x14ac:dyDescent="0.25">
      <c r="C8" s="12" t="s">
        <v>39</v>
      </c>
      <c r="D8" s="74">
        <f t="shared" ref="D8:F8" si="0">D7*627.51</f>
        <v>1.36179507913527</v>
      </c>
      <c r="E8" s="86">
        <f t="shared" si="0"/>
        <v>3.1048960945848303</v>
      </c>
      <c r="F8" s="74">
        <f t="shared" si="0"/>
        <v>0.90498776964102001</v>
      </c>
      <c r="G8" s="95">
        <f t="shared" ref="G8" si="1">G7*627.51</f>
        <v>0.90498776964102001</v>
      </c>
      <c r="H8" s="79">
        <f t="shared" ref="H8" si="2">H7*627.51</f>
        <v>0.90498776964102001</v>
      </c>
      <c r="I8" s="6"/>
      <c r="L8" s="6"/>
      <c r="M8" s="6">
        <f>M7*627.51</f>
        <v>1.6393897789896901</v>
      </c>
      <c r="N8" s="6">
        <f t="shared" ref="N8:R8" si="3">N7*627.51</f>
        <v>5.8855180457665801</v>
      </c>
      <c r="O8" s="17">
        <f t="shared" si="3"/>
        <v>6.0388448099245498</v>
      </c>
      <c r="P8" s="19">
        <f t="shared" si="3"/>
        <v>5.5087196210864997</v>
      </c>
      <c r="Q8" s="19">
        <f t="shared" si="3"/>
        <v>0.87069770971209004</v>
      </c>
      <c r="R8" s="19">
        <f t="shared" si="3"/>
        <v>0</v>
      </c>
      <c r="T8" s="2"/>
      <c r="U8" s="2"/>
      <c r="V8" s="2"/>
    </row>
    <row r="9" spans="1:22" ht="15.75" customHeight="1" x14ac:dyDescent="0.25">
      <c r="A9" s="2" t="s">
        <v>28</v>
      </c>
      <c r="C9" s="2" t="s">
        <v>27</v>
      </c>
      <c r="D9" s="75">
        <v>-748.63602200000003</v>
      </c>
      <c r="E9" s="87">
        <v>-748.63624800000002</v>
      </c>
      <c r="F9" s="78">
        <v>-1219.613366</v>
      </c>
      <c r="G9" s="87">
        <v>-1219.613366</v>
      </c>
      <c r="H9" s="78">
        <v>-1219.613366</v>
      </c>
      <c r="I9" s="25"/>
      <c r="J9" s="2" t="s">
        <v>28</v>
      </c>
      <c r="L9" s="2" t="s">
        <v>27</v>
      </c>
      <c r="M9" s="2">
        <v>-972.97549332799997</v>
      </c>
      <c r="N9" s="2">
        <v>-1369.83976046</v>
      </c>
      <c r="O9" s="16">
        <v>-1369.83976046</v>
      </c>
      <c r="P9" s="7">
        <v>-1089.6212115000001</v>
      </c>
      <c r="Q9" s="7">
        <v>-1089.6212115000001</v>
      </c>
      <c r="T9" s="2"/>
      <c r="U9" s="2"/>
      <c r="V9" s="2"/>
    </row>
    <row r="10" spans="1:22" x14ac:dyDescent="0.25">
      <c r="A10" s="2" t="s">
        <v>31</v>
      </c>
      <c r="C10" s="7" t="s">
        <v>26</v>
      </c>
      <c r="D10" s="72">
        <v>0.28181104759999998</v>
      </c>
      <c r="E10" s="84">
        <v>177.04424</v>
      </c>
      <c r="F10" s="72">
        <v>0.61972547519999999</v>
      </c>
      <c r="G10" s="89">
        <v>0.61972547519999999</v>
      </c>
      <c r="H10" s="77">
        <v>0.61972547519999999</v>
      </c>
      <c r="I10" s="29"/>
      <c r="J10" s="2" t="s">
        <v>31</v>
      </c>
      <c r="L10" s="7" t="s">
        <v>26</v>
      </c>
      <c r="M10" s="2">
        <v>0.26182800000000001</v>
      </c>
      <c r="N10" s="2">
        <v>0.24080299999999999</v>
      </c>
      <c r="O10" s="16">
        <v>0.24080299999999999</v>
      </c>
      <c r="P10" s="7">
        <v>0.32463599999999998</v>
      </c>
      <c r="Q10" s="7">
        <v>0.32463599999999998</v>
      </c>
      <c r="T10" s="2"/>
      <c r="U10" s="2"/>
      <c r="V10" s="2"/>
    </row>
    <row r="11" spans="1:22" x14ac:dyDescent="0.25">
      <c r="C11" s="32" t="s">
        <v>43</v>
      </c>
      <c r="D11" s="76">
        <f t="shared" ref="D11:F11" si="4">(D6/2-1*D10)*627.51</f>
        <v>10.066341254599511</v>
      </c>
      <c r="E11" s="88">
        <f t="shared" si="4"/>
        <v>6244.3896605999898</v>
      </c>
      <c r="F11" s="76">
        <f t="shared" si="4"/>
        <v>-95.733219839438974</v>
      </c>
      <c r="G11" s="89">
        <f t="shared" ref="G11" si="5">(G6/2-1*G10)*627.51</f>
        <v>-95.733219839438974</v>
      </c>
      <c r="H11" s="77">
        <f t="shared" ref="H11" si="6">(H6/2-1*H10)*627.51</f>
        <v>-95.733219839438974</v>
      </c>
      <c r="I11" s="29"/>
      <c r="L11" s="7"/>
      <c r="O11" s="16"/>
      <c r="P11" s="7"/>
      <c r="Q11" s="7"/>
      <c r="T11" s="2"/>
      <c r="U11" s="2"/>
      <c r="V11" s="2"/>
    </row>
    <row r="12" spans="1:22" x14ac:dyDescent="0.25">
      <c r="C12" s="7"/>
      <c r="D12" s="77"/>
      <c r="E12" s="89"/>
      <c r="F12" s="77"/>
      <c r="G12" s="89"/>
      <c r="H12" s="77"/>
      <c r="I12" s="29"/>
      <c r="L12" s="7"/>
      <c r="O12" s="16"/>
      <c r="P12" s="7"/>
      <c r="Q12" s="7"/>
      <c r="T12" s="2"/>
      <c r="U12" s="2"/>
      <c r="V12" s="2"/>
    </row>
    <row r="13" spans="1:22" x14ac:dyDescent="0.25">
      <c r="A13" s="2" t="s">
        <v>30</v>
      </c>
      <c r="C13" s="2" t="s">
        <v>27</v>
      </c>
      <c r="D13" s="78">
        <v>-972.21940600000005</v>
      </c>
      <c r="E13" s="87">
        <v>-972.21976500000005</v>
      </c>
      <c r="F13" s="78">
        <v>-972.22094800000002</v>
      </c>
      <c r="G13" s="87">
        <v>-972.22094800000002</v>
      </c>
      <c r="H13" s="78">
        <v>-972.22094800000002</v>
      </c>
      <c r="I13" s="25"/>
      <c r="J13" s="2" t="s">
        <v>30</v>
      </c>
      <c r="L13" s="2" t="s">
        <v>27</v>
      </c>
      <c r="M13" s="6">
        <f>(M6-2*M10)*627.51</f>
        <v>-0.58483932000002758</v>
      </c>
      <c r="N13" s="6">
        <f>(N6-2*N10)*627.51</f>
        <v>0.97389551999999857</v>
      </c>
      <c r="O13" s="17">
        <f>(O6-2*O10)*627.51</f>
        <v>1.1997991200000155</v>
      </c>
      <c r="P13" s="19">
        <f>(P6-2*P10)*627.51</f>
        <v>1.4213101500000456</v>
      </c>
      <c r="Q13" s="19">
        <f>(Q6-2*Q10)*627.51</f>
        <v>0.97891560000000366</v>
      </c>
      <c r="R13" s="19">
        <f t="shared" ref="R13" si="7">(R6-2*R10)*627.51</f>
        <v>0</v>
      </c>
      <c r="T13" s="2"/>
      <c r="U13" s="2"/>
      <c r="V13" s="2"/>
    </row>
    <row r="14" spans="1:22" x14ac:dyDescent="0.25">
      <c r="A14" s="2" t="s">
        <v>29</v>
      </c>
      <c r="C14" s="7" t="s">
        <v>26</v>
      </c>
      <c r="D14" s="72">
        <v>0.3118965789</v>
      </c>
      <c r="E14" s="84">
        <v>195.87151</v>
      </c>
      <c r="F14" s="94">
        <v>0.31172161747999999</v>
      </c>
      <c r="G14" s="96">
        <v>0.31172161747999999</v>
      </c>
      <c r="H14" s="98">
        <v>0.31172161747999999</v>
      </c>
      <c r="I14" s="30"/>
      <c r="J14" s="2" t="s">
        <v>29</v>
      </c>
      <c r="L14" s="7" t="s">
        <v>26</v>
      </c>
      <c r="O14" s="16"/>
      <c r="P14" s="7"/>
      <c r="Q14" s="16"/>
      <c r="T14" s="2"/>
      <c r="U14" s="2"/>
      <c r="V14" s="2"/>
    </row>
    <row r="15" spans="1:22" x14ac:dyDescent="0.25">
      <c r="C15" s="32" t="s">
        <v>44</v>
      </c>
      <c r="D15" s="76">
        <f t="shared" ref="D15" si="8">(D6/2-1*D14)*627.51</f>
        <v>-8.8126304914635032</v>
      </c>
      <c r="E15" s="88">
        <f>(E6/2-1*E14)*627.51</f>
        <v>-5569.9105371000087</v>
      </c>
      <c r="F15" s="76">
        <f>(F6/2-1*F14)*627.51</f>
        <v>97.542280918438223</v>
      </c>
      <c r="G15" s="96">
        <f>(G6/2-1*G14)*627.51</f>
        <v>97.542280918438223</v>
      </c>
      <c r="H15" s="98">
        <f>(H6/2-1*H14)*627.51</f>
        <v>97.542280918438223</v>
      </c>
      <c r="I15" s="30"/>
      <c r="L15" s="7"/>
      <c r="O15" s="16"/>
      <c r="P15" s="7"/>
      <c r="Q15" s="16"/>
      <c r="T15" s="2"/>
      <c r="U15" s="2"/>
      <c r="V15" s="2"/>
    </row>
    <row r="16" spans="1:22" x14ac:dyDescent="0.25">
      <c r="C16" s="6"/>
      <c r="D16" s="79"/>
      <c r="E16" s="45"/>
      <c r="F16" s="71"/>
      <c r="G16" s="45"/>
      <c r="H16" s="71"/>
      <c r="L16" s="6"/>
      <c r="O16" s="16"/>
      <c r="P16" s="7"/>
      <c r="Q16" s="16"/>
      <c r="T16" s="2"/>
      <c r="U16" s="2"/>
      <c r="V16" s="2"/>
    </row>
    <row r="17" spans="1:22" x14ac:dyDescent="0.25">
      <c r="A17" s="2" t="s">
        <v>1</v>
      </c>
      <c r="C17" s="12" t="s">
        <v>40</v>
      </c>
      <c r="D17" s="80">
        <f t="shared" ref="D17:F17" si="9">(D5-D9-D13)*627.51</f>
        <v>-13.274974049942198</v>
      </c>
      <c r="E17" s="90">
        <f t="shared" si="9"/>
        <v>-12.891565439982797</v>
      </c>
      <c r="F17" s="80">
        <f t="shared" si="9"/>
        <v>-12.630521279857133</v>
      </c>
      <c r="G17" s="97">
        <f t="shared" ref="G17" si="10">(G5-G9-G13)*627.51</f>
        <v>-12.630521279857133</v>
      </c>
      <c r="H17" s="99">
        <f t="shared" ref="H17" si="11">(H5-H9-H13)*627.51</f>
        <v>-12.630521279857133</v>
      </c>
      <c r="I17" s="12"/>
      <c r="J17" s="2" t="s">
        <v>1</v>
      </c>
      <c r="L17" s="12"/>
      <c r="M17" s="12">
        <f>(M5-2*M9)*627.51</f>
        <v>-5.6489228312791528</v>
      </c>
      <c r="N17" s="12">
        <f t="shared" ref="N17:R17" si="12">(N5-2*N9)*627.51</f>
        <v>-27.758607661089012</v>
      </c>
      <c r="O17" s="13">
        <f t="shared" si="12"/>
        <v>-28.09457651536794</v>
      </c>
      <c r="P17" s="20">
        <f t="shared" si="12"/>
        <v>-28.066256988931841</v>
      </c>
      <c r="Q17" s="20">
        <f t="shared" si="12"/>
        <v>-4.0542417082856899</v>
      </c>
      <c r="R17" s="20">
        <f t="shared" si="12"/>
        <v>0</v>
      </c>
      <c r="T17" s="2"/>
      <c r="U17" s="2"/>
      <c r="V17" s="2"/>
    </row>
    <row r="18" spans="1:22" x14ac:dyDescent="0.25">
      <c r="A18" s="2" t="s">
        <v>2</v>
      </c>
      <c r="B18" s="4" t="s">
        <v>41</v>
      </c>
      <c r="C18" s="8"/>
      <c r="D18" s="81">
        <f t="shared" ref="D18:F18" si="13">D17+D8</f>
        <v>-11.913178970806928</v>
      </c>
      <c r="E18" s="91">
        <f t="shared" si="13"/>
        <v>-9.7866693453979661</v>
      </c>
      <c r="F18" s="81">
        <f t="shared" si="13"/>
        <v>-11.725533510216113</v>
      </c>
      <c r="G18" s="91">
        <f t="shared" ref="G18" si="14">G17+G8</f>
        <v>-11.725533510216113</v>
      </c>
      <c r="H18" s="81">
        <f t="shared" ref="H18" si="15">H17+H8</f>
        <v>-11.725533510216113</v>
      </c>
      <c r="I18" s="8"/>
      <c r="J18" s="2" t="s">
        <v>2</v>
      </c>
      <c r="L18" s="8"/>
      <c r="M18" s="8">
        <f t="shared" ref="M18:R18" si="16">M17+M8</f>
        <v>-4.0095330522894628</v>
      </c>
      <c r="N18" s="8">
        <f t="shared" si="16"/>
        <v>-21.873089615322431</v>
      </c>
      <c r="O18" s="9">
        <f t="shared" si="16"/>
        <v>-22.055731705443392</v>
      </c>
      <c r="P18" s="21">
        <f t="shared" si="16"/>
        <v>-22.557537367845342</v>
      </c>
      <c r="Q18" s="21">
        <f t="shared" si="16"/>
        <v>-3.1835439985736</v>
      </c>
      <c r="R18" s="21">
        <f t="shared" si="16"/>
        <v>0</v>
      </c>
      <c r="T18" s="2"/>
      <c r="U18" s="2"/>
      <c r="V18" s="2"/>
    </row>
    <row r="19" spans="1:22" x14ac:dyDescent="0.25">
      <c r="A19" s="2" t="s">
        <v>3</v>
      </c>
      <c r="B19" s="4" t="s">
        <v>42</v>
      </c>
      <c r="C19" s="9"/>
      <c r="D19" s="82">
        <f t="shared" ref="D19:F19" si="17">D17+D11+D15</f>
        <v>-12.021263286806191</v>
      </c>
      <c r="E19" s="92">
        <f t="shared" si="17"/>
        <v>661.58755805999863</v>
      </c>
      <c r="F19" s="82">
        <f t="shared" si="17"/>
        <v>-10.821460200857885</v>
      </c>
      <c r="G19" s="90">
        <f t="shared" ref="G19" si="18">G17+G11+G15</f>
        <v>-10.821460200857885</v>
      </c>
      <c r="H19" s="80">
        <f t="shared" ref="H19" si="19">H17+H11+H15</f>
        <v>-10.821460200857885</v>
      </c>
      <c r="I19" s="13"/>
      <c r="J19" s="2" t="s">
        <v>3</v>
      </c>
      <c r="L19" s="9"/>
      <c r="M19" s="13">
        <f t="shared" ref="M19:R19" si="20">M17+M13+M8</f>
        <v>-4.5943723722894907</v>
      </c>
      <c r="N19" s="13">
        <f t="shared" si="20"/>
        <v>-20.899194095322432</v>
      </c>
      <c r="O19" s="13">
        <f t="shared" si="20"/>
        <v>-20.855932585443377</v>
      </c>
      <c r="P19" s="20">
        <f t="shared" si="20"/>
        <v>-21.136227217845295</v>
      </c>
      <c r="Q19" s="20">
        <f t="shared" si="20"/>
        <v>-2.2046283985735959</v>
      </c>
      <c r="R19" s="20">
        <f t="shared" si="20"/>
        <v>0</v>
      </c>
      <c r="T19" s="2"/>
      <c r="U19" s="2"/>
      <c r="V19" s="2"/>
    </row>
    <row r="20" spans="1:22" x14ac:dyDescent="0.25">
      <c r="A20" s="1"/>
      <c r="B20" s="1"/>
      <c r="D20" s="71"/>
      <c r="E20" s="45"/>
      <c r="F20" s="71"/>
      <c r="G20" s="45"/>
      <c r="H20" s="71"/>
      <c r="J20" s="1"/>
      <c r="K20" s="1"/>
      <c r="O20" s="16"/>
      <c r="P20" s="7"/>
      <c r="Q20" s="16"/>
      <c r="T20" s="2"/>
      <c r="U20" s="2"/>
      <c r="V20" s="2"/>
    </row>
    <row r="21" spans="1:22" x14ac:dyDescent="0.25">
      <c r="A21" s="2" t="s">
        <v>9</v>
      </c>
      <c r="B21" s="2" t="s">
        <v>10</v>
      </c>
      <c r="C21" s="2" t="s">
        <v>45</v>
      </c>
      <c r="D21" s="71">
        <v>-748.620453</v>
      </c>
      <c r="E21" s="45">
        <v>-748.62081000000001</v>
      </c>
      <c r="F21" s="71">
        <v>-1219.582099</v>
      </c>
      <c r="G21" s="45">
        <v>-1219.582099</v>
      </c>
      <c r="H21" s="71">
        <v>-1219.582099</v>
      </c>
      <c r="J21" s="2" t="s">
        <v>9</v>
      </c>
      <c r="K21" s="2" t="s">
        <v>10</v>
      </c>
      <c r="L21" s="2" t="s">
        <v>12</v>
      </c>
      <c r="M21" s="2">
        <v>-972.69766300000003</v>
      </c>
      <c r="N21" s="2">
        <v>-1369.5824090000001</v>
      </c>
      <c r="O21" s="16">
        <v>-1369.5824090000001</v>
      </c>
      <c r="P21" s="7">
        <v>-1089.2775529999999</v>
      </c>
      <c r="Q21" s="7">
        <v>-1089.2775529999999</v>
      </c>
      <c r="T21" s="2"/>
      <c r="U21" s="2"/>
      <c r="V21" s="2"/>
    </row>
    <row r="22" spans="1:22" x14ac:dyDescent="0.25">
      <c r="A22" s="2" t="s">
        <v>8</v>
      </c>
      <c r="B22" s="2" t="s">
        <v>7</v>
      </c>
      <c r="C22" s="10" t="s">
        <v>45</v>
      </c>
      <c r="D22" s="71">
        <v>-748.68038999999999</v>
      </c>
      <c r="E22" s="45">
        <v>-748.67955500000005</v>
      </c>
      <c r="F22" s="71">
        <v>-1219.6755430000001</v>
      </c>
      <c r="G22" s="45">
        <v>-1219.6755430000001</v>
      </c>
      <c r="H22" s="71">
        <v>-1219.6755430000001</v>
      </c>
      <c r="J22" s="2" t="s">
        <v>8</v>
      </c>
      <c r="K22" s="2" t="s">
        <v>7</v>
      </c>
      <c r="L22" s="10" t="s">
        <v>12</v>
      </c>
      <c r="M22" s="2">
        <v>-972.75555199999997</v>
      </c>
      <c r="N22" s="2">
        <v>-1369.642159</v>
      </c>
      <c r="O22" s="16">
        <v>-1369.642159</v>
      </c>
      <c r="P22" s="7">
        <v>-1089.3416950000001</v>
      </c>
      <c r="Q22" s="7">
        <v>-1089.3416950000001</v>
      </c>
      <c r="T22" s="2"/>
      <c r="U22" s="2"/>
      <c r="V22" s="2"/>
    </row>
    <row r="23" spans="1:22" x14ac:dyDescent="0.25">
      <c r="B23" s="2" t="s">
        <v>10</v>
      </c>
      <c r="C23" s="2" t="s">
        <v>46</v>
      </c>
      <c r="D23" s="71">
        <v>-972.20068500000002</v>
      </c>
      <c r="E23" s="45">
        <v>-972.20102799999995</v>
      </c>
      <c r="F23" s="71">
        <v>-972.20216000000005</v>
      </c>
      <c r="G23" s="45">
        <v>-972.20216000000005</v>
      </c>
      <c r="H23" s="71">
        <v>-972.20216000000005</v>
      </c>
      <c r="J23" s="2" t="s">
        <v>9</v>
      </c>
      <c r="K23" s="2" t="s">
        <v>10</v>
      </c>
      <c r="L23" s="2" t="s">
        <v>13</v>
      </c>
      <c r="M23" s="2">
        <v>-1945.4036189999999</v>
      </c>
      <c r="N23" s="2">
        <v>-2739.2067379999999</v>
      </c>
      <c r="O23" s="16">
        <v>-2739.2071390000001</v>
      </c>
      <c r="P23" s="7">
        <v>-2178.59717</v>
      </c>
      <c r="Q23" s="16">
        <v>-2178.5588349999998</v>
      </c>
      <c r="T23" s="2"/>
      <c r="U23" s="2"/>
      <c r="V23" s="2"/>
    </row>
    <row r="24" spans="1:22" x14ac:dyDescent="0.25">
      <c r="B24" s="2" t="s">
        <v>7</v>
      </c>
      <c r="C24" s="10" t="s">
        <v>46</v>
      </c>
      <c r="D24" s="71">
        <v>-972.26777300000003</v>
      </c>
      <c r="E24" s="45">
        <v>-972.26870799999995</v>
      </c>
      <c r="F24" s="71">
        <v>-972.26958999999999</v>
      </c>
      <c r="G24" s="45">
        <v>-972.26958999999999</v>
      </c>
      <c r="H24" s="71">
        <v>-972.26958999999999</v>
      </c>
      <c r="J24" s="2" t="s">
        <v>8</v>
      </c>
      <c r="K24" s="2" t="s">
        <v>7</v>
      </c>
      <c r="L24" s="2" t="s">
        <v>13</v>
      </c>
      <c r="M24" s="2">
        <v>-1945.5057609999999</v>
      </c>
      <c r="N24" s="2">
        <v>-2739.3048659999999</v>
      </c>
      <c r="O24" s="16">
        <v>-2739.3033220000002</v>
      </c>
      <c r="P24" s="7">
        <v>-2178.701963</v>
      </c>
      <c r="Q24" s="16">
        <v>-2178.6714259999999</v>
      </c>
      <c r="T24" s="2"/>
      <c r="U24" s="2"/>
      <c r="V24" s="2"/>
    </row>
    <row r="25" spans="1:22" x14ac:dyDescent="0.25">
      <c r="A25" s="2" t="s">
        <v>9</v>
      </c>
      <c r="B25" s="2" t="s">
        <v>10</v>
      </c>
      <c r="C25" s="2" t="s">
        <v>13</v>
      </c>
      <c r="D25" s="71">
        <v>-1720.841561</v>
      </c>
      <c r="E25" s="45">
        <v>-1720.8416030000001</v>
      </c>
      <c r="F25" s="71">
        <v>-2191.8032109999999</v>
      </c>
      <c r="G25" s="45">
        <v>-2191.8032109999999</v>
      </c>
      <c r="H25" s="71">
        <v>-2191.8032109999999</v>
      </c>
      <c r="O25" s="16"/>
      <c r="P25" s="7"/>
      <c r="Q25" s="16"/>
      <c r="T25" s="2"/>
      <c r="U25" s="2"/>
      <c r="V25" s="2"/>
    </row>
    <row r="26" spans="1:22" x14ac:dyDescent="0.25">
      <c r="A26" s="2" t="s">
        <v>8</v>
      </c>
      <c r="B26" s="2" t="s">
        <v>7</v>
      </c>
      <c r="C26" s="2" t="s">
        <v>13</v>
      </c>
      <c r="D26" s="71">
        <v>-1720.946794</v>
      </c>
      <c r="E26" s="45">
        <v>-1720.9473029999999</v>
      </c>
      <c r="F26" s="71">
        <v>-2191.9426570000001</v>
      </c>
      <c r="G26" s="45">
        <v>-2191.9426570000001</v>
      </c>
      <c r="H26" s="71">
        <v>-2191.9426570000001</v>
      </c>
      <c r="K26" s="2" t="s">
        <v>4</v>
      </c>
      <c r="L26" s="11" t="s">
        <v>61</v>
      </c>
      <c r="O26" s="16"/>
      <c r="P26" s="7"/>
      <c r="Q26" s="16"/>
      <c r="T26" s="2"/>
      <c r="U26" s="2"/>
      <c r="V26" s="2"/>
    </row>
    <row r="27" spans="1:22" x14ac:dyDescent="0.25">
      <c r="D27" s="71"/>
      <c r="E27" s="45"/>
      <c r="F27" s="71"/>
      <c r="G27" s="45"/>
      <c r="H27" s="71"/>
      <c r="J27" s="2" t="s">
        <v>17</v>
      </c>
      <c r="M27" s="2">
        <f>(M23-2*M21)*627.51</f>
        <v>-5.2039404299164653</v>
      </c>
      <c r="N27" s="2">
        <f>(N23-2*N21)*627.51</f>
        <v>-26.30521919978888</v>
      </c>
      <c r="O27" s="16">
        <f>(O23-2*O21)*627.51</f>
        <v>-26.556850709938306</v>
      </c>
      <c r="P27" s="7">
        <f>(P23-2*P21)*627.51</f>
        <v>-26.395580640131456</v>
      </c>
      <c r="Q27" s="7">
        <f>(Q23-2*Q21)*627.51</f>
        <v>-2.3399847900132955</v>
      </c>
      <c r="T27" s="2"/>
      <c r="U27" s="2"/>
      <c r="V27" s="2"/>
    </row>
    <row r="28" spans="1:22" x14ac:dyDescent="0.25">
      <c r="B28" s="2" t="s">
        <v>4</v>
      </c>
      <c r="C28" s="11" t="e">
        <f>AVERAGE(C25:C26)</f>
        <v>#DIV/0!</v>
      </c>
      <c r="D28" s="71"/>
      <c r="E28" s="45"/>
      <c r="F28" s="71"/>
      <c r="G28" s="45"/>
      <c r="H28" s="71"/>
      <c r="J28" s="14" t="s">
        <v>15</v>
      </c>
      <c r="M28" s="6">
        <f>M27+M8+M13</f>
        <v>-4.1493899709268032</v>
      </c>
      <c r="N28" s="6">
        <f>N27+N8+N13</f>
        <v>-19.4458056340223</v>
      </c>
      <c r="O28" s="17">
        <f>O27+O8+O13</f>
        <v>-19.318206780013739</v>
      </c>
      <c r="P28" s="19">
        <f>P27+P8+P13</f>
        <v>-19.465550869044911</v>
      </c>
      <c r="Q28" s="19">
        <f>Q27+Q8+Q13</f>
        <v>-0.49037148030120181</v>
      </c>
      <c r="T28" s="2"/>
      <c r="U28" s="2"/>
      <c r="V28" s="2"/>
    </row>
    <row r="29" spans="1:22" x14ac:dyDescent="0.25">
      <c r="C29" s="11"/>
      <c r="D29" s="71"/>
      <c r="E29" s="45"/>
      <c r="F29" s="71"/>
      <c r="G29" s="45"/>
      <c r="H29" s="71"/>
      <c r="J29" s="14"/>
      <c r="M29" s="6"/>
      <c r="N29" s="6"/>
      <c r="O29" s="17"/>
      <c r="P29" s="19"/>
      <c r="Q29" s="19"/>
      <c r="T29" s="2"/>
      <c r="U29" s="2"/>
      <c r="V29" s="2"/>
    </row>
    <row r="30" spans="1:22" x14ac:dyDescent="0.25">
      <c r="A30" s="2" t="s">
        <v>17</v>
      </c>
      <c r="C30" s="39" t="s">
        <v>49</v>
      </c>
      <c r="D30" s="71">
        <f t="shared" ref="D30:F30" si="21">(D25-D21-D23)*627.51</f>
        <v>-12.815636729960479</v>
      </c>
      <c r="E30" s="45">
        <f t="shared" si="21"/>
        <v>-12.402735150075539</v>
      </c>
      <c r="F30" s="71">
        <f t="shared" si="21"/>
        <v>-11.892569519936792</v>
      </c>
      <c r="G30" s="45">
        <f t="shared" ref="G30" si="22">(G25-G21-G23)*627.51</f>
        <v>-11.892569519936792</v>
      </c>
      <c r="H30" s="71">
        <f t="shared" ref="H30" si="23">(H25-H21-H23)*627.51</f>
        <v>-11.892569519936792</v>
      </c>
      <c r="J30" s="2" t="s">
        <v>18</v>
      </c>
      <c r="M30" s="2">
        <f>(M24-2*M22)*627.51</f>
        <v>3.3527859300244449</v>
      </c>
      <c r="N30" s="2">
        <f>(N24-2*N22)*627.51</f>
        <v>-12.894075479976459</v>
      </c>
      <c r="O30" s="16">
        <f>(O24-2*O22)*627.51</f>
        <v>-11.925200040139766</v>
      </c>
      <c r="P30" s="7">
        <f>(P24-2*P22)*627.51</f>
        <v>-11.654743229895189</v>
      </c>
      <c r="Q30" s="7">
        <f>(Q24-2*Q22)*627.51</f>
        <v>7.5075296401643294</v>
      </c>
      <c r="R30" s="7">
        <f t="shared" ref="R30" si="24">(R25-2*R21)*627.51</f>
        <v>0</v>
      </c>
      <c r="T30" s="2"/>
      <c r="U30" s="2"/>
      <c r="V30" s="2"/>
    </row>
    <row r="31" spans="1:22" x14ac:dyDescent="0.25">
      <c r="A31" s="14" t="s">
        <v>15</v>
      </c>
      <c r="C31" s="39" t="s">
        <v>52</v>
      </c>
      <c r="D31" s="73">
        <f t="shared" ref="D31:E31" si="25">D30+D8+D15+D11</f>
        <v>-10.200130887689202</v>
      </c>
      <c r="E31" s="85">
        <f t="shared" si="25"/>
        <v>665.1812844444903</v>
      </c>
      <c r="F31" s="73">
        <f>F30+F8+F15+F11</f>
        <v>-9.1785206712965248</v>
      </c>
      <c r="G31" s="95">
        <f>G30+G8+G15+G11</f>
        <v>-9.1785206712965248</v>
      </c>
      <c r="H31" s="79">
        <f>H30+H8+H15+H11</f>
        <v>-9.1785206712965248</v>
      </c>
      <c r="I31" s="6"/>
      <c r="J31" s="15" t="s">
        <v>16</v>
      </c>
      <c r="M31" s="6">
        <f>M30+M13+M8</f>
        <v>4.4073363890141071</v>
      </c>
      <c r="N31" s="6">
        <f>N30+N13+N8</f>
        <v>-6.0346619142098801</v>
      </c>
      <c r="O31" s="17">
        <f>O30+O13+O8</f>
        <v>-4.6865561102152</v>
      </c>
      <c r="P31" s="19">
        <f>P30+P13+P8</f>
        <v>-4.724713458808643</v>
      </c>
      <c r="Q31" s="19">
        <f>Q30+Q13+Q8</f>
        <v>9.3571429498764225</v>
      </c>
      <c r="R31" s="19">
        <f t="shared" ref="R31" si="26">R30+R8+R13</f>
        <v>0</v>
      </c>
      <c r="T31" s="2"/>
      <c r="U31" s="2"/>
      <c r="V31" s="2"/>
    </row>
    <row r="32" spans="1:22" x14ac:dyDescent="0.25">
      <c r="A32" s="2" t="s">
        <v>18</v>
      </c>
      <c r="C32" s="39" t="s">
        <v>50</v>
      </c>
      <c r="D32" s="71">
        <f t="shared" ref="D32:F32" si="27">(D26-D22-D24)*627.51</f>
        <v>0.85906119004260739</v>
      </c>
      <c r="E32" s="45">
        <f t="shared" si="27"/>
        <v>0.60240960004853372</v>
      </c>
      <c r="F32" s="71">
        <f t="shared" si="27"/>
        <v>1.5537147600009269</v>
      </c>
      <c r="G32" s="45">
        <f t="shared" ref="G32" si="28">(G26-G22-G24)*627.51</f>
        <v>1.5537147600009269</v>
      </c>
      <c r="H32" s="71">
        <f t="shared" ref="H32" si="29">(H26-H22-H24)*627.51</f>
        <v>1.5537147600009269</v>
      </c>
      <c r="L32" s="6"/>
      <c r="O32" s="16"/>
      <c r="P32" s="16"/>
      <c r="Q32" s="16"/>
      <c r="R32" s="7">
        <f t="shared" ref="R32" si="30">(R26-2*R22)*627.51</f>
        <v>0</v>
      </c>
      <c r="T32" s="2"/>
      <c r="U32" s="2"/>
      <c r="V32" s="2"/>
    </row>
    <row r="33" spans="1:22" x14ac:dyDescent="0.25">
      <c r="A33" s="15" t="s">
        <v>16</v>
      </c>
      <c r="C33" s="39" t="s">
        <v>51</v>
      </c>
      <c r="D33" s="78">
        <f t="shared" ref="D33:F33" si="31">D32+D11+D8+D15</f>
        <v>3.4745670323138853</v>
      </c>
      <c r="E33" s="87">
        <f t="shared" si="31"/>
        <v>678.18642919461399</v>
      </c>
      <c r="F33" s="78">
        <f t="shared" si="31"/>
        <v>4.2677636086412036</v>
      </c>
      <c r="G33" s="95">
        <f t="shared" ref="G33" si="32">G32+G11+G8+G15</f>
        <v>4.2677636086412036</v>
      </c>
      <c r="H33" s="79">
        <f t="shared" ref="H33" si="33">H32+H11+H8+H15</f>
        <v>4.2677636086412036</v>
      </c>
      <c r="I33" s="6"/>
      <c r="L33" s="6"/>
      <c r="O33" s="16"/>
      <c r="P33" s="16"/>
      <c r="Q33" s="16"/>
      <c r="R33" s="19">
        <f t="shared" ref="R33" si="34">R32+R13+R8</f>
        <v>0</v>
      </c>
      <c r="T33" s="2"/>
      <c r="U33" s="2"/>
      <c r="V33" s="2"/>
    </row>
    <row r="34" spans="1:22" x14ac:dyDescent="0.25">
      <c r="C34" s="6"/>
      <c r="Q34" s="9"/>
    </row>
    <row r="35" spans="1:22" x14ac:dyDescent="0.25">
      <c r="C35" s="6"/>
    </row>
    <row r="36" spans="1:22" x14ac:dyDescent="0.25">
      <c r="C36" s="9"/>
    </row>
  </sheetData>
  <mergeCells count="2">
    <mergeCell ref="D1:F1"/>
    <mergeCell ref="D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>
      <selection activeCell="G5" sqref="G5"/>
    </sheetView>
  </sheetViews>
  <sheetFormatPr defaultRowHeight="15" x14ac:dyDescent="0.25"/>
  <cols>
    <col min="2" max="7" width="10.42578125" bestFit="1" customWidth="1"/>
  </cols>
  <sheetData>
    <row r="1" spans="2:20" ht="15.75" thickBot="1" x14ac:dyDescent="0.3"/>
    <row r="2" spans="2:20" ht="16.5" thickBot="1" x14ac:dyDescent="0.3">
      <c r="B2" s="62">
        <v>-1720.87</v>
      </c>
      <c r="C2" s="62">
        <v>-1720.87</v>
      </c>
      <c r="D2" s="62">
        <v>-1720.88</v>
      </c>
      <c r="E2" s="62">
        <v>-1720.88</v>
      </c>
      <c r="F2" s="62">
        <v>-1720.87</v>
      </c>
      <c r="G2" s="62">
        <v>-1720.88</v>
      </c>
      <c r="I2" s="62">
        <v>-1720.88</v>
      </c>
      <c r="J2" s="62">
        <v>-1720.88</v>
      </c>
      <c r="K2" s="62">
        <v>-1720.88</v>
      </c>
      <c r="L2" s="62">
        <v>-1720.88</v>
      </c>
      <c r="M2" s="62">
        <v>-1720.88</v>
      </c>
      <c r="N2" s="62">
        <v>-1720.88</v>
      </c>
      <c r="P2" s="67">
        <v>-2191.86</v>
      </c>
      <c r="Q2" s="67">
        <v>-2191.85</v>
      </c>
      <c r="R2" s="67">
        <v>-2191.84</v>
      </c>
      <c r="S2" s="67">
        <v>-2191.86</v>
      </c>
      <c r="T2" s="67">
        <v>-2191.86</v>
      </c>
    </row>
    <row r="3" spans="2:20" ht="16.5" thickBot="1" x14ac:dyDescent="0.3">
      <c r="B3" s="63">
        <v>0.59570000000000001</v>
      </c>
      <c r="C3" s="63">
        <v>0.59570000000000001</v>
      </c>
      <c r="D3" s="63">
        <v>0.59599999999999997</v>
      </c>
      <c r="E3" s="63">
        <v>0.59599999999999997</v>
      </c>
      <c r="F3" s="63">
        <v>0.59519999999999995</v>
      </c>
      <c r="G3" s="63">
        <v>0.59599999999999997</v>
      </c>
      <c r="I3" s="63">
        <v>0.59470000000000001</v>
      </c>
      <c r="J3" s="63">
        <v>0.59599999999999997</v>
      </c>
      <c r="K3" s="63">
        <v>0.59599999999999997</v>
      </c>
      <c r="L3" s="63">
        <v>0.59619999999999995</v>
      </c>
      <c r="M3" s="63">
        <v>0.59619999999999995</v>
      </c>
      <c r="N3" s="63">
        <v>0.59599999999999997</v>
      </c>
      <c r="P3" s="68">
        <v>0.93510000000000004</v>
      </c>
      <c r="Q3" s="68">
        <v>0.93479999999999996</v>
      </c>
      <c r="R3" s="68">
        <v>0.93384</v>
      </c>
      <c r="S3" s="68">
        <v>0.93400000000000005</v>
      </c>
      <c r="T3" s="68">
        <v>0.9345</v>
      </c>
    </row>
    <row r="4" spans="2:20" ht="16.5" thickBot="1" x14ac:dyDescent="0.3">
      <c r="B4" s="66">
        <v>3.4529999999999999E-3</v>
      </c>
      <c r="C4" s="66">
        <v>3.2910000000000001E-3</v>
      </c>
      <c r="D4" s="66">
        <v>1.5740000000000001E-3</v>
      </c>
      <c r="E4" s="66">
        <v>1.181E-3</v>
      </c>
      <c r="F4" s="66">
        <v>2.8419999999999999E-3</v>
      </c>
      <c r="G4" s="66">
        <v>5.3749999999999996E-3</v>
      </c>
      <c r="I4" s="66">
        <v>1.6000000000000001E-3</v>
      </c>
      <c r="J4" s="66">
        <v>4.0000000000000002E-4</v>
      </c>
      <c r="K4" s="66">
        <v>5.4000000000000003E-3</v>
      </c>
      <c r="L4" s="66">
        <v>4.7000000000000002E-3</v>
      </c>
      <c r="M4" s="66">
        <v>1.9E-3</v>
      </c>
      <c r="N4" s="66">
        <v>5.3759999999999997E-3</v>
      </c>
      <c r="P4" s="70">
        <v>6.0330000000000002E-3</v>
      </c>
      <c r="Q4" s="70">
        <v>3.8920000000000001E-3</v>
      </c>
      <c r="R4" s="70">
        <v>2.0149999999999999E-3</v>
      </c>
      <c r="S4" s="70">
        <v>4.8079999999999998E-3</v>
      </c>
      <c r="T4" s="70">
        <v>6.2069999999999998E-3</v>
      </c>
    </row>
    <row r="5" spans="2:20" ht="16.5" thickBot="1" x14ac:dyDescent="0.3">
      <c r="B5" s="63">
        <v>-748.64</v>
      </c>
      <c r="C5" s="63">
        <v>-748.64</v>
      </c>
      <c r="D5" s="63">
        <v>-748.64</v>
      </c>
      <c r="E5" s="63">
        <v>-748.64</v>
      </c>
      <c r="F5" s="63">
        <v>-748.64</v>
      </c>
      <c r="G5" s="63">
        <v>-748.64</v>
      </c>
      <c r="I5" s="63">
        <v>-748.64</v>
      </c>
      <c r="J5" s="63">
        <v>-748.64</v>
      </c>
      <c r="K5" s="63">
        <v>-748.64</v>
      </c>
      <c r="L5" s="63">
        <v>-748.64</v>
      </c>
      <c r="M5" s="63">
        <v>-748.64</v>
      </c>
      <c r="N5" s="63">
        <v>-748.64</v>
      </c>
      <c r="P5" s="68">
        <v>-1219.6099999999999</v>
      </c>
      <c r="Q5" s="68">
        <v>-1219.6099999999999</v>
      </c>
      <c r="R5" s="68">
        <v>-1219.6099999999999</v>
      </c>
      <c r="S5" s="68">
        <v>-1219.6099999999999</v>
      </c>
      <c r="T5" s="68">
        <v>-1219.6099999999999</v>
      </c>
    </row>
    <row r="6" spans="2:20" ht="16.5" thickBot="1" x14ac:dyDescent="0.3">
      <c r="B6" s="63">
        <v>0.28151399999999999</v>
      </c>
      <c r="C6" s="63">
        <v>0.28151399999999999</v>
      </c>
      <c r="D6" s="63">
        <v>0.28198099999999998</v>
      </c>
      <c r="E6" s="63">
        <v>0.28198299999999998</v>
      </c>
      <c r="F6" s="63">
        <v>0.28178900000000001</v>
      </c>
      <c r="G6" s="63">
        <v>0.28199099999999999</v>
      </c>
      <c r="I6" s="63">
        <v>0.28158300000000003</v>
      </c>
      <c r="J6" s="63">
        <v>0.281999</v>
      </c>
      <c r="K6" s="63">
        <v>0.28199999999999997</v>
      </c>
      <c r="L6" s="63">
        <v>0.281777</v>
      </c>
      <c r="M6" s="63">
        <v>0.28177999999999997</v>
      </c>
      <c r="N6" s="63">
        <v>0.28199999999999997</v>
      </c>
      <c r="P6" s="68">
        <v>0.62026199999999998</v>
      </c>
      <c r="Q6" s="68">
        <v>0.61950799999999995</v>
      </c>
      <c r="R6" s="68">
        <v>0.61957399999999996</v>
      </c>
      <c r="S6" s="68">
        <v>0.61946599999999996</v>
      </c>
      <c r="T6" s="68">
        <v>0.61962200000000001</v>
      </c>
    </row>
    <row r="7" spans="2:20" ht="16.5" thickBot="1" x14ac:dyDescent="0.3">
      <c r="B7" s="63">
        <v>-972.2201</v>
      </c>
      <c r="C7" s="63">
        <v>-972.2201</v>
      </c>
      <c r="D7" s="63">
        <v>-972.22050000000002</v>
      </c>
      <c r="E7" s="63">
        <v>-972.22119999999995</v>
      </c>
      <c r="F7" s="63">
        <v>-972.22019999999998</v>
      </c>
      <c r="G7" s="63">
        <v>-972.22059999999999</v>
      </c>
      <c r="I7" s="63">
        <v>-972.22</v>
      </c>
      <c r="J7" s="63">
        <v>-972.22</v>
      </c>
      <c r="K7" s="63">
        <v>-972.22</v>
      </c>
      <c r="L7" s="63">
        <v>-972.22</v>
      </c>
      <c r="M7" s="63">
        <v>-972.22</v>
      </c>
      <c r="N7" s="63">
        <v>-972.22080000000005</v>
      </c>
      <c r="P7" s="68">
        <v>-972.22</v>
      </c>
      <c r="Q7" s="68">
        <v>-972.22</v>
      </c>
      <c r="R7" s="68">
        <v>-972.22</v>
      </c>
      <c r="S7" s="68">
        <v>-972.22</v>
      </c>
      <c r="T7" s="68">
        <v>-972.22</v>
      </c>
    </row>
    <row r="8" spans="2:20" ht="16.5" thickBot="1" x14ac:dyDescent="0.3">
      <c r="B8" s="63">
        <v>0.31231399999999998</v>
      </c>
      <c r="C8" s="63">
        <v>0.31231399999999998</v>
      </c>
      <c r="D8" s="63">
        <v>0.31178699999999998</v>
      </c>
      <c r="E8" s="63">
        <v>0.31117600000000001</v>
      </c>
      <c r="F8" s="63">
        <v>0.31175000000000003</v>
      </c>
      <c r="G8" s="63">
        <v>0.31170199999999998</v>
      </c>
      <c r="I8" s="63">
        <v>0.31180200000000002</v>
      </c>
      <c r="J8" s="63">
        <v>0.31136000000000003</v>
      </c>
      <c r="K8" s="63">
        <v>0.31122300000000003</v>
      </c>
      <c r="L8" s="63">
        <v>0.31193100000000001</v>
      </c>
      <c r="M8" s="63">
        <v>0.31192799999999998</v>
      </c>
      <c r="N8" s="63">
        <v>0.311477</v>
      </c>
      <c r="P8" s="68">
        <v>0.31234800000000001</v>
      </c>
      <c r="Q8" s="68">
        <v>0.31173099999999998</v>
      </c>
      <c r="R8" s="68">
        <v>0.31203700000000001</v>
      </c>
      <c r="S8" s="68">
        <v>0.31240099999999998</v>
      </c>
      <c r="T8" s="68">
        <v>0.31174800000000003</v>
      </c>
    </row>
    <row r="9" spans="2:20" ht="16.5" thickBot="1" x14ac:dyDescent="0.3">
      <c r="B9" s="63">
        <v>-8.85</v>
      </c>
      <c r="C9" s="63">
        <v>-8.86</v>
      </c>
      <c r="D9" s="63">
        <v>-14.13</v>
      </c>
      <c r="E9" s="63">
        <v>-13.7</v>
      </c>
      <c r="F9" s="63">
        <v>-7.9</v>
      </c>
      <c r="G9" s="63">
        <v>-14.1</v>
      </c>
      <c r="I9" s="63">
        <v>-11.92</v>
      </c>
      <c r="J9" s="63">
        <v>-13.84</v>
      </c>
      <c r="K9" s="63">
        <v>-13.76</v>
      </c>
      <c r="L9" s="63">
        <v>-13.1</v>
      </c>
      <c r="M9" s="63">
        <v>-13.2</v>
      </c>
      <c r="N9" s="63">
        <v>-13.92</v>
      </c>
      <c r="P9" s="68">
        <v>-16.43</v>
      </c>
      <c r="Q9" s="68">
        <v>-10.47</v>
      </c>
      <c r="R9" s="68">
        <v>-5.34</v>
      </c>
      <c r="S9" s="68">
        <v>-14.7</v>
      </c>
      <c r="T9" s="68">
        <v>-16.100000000000001</v>
      </c>
    </row>
    <row r="10" spans="2:20" ht="16.5" thickBot="1" x14ac:dyDescent="0.3">
      <c r="B10" s="63">
        <v>-7.7</v>
      </c>
      <c r="C10" s="63">
        <v>-7.7</v>
      </c>
      <c r="D10" s="63">
        <v>-12.76</v>
      </c>
      <c r="E10" s="63">
        <v>-11.96</v>
      </c>
      <c r="F10" s="63">
        <v>-6.83</v>
      </c>
      <c r="G10" s="63">
        <v>-12.66</v>
      </c>
      <c r="I10" s="63">
        <v>-11.11</v>
      </c>
      <c r="J10" s="63">
        <v>-12.2</v>
      </c>
      <c r="K10" s="63">
        <v>-12.05</v>
      </c>
      <c r="L10" s="63">
        <v>-11.57</v>
      </c>
      <c r="M10" s="63">
        <v>-11.59</v>
      </c>
      <c r="N10" s="63">
        <v>-12.35</v>
      </c>
      <c r="P10" s="68">
        <v>-14.88</v>
      </c>
      <c r="Q10" s="68">
        <v>-8.23</v>
      </c>
      <c r="R10" s="68">
        <v>-3.94</v>
      </c>
      <c r="S10" s="68">
        <v>-13.3</v>
      </c>
      <c r="T10" s="68">
        <v>-14.12</v>
      </c>
    </row>
    <row r="11" spans="2:20" ht="16.5" thickBot="1" x14ac:dyDescent="0.3">
      <c r="B11" s="63">
        <v>-8.3182720000000003</v>
      </c>
      <c r="C11" s="63">
        <v>-8.3188999999999993</v>
      </c>
      <c r="D11" s="64">
        <v>-13.76192</v>
      </c>
      <c r="E11" s="64">
        <v>-13.407999999999999</v>
      </c>
      <c r="F11" s="64">
        <v>-7.340611</v>
      </c>
      <c r="G11" s="64">
        <v>-13.717359999999999</v>
      </c>
      <c r="I11" s="63">
        <v>-11.276350000000001</v>
      </c>
      <c r="J11" s="63">
        <v>-13.52033</v>
      </c>
      <c r="K11" s="64">
        <v>-13.450670000000001</v>
      </c>
      <c r="L11" s="64">
        <v>-12.85014</v>
      </c>
      <c r="M11" s="64">
        <v>-12.8583</v>
      </c>
      <c r="N11" s="64">
        <v>-13.58747</v>
      </c>
      <c r="P11" s="68">
        <v>-15.067</v>
      </c>
      <c r="Q11" s="68">
        <v>-9.8070000000000004</v>
      </c>
      <c r="R11" s="69">
        <v>-4.1959999999999997</v>
      </c>
      <c r="S11" s="69">
        <v>-13.864000000000001</v>
      </c>
      <c r="T11" s="69">
        <v>-15.319000000000001</v>
      </c>
    </row>
    <row r="12" spans="2:20" ht="16.5" thickBot="1" x14ac:dyDescent="0.3">
      <c r="B12" s="63">
        <v>-5</v>
      </c>
      <c r="C12" s="63">
        <v>-5</v>
      </c>
      <c r="D12" s="63">
        <v>-11.401999999999999</v>
      </c>
      <c r="E12" s="63">
        <v>-8.2780000000000005</v>
      </c>
      <c r="F12" s="63">
        <v>-4.4050000000000002</v>
      </c>
      <c r="G12" s="63">
        <v>-8.9239999999999995</v>
      </c>
      <c r="I12" s="63">
        <v>-9.4598999999999993</v>
      </c>
      <c r="J12" s="63">
        <v>-11.601000000000001</v>
      </c>
      <c r="K12" s="63">
        <v>-8.3609000000000009</v>
      </c>
      <c r="L12" s="63">
        <v>-8.3043999999999993</v>
      </c>
      <c r="M12" s="63">
        <v>-10.114699999999999</v>
      </c>
      <c r="N12" s="63">
        <v>-8.6460000000000008</v>
      </c>
      <c r="P12" s="68">
        <v>-9.7330000000000005</v>
      </c>
      <c r="Q12" s="68">
        <v>-5.125</v>
      </c>
      <c r="R12" s="68">
        <v>-1.5309999999999999</v>
      </c>
      <c r="S12" s="68">
        <v>-9.4809999999999999</v>
      </c>
      <c r="T12" s="68">
        <v>-9.4550000000000001</v>
      </c>
    </row>
    <row r="13" spans="2:20" ht="16.5" thickBot="1" x14ac:dyDescent="0.3">
      <c r="B13" s="63">
        <v>4.3600000000000003</v>
      </c>
      <c r="C13" s="63">
        <v>4.3600000000000003</v>
      </c>
      <c r="D13" s="63">
        <v>0.56999999999999995</v>
      </c>
      <c r="E13" s="63">
        <v>1.1200000000000001</v>
      </c>
      <c r="F13" s="63">
        <v>4.91</v>
      </c>
      <c r="G13" s="63">
        <v>0.64</v>
      </c>
      <c r="I13" s="63">
        <v>0.85278600000000004</v>
      </c>
      <c r="J13" s="63">
        <v>0.96887500000000004</v>
      </c>
      <c r="K13" s="63">
        <v>1.066767</v>
      </c>
      <c r="L13" s="63">
        <v>2.083961</v>
      </c>
      <c r="M13" s="63">
        <v>2.0689000000000002</v>
      </c>
      <c r="N13" s="63">
        <v>0.86031599999999997</v>
      </c>
      <c r="P13" s="68">
        <v>-2.524</v>
      </c>
      <c r="Q13" s="68">
        <v>5.8819999999999997</v>
      </c>
      <c r="R13" s="68">
        <v>5.8949999999999996</v>
      </c>
      <c r="S13" s="68">
        <v>1.135</v>
      </c>
      <c r="T13" s="68">
        <v>-1.3859999999999999</v>
      </c>
    </row>
    <row r="14" spans="2:20" ht="16.5" thickBot="1" x14ac:dyDescent="0.3">
      <c r="B14" s="65">
        <v>7.68</v>
      </c>
      <c r="C14" s="65">
        <v>7.67</v>
      </c>
      <c r="D14" s="65">
        <v>2.93</v>
      </c>
      <c r="E14" s="65">
        <v>6.25</v>
      </c>
      <c r="F14" s="65">
        <v>7.84</v>
      </c>
      <c r="G14" s="65">
        <v>5.43</v>
      </c>
      <c r="I14" s="65">
        <v>2.669197</v>
      </c>
      <c r="J14" s="65">
        <v>2.8881700000000001</v>
      </c>
      <c r="K14" s="65">
        <v>6.1565440000000002</v>
      </c>
      <c r="L14" s="65">
        <v>6.6296730000000004</v>
      </c>
      <c r="M14" s="65">
        <v>4.8125049999999998</v>
      </c>
      <c r="N14" s="65">
        <v>5.8013870000000001</v>
      </c>
      <c r="P14" s="68">
        <v>2.8090000000000002</v>
      </c>
      <c r="Q14" s="68">
        <v>10.565</v>
      </c>
      <c r="R14" s="68">
        <v>8.56</v>
      </c>
      <c r="S14" s="68">
        <v>5.5179999999999998</v>
      </c>
      <c r="T14" s="68">
        <v>4.4779999999999998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6"/>
  <sheetViews>
    <sheetView workbookViewId="0">
      <selection activeCell="I17" sqref="I17"/>
    </sheetView>
  </sheetViews>
  <sheetFormatPr defaultRowHeight="15" x14ac:dyDescent="0.25"/>
  <cols>
    <col min="3" max="3" width="18.5703125" customWidth="1"/>
    <col min="12" max="12" width="20.7109375" customWidth="1"/>
  </cols>
  <sheetData>
    <row r="2" spans="3:11" x14ac:dyDescent="0.25">
      <c r="C2" t="s">
        <v>58</v>
      </c>
      <c r="D2">
        <v>-7.7</v>
      </c>
      <c r="E2">
        <v>-7.7</v>
      </c>
      <c r="F2">
        <v>-12.76</v>
      </c>
      <c r="G2">
        <v>-11.96</v>
      </c>
      <c r="H2">
        <v>-12.66</v>
      </c>
      <c r="I2">
        <v>-14.04</v>
      </c>
      <c r="J2">
        <v>-12.98</v>
      </c>
      <c r="K2">
        <f>AVERAGE(D2:J2)</f>
        <v>-11.4</v>
      </c>
    </row>
    <row r="4" spans="3:11" x14ac:dyDescent="0.25">
      <c r="C4" t="s">
        <v>59</v>
      </c>
      <c r="D4">
        <v>-5</v>
      </c>
      <c r="E4">
        <v>-5</v>
      </c>
      <c r="F4">
        <v>-11.4</v>
      </c>
      <c r="G4">
        <v>-8.2799999999999994</v>
      </c>
      <c r="H4">
        <v>-8.92</v>
      </c>
      <c r="I4">
        <v>-9.59</v>
      </c>
      <c r="J4">
        <v>-9.2200000000000006</v>
      </c>
      <c r="K4">
        <f>AVERAGE(D4:J4)</f>
        <v>-8.2014285714285702</v>
      </c>
    </row>
    <row r="6" spans="3:11" x14ac:dyDescent="0.25">
      <c r="C6" t="s">
        <v>60</v>
      </c>
      <c r="D6">
        <v>7.68</v>
      </c>
      <c r="E6">
        <v>7.67</v>
      </c>
      <c r="F6">
        <v>2.93</v>
      </c>
      <c r="G6">
        <v>6.25</v>
      </c>
      <c r="H6">
        <v>5.43</v>
      </c>
      <c r="I6">
        <v>2.94</v>
      </c>
      <c r="J6">
        <v>5.05</v>
      </c>
      <c r="K6">
        <f>AVERAGE(D6:J6)</f>
        <v>5.4214285714285708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dimers</vt:lpstr>
      <vt:lpstr>dimers (stack)</vt:lpstr>
      <vt:lpstr>dimers(t-shaped)</vt:lpstr>
      <vt:lpstr>dimers (CH-Pi)</vt:lpstr>
      <vt:lpstr>CCL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gjergji sini</dc:creator>
  <cp:lastModifiedBy>User</cp:lastModifiedBy>
  <dcterms:created xsi:type="dcterms:W3CDTF">2015-02-18T05:39:55Z</dcterms:created>
  <dcterms:modified xsi:type="dcterms:W3CDTF">2025-01-21T13:30:22Z</dcterms:modified>
</cp:coreProperties>
</file>