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"/>
    </mc:Choice>
  </mc:AlternateContent>
  <bookViews>
    <workbookView xWindow="0" yWindow="0" windowWidth="28800" windowHeight="13725" activeTab="3"/>
  </bookViews>
  <sheets>
    <sheet name="daily" sheetId="1" r:id="rId1"/>
    <sheet name="monthly" sheetId="2" r:id="rId2"/>
    <sheet name="purchase" sheetId="3" r:id="rId3"/>
    <sheet name="earn" sheetId="4" r:id="rId4"/>
  </sheets>
  <calcPr calcId="152511"/>
</workbook>
</file>

<file path=xl/calcChain.xml><?xml version="1.0" encoding="utf-8"?>
<calcChain xmlns="http://schemas.openxmlformats.org/spreadsheetml/2006/main">
  <c r="C1" i="4" l="1"/>
  <c r="B17" i="3"/>
  <c r="B6" i="3"/>
  <c r="C1" i="3" s="1"/>
  <c r="T8" i="2"/>
  <c r="T4" i="2" s="1"/>
  <c r="S8" i="2"/>
  <c r="R8" i="2"/>
  <c r="Q8" i="2"/>
  <c r="P8" i="2"/>
  <c r="P4" i="2" s="1"/>
  <c r="O8" i="2"/>
  <c r="N8" i="2"/>
  <c r="M8" i="2"/>
  <c r="L8" i="2"/>
  <c r="L4" i="2" s="1"/>
  <c r="K8" i="2"/>
  <c r="J8" i="2"/>
  <c r="I8" i="2"/>
  <c r="H8" i="2"/>
  <c r="G8" i="2"/>
  <c r="F8" i="2"/>
  <c r="E8" i="2"/>
  <c r="D8" i="2"/>
  <c r="D4" i="2" s="1"/>
  <c r="U7" i="2"/>
  <c r="T7" i="2"/>
  <c r="S7" i="2"/>
  <c r="R7" i="2"/>
  <c r="Q7" i="2"/>
  <c r="Q4" i="2" s="1"/>
  <c r="P7" i="2"/>
  <c r="O7" i="2"/>
  <c r="N7" i="2"/>
  <c r="M7" i="2"/>
  <c r="M4" i="2" s="1"/>
  <c r="L7" i="2"/>
  <c r="K7" i="2"/>
  <c r="J7" i="2"/>
  <c r="I7" i="2"/>
  <c r="G7" i="2"/>
  <c r="F7" i="2"/>
  <c r="E7" i="2"/>
  <c r="E4" i="2" s="1"/>
  <c r="D7" i="2"/>
  <c r="T6" i="2"/>
  <c r="S6" i="2"/>
  <c r="R6" i="2"/>
  <c r="R4" i="2" s="1"/>
  <c r="Q6" i="2"/>
  <c r="P6" i="2"/>
  <c r="O6" i="2"/>
  <c r="N6" i="2"/>
  <c r="N4" i="2" s="1"/>
  <c r="M6" i="2"/>
  <c r="L6" i="2"/>
  <c r="K6" i="2"/>
  <c r="J6" i="2"/>
  <c r="J4" i="2" s="1"/>
  <c r="I6" i="2"/>
  <c r="H6" i="2"/>
  <c r="G6" i="2"/>
  <c r="F6" i="2"/>
  <c r="F4" i="2" s="1"/>
  <c r="E6" i="2"/>
  <c r="D6" i="2"/>
  <c r="T5" i="2"/>
  <c r="S5" i="2"/>
  <c r="R5" i="2"/>
  <c r="Q5" i="2"/>
  <c r="P5" i="2"/>
  <c r="O5" i="2"/>
  <c r="N5" i="2"/>
  <c r="M5" i="2"/>
  <c r="L5" i="2"/>
  <c r="K5" i="2"/>
  <c r="J5" i="2"/>
  <c r="G5" i="2"/>
  <c r="F5" i="2"/>
  <c r="E5" i="2"/>
  <c r="D5" i="2"/>
  <c r="S4" i="2"/>
  <c r="O4" i="2"/>
  <c r="K4" i="2"/>
  <c r="G4" i="2"/>
  <c r="V126" i="1"/>
  <c r="V125" i="1"/>
  <c r="U124" i="1"/>
  <c r="C124" i="1"/>
  <c r="V124" i="1" s="1"/>
  <c r="C123" i="1"/>
  <c r="V123" i="1" s="1"/>
  <c r="V122" i="1"/>
  <c r="V121" i="1"/>
  <c r="C121" i="1"/>
  <c r="V120" i="1"/>
  <c r="V119" i="1"/>
  <c r="U119" i="1"/>
  <c r="U8" i="2" s="1"/>
  <c r="C118" i="1"/>
  <c r="V118" i="1" s="1"/>
  <c r="V117" i="1"/>
  <c r="C117" i="1"/>
  <c r="V116" i="1"/>
  <c r="V115" i="1"/>
  <c r="V114" i="1"/>
  <c r="V113" i="1"/>
  <c r="V112" i="1"/>
  <c r="C112" i="1"/>
  <c r="V111" i="1"/>
  <c r="V110" i="1"/>
  <c r="V109" i="1"/>
  <c r="C109" i="1"/>
  <c r="V108" i="1"/>
  <c r="C107" i="1"/>
  <c r="V107" i="1" s="1"/>
  <c r="V106" i="1"/>
  <c r="V105" i="1"/>
  <c r="C105" i="1"/>
  <c r="V104" i="1"/>
  <c r="C104" i="1"/>
  <c r="V103" i="1"/>
  <c r="V102" i="1"/>
  <c r="V101" i="1"/>
  <c r="C100" i="1"/>
  <c r="V100" i="1" s="1"/>
  <c r="C99" i="1"/>
  <c r="C8" i="2" s="1"/>
  <c r="V98" i="1"/>
  <c r="V97" i="1"/>
  <c r="V96" i="1"/>
  <c r="V95" i="1"/>
  <c r="C94" i="1"/>
  <c r="V94" i="1" s="1"/>
  <c r="C93" i="1"/>
  <c r="V93" i="1" s="1"/>
  <c r="V92" i="1"/>
  <c r="Z91" i="1"/>
  <c r="C91" i="1"/>
  <c r="V91" i="1" s="1"/>
  <c r="C90" i="1"/>
  <c r="V90" i="1" s="1"/>
  <c r="V89" i="1"/>
  <c r="U88" i="1"/>
  <c r="C88" i="1"/>
  <c r="V88" i="1" s="1"/>
  <c r="C87" i="1"/>
  <c r="V87" i="1" s="1"/>
  <c r="C86" i="1"/>
  <c r="V86" i="1" s="1"/>
  <c r="V85" i="1"/>
  <c r="V84" i="1"/>
  <c r="E84" i="1"/>
  <c r="V83" i="1"/>
  <c r="C83" i="1"/>
  <c r="V82" i="1"/>
  <c r="C82" i="1"/>
  <c r="V81" i="1"/>
  <c r="C81" i="1"/>
  <c r="V80" i="1"/>
  <c r="C79" i="1"/>
  <c r="V79" i="1" s="1"/>
  <c r="C78" i="1"/>
  <c r="V78" i="1" s="1"/>
  <c r="V77" i="1"/>
  <c r="V76" i="1"/>
  <c r="H76" i="1"/>
  <c r="H7" i="2" s="1"/>
  <c r="V75" i="1"/>
  <c r="C75" i="1"/>
  <c r="V74" i="1"/>
  <c r="V73" i="1"/>
  <c r="V72" i="1"/>
  <c r="C72" i="1"/>
  <c r="V71" i="1"/>
  <c r="V70" i="1"/>
  <c r="V69" i="1"/>
  <c r="C69" i="1"/>
  <c r="V68" i="1"/>
  <c r="C68" i="1"/>
  <c r="C7" i="2" s="1"/>
  <c r="V67" i="1"/>
  <c r="V66" i="1"/>
  <c r="V65" i="1"/>
  <c r="V64" i="1"/>
  <c r="V63" i="1"/>
  <c r="U63" i="1"/>
  <c r="V62" i="1"/>
  <c r="C61" i="1"/>
  <c r="V61" i="1" s="1"/>
  <c r="V60" i="1"/>
  <c r="V59" i="1"/>
  <c r="V58" i="1"/>
  <c r="V57" i="1"/>
  <c r="V56" i="1"/>
  <c r="V55" i="1"/>
  <c r="C55" i="1"/>
  <c r="V54" i="1"/>
  <c r="C54" i="1"/>
  <c r="V53" i="1"/>
  <c r="U53" i="1"/>
  <c r="U6" i="2" s="1"/>
  <c r="V52" i="1"/>
  <c r="C52" i="1"/>
  <c r="V51" i="1"/>
  <c r="V50" i="1"/>
  <c r="V49" i="1"/>
  <c r="V48" i="1"/>
  <c r="V47" i="1"/>
  <c r="V46" i="1"/>
  <c r="V45" i="1"/>
  <c r="C45" i="1"/>
  <c r="V44" i="1"/>
  <c r="C43" i="1"/>
  <c r="V43" i="1" s="1"/>
  <c r="V42" i="1"/>
  <c r="V41" i="1"/>
  <c r="C41" i="1"/>
  <c r="V40" i="1"/>
  <c r="V39" i="1"/>
  <c r="V38" i="1"/>
  <c r="C38" i="1"/>
  <c r="C6" i="2" s="1"/>
  <c r="V37" i="1"/>
  <c r="V36" i="1"/>
  <c r="V35" i="1"/>
  <c r="C34" i="1"/>
  <c r="V34" i="1" s="1"/>
  <c r="V33" i="1"/>
  <c r="V32" i="1"/>
  <c r="V31" i="1"/>
  <c r="V30" i="1"/>
  <c r="U29" i="1"/>
  <c r="U4" i="1" s="1"/>
  <c r="C29" i="1"/>
  <c r="V28" i="1"/>
  <c r="V27" i="1"/>
  <c r="V26" i="1"/>
  <c r="C26" i="1"/>
  <c r="V25" i="1"/>
  <c r="C24" i="1"/>
  <c r="V24" i="1" s="1"/>
  <c r="V23" i="1"/>
  <c r="V22" i="1"/>
  <c r="C21" i="1"/>
  <c r="V21" i="1" s="1"/>
  <c r="C20" i="1"/>
  <c r="V20" i="1" s="1"/>
  <c r="V19" i="1"/>
  <c r="V18" i="1"/>
  <c r="U17" i="1"/>
  <c r="C17" i="1"/>
  <c r="V17" i="1" s="1"/>
  <c r="V16" i="1"/>
  <c r="C16" i="1"/>
  <c r="V15" i="1"/>
  <c r="C15" i="1"/>
  <c r="V14" i="1"/>
  <c r="C14" i="1"/>
  <c r="V13" i="1"/>
  <c r="C13" i="1"/>
  <c r="V12" i="1"/>
  <c r="C11" i="1"/>
  <c r="V11" i="1" s="1"/>
  <c r="C10" i="1"/>
  <c r="C5" i="2" s="1"/>
  <c r="V9" i="1"/>
  <c r="V8" i="1"/>
  <c r="V7" i="1"/>
  <c r="V6" i="1"/>
  <c r="H6" i="1"/>
  <c r="H5" i="2" s="1"/>
  <c r="U5" i="1"/>
  <c r="U5" i="2" s="1"/>
  <c r="U4" i="2" s="1"/>
  <c r="I5" i="1"/>
  <c r="I4" i="1" s="1"/>
  <c r="T4" i="1"/>
  <c r="S4" i="1"/>
  <c r="R4" i="1"/>
  <c r="Q4" i="1"/>
  <c r="P4" i="1"/>
  <c r="O4" i="1"/>
  <c r="N4" i="1"/>
  <c r="M4" i="1"/>
  <c r="L4" i="1"/>
  <c r="K4" i="1"/>
  <c r="J4" i="1"/>
  <c r="H4" i="1"/>
  <c r="G4" i="1"/>
  <c r="F4" i="1"/>
  <c r="E4" i="1"/>
  <c r="H4" i="2" l="1"/>
  <c r="C4" i="2"/>
  <c r="V6" i="2"/>
  <c r="W6" i="2" s="1"/>
  <c r="V7" i="2"/>
  <c r="W7" i="2" s="1"/>
  <c r="V10" i="1"/>
  <c r="V29" i="1"/>
  <c r="V5" i="1"/>
  <c r="I5" i="2"/>
  <c r="I4" i="2" s="1"/>
  <c r="V99" i="1"/>
  <c r="V8" i="2" s="1"/>
  <c r="W8" i="2" s="1"/>
  <c r="V5" i="2" l="1"/>
  <c r="V4" i="1"/>
  <c r="V4" i="2" l="1"/>
  <c r="W5" i="2"/>
</calcChain>
</file>

<file path=xl/comments1.xml><?xml version="1.0" encoding="utf-8"?>
<comments xmlns="http://schemas.openxmlformats.org/spreadsheetml/2006/main">
  <authors>
    <author/>
  </authors>
  <commentList>
    <comment ref="F5" authorId="0" shapeId="0">
      <text>
        <r>
          <rPr>
            <sz val="10"/>
            <color rgb="FF000000"/>
            <rFont val="Arial"/>
          </rPr>
          <t>Mua vé xem phim ngày 2/3/2018
	-thuy duong Cao</t>
        </r>
      </text>
    </comment>
    <comment ref="I5" authorId="0" shapeId="0">
      <text>
        <r>
          <rPr>
            <sz val="10"/>
            <color rgb="FF000000"/>
            <rFont val="Arial"/>
          </rPr>
          <t>Liên hoan trước Tết và áo tặng chia tay Hoàng
	-Huyen Nguyen Van</t>
        </r>
      </text>
    </comment>
    <comment ref="U5" authorId="0" shapeId="0">
      <text>
        <r>
          <rPr>
            <sz val="10"/>
            <color rgb="FF000000"/>
            <rFont val="Arial"/>
          </rPr>
          <t>Quỹ ủng hộ gia đình gặp thiên tai và quỹ ngôi nhà 100 đồng
	-Huyen Nguyen Van</t>
        </r>
      </text>
    </comment>
    <comment ref="H6" authorId="0" shapeId="0">
      <text>
        <r>
          <rPr>
            <sz val="10"/>
            <color rgb="FF000000"/>
            <rFont val="Arial"/>
          </rPr>
          <t>Gửi xe + Mua bỏng và nước + Ăn vịt
	-Huyen Nguyen Van</t>
        </r>
      </text>
    </comment>
    <comment ref="C7" authorId="0" shapeId="0">
      <text>
        <r>
          <rPr>
            <sz val="10"/>
            <color rgb="FF000000"/>
            <rFont val="Arial"/>
          </rPr>
          <t>Mua dầu ăn
	-Huyen Nguyen Van</t>
        </r>
      </text>
    </comment>
    <comment ref="C8" authorId="0" shapeId="0">
      <text>
        <r>
          <rPr>
            <sz val="10"/>
            <color rgb="FF000000"/>
            <rFont val="Arial"/>
          </rPr>
          <t>Mua chiên xù
	-Huyen Nguyen Van</t>
        </r>
      </text>
    </comment>
    <comment ref="G8" authorId="0" shapeId="0">
      <text>
        <r>
          <rPr>
            <sz val="10"/>
            <color rgb="FF000000"/>
            <rFont val="Arial"/>
          </rPr>
          <t>Mua kem
	-Huyen Nguyen Van</t>
        </r>
      </text>
    </comment>
    <comment ref="C10" authorId="0" shapeId="0">
      <text>
        <r>
          <rPr>
            <sz val="10"/>
            <color rgb="FF000000"/>
            <rFont val="Arial"/>
          </rPr>
          <t>Đóng tiền cơm trưa tháng 2 ở công ty
	-Huyen Nguyen Van</t>
        </r>
      </text>
    </comment>
    <comment ref="C11" authorId="0" shapeId="0">
      <text>
        <r>
          <rPr>
            <sz val="10"/>
            <color rgb="FF000000"/>
            <rFont val="Arial"/>
          </rPr>
          <t>Thức ăn bố mẹ gửi xe từ Nam Định
	-Huyen Nguyen Van</t>
        </r>
      </text>
    </comment>
    <comment ref="D13" authorId="0" shapeId="0">
      <text>
        <r>
          <rPr>
            <sz val="10"/>
            <color rgb="FF000000"/>
            <rFont val="Arial"/>
          </rPr>
          <t>Tiền xăng xe Dương
	-thuy duong Cao</t>
        </r>
      </text>
    </comment>
    <comment ref="U13" authorId="0" shapeId="0">
      <text>
        <r>
          <rPr>
            <sz val="10"/>
            <color rgb="FF000000"/>
            <rFont val="Arial"/>
          </rPr>
          <t>Thuê áo dài
	-Huyen Nguyen Van</t>
        </r>
      </text>
    </comment>
    <comment ref="H14" authorId="0" shapeId="0">
      <text>
        <r>
          <rPr>
            <sz val="10"/>
            <color rgb="FF000000"/>
            <rFont val="Arial"/>
          </rPr>
          <t>Mua nước
	-Huyen Nguyen Van</t>
        </r>
      </text>
    </comment>
    <comment ref="U15" authorId="0" shapeId="0">
      <text>
        <r>
          <rPr>
            <sz val="10"/>
            <color rgb="FF000000"/>
            <rFont val="Arial"/>
          </rPr>
          <t>Lọ hoa, lọ muối dưa
	-Huyen Nguyen Van</t>
        </r>
      </text>
    </comment>
    <comment ref="U17" authorId="0" shapeId="0">
      <text>
        <r>
          <rPr>
            <sz val="10"/>
            <color rgb="FF000000"/>
            <rFont val="Arial"/>
          </rPr>
          <t>Sửa xe và mua nến
	-Huyen Nguyen Van</t>
        </r>
      </text>
    </comment>
    <comment ref="U18" authorId="0" shapeId="0">
      <text>
        <r>
          <rPr>
            <sz val="10"/>
            <color rgb="FF000000"/>
            <rFont val="Arial"/>
          </rPr>
          <t>Mừng vợ Dũng đẻ
	-Huyen Nguyen Van</t>
        </r>
      </text>
    </comment>
    <comment ref="G23" authorId="0" shapeId="0">
      <text>
        <r>
          <rPr>
            <sz val="10"/>
            <color rgb="FF000000"/>
            <rFont val="Arial"/>
          </rPr>
          <t>Đóng tiền liên hoan ở công ty
	-Huyen Nguyen Van</t>
        </r>
      </text>
    </comment>
    <comment ref="U47" authorId="0" shapeId="0">
      <text>
        <r>
          <rPr>
            <sz val="10"/>
            <color rgb="FF000000"/>
            <rFont val="Arial"/>
          </rPr>
          <t>Đánh chìa khóa
	-Huyen Nguyen Van</t>
        </r>
      </text>
    </comment>
    <comment ref="U65" authorId="0" shapeId="0">
      <text>
        <r>
          <rPr>
            <sz val="10"/>
            <color rgb="FF000000"/>
            <rFont val="Arial"/>
          </rPr>
          <t>Sửa nước, thay phao cho bể ngầm
	-Huyen Nguyen Van</t>
        </r>
      </text>
    </comment>
    <comment ref="I68" authorId="0" shapeId="0">
      <text>
        <r>
          <rPr>
            <sz val="10"/>
            <color rgb="FF000000"/>
            <rFont val="Arial"/>
          </rPr>
          <t>Chia tay Trường
	-Huyen Nguyen Van</t>
        </r>
      </text>
    </comment>
    <comment ref="U68" authorId="0" shapeId="0">
      <text>
        <r>
          <rPr>
            <sz val="10"/>
            <color rgb="FF000000"/>
            <rFont val="Arial"/>
          </rPr>
          <t>Tiền thuốc của Dương
	-Huyen Nguyen Van</t>
        </r>
      </text>
    </comment>
    <comment ref="U125" authorId="0" shapeId="0">
      <text>
        <r>
          <rPr>
            <sz val="10"/>
            <color rgb="FF000000"/>
            <rFont val="Arial"/>
          </rPr>
          <t>Mua chiếu trúc
	-Huyen Nguyen Van</t>
        </r>
      </text>
    </comment>
  </commentList>
</comments>
</file>

<file path=xl/sharedStrings.xml><?xml version="1.0" encoding="utf-8"?>
<sst xmlns="http://schemas.openxmlformats.org/spreadsheetml/2006/main" count="211" uniqueCount="70">
  <si>
    <t>Những chi tiêu lớn và đột xuất</t>
  </si>
  <si>
    <t>Học tính kiên trì, chăm chỉ của loài kiến: Kiến tha lâu cũng đầy tổ</t>
  </si>
  <si>
    <t>Tháng</t>
  </si>
  <si>
    <t>Ngày</t>
  </si>
  <si>
    <t>Thức ăn</t>
  </si>
  <si>
    <t>Xăng</t>
  </si>
  <si>
    <t>Điện thoại</t>
  </si>
  <si>
    <t>Đi chơi</t>
  </si>
  <si>
    <t>Ăn vặt</t>
  </si>
  <si>
    <t>Liên hoan</t>
  </si>
  <si>
    <t>Mừng đám cưới</t>
  </si>
  <si>
    <t>Xe máy</t>
  </si>
  <si>
    <t>Gas</t>
  </si>
  <si>
    <t>Điện</t>
  </si>
  <si>
    <t>Nước</t>
  </si>
  <si>
    <t>Trang phục</t>
  </si>
  <si>
    <t>Khác</t>
  </si>
  <si>
    <t>Tổng</t>
  </si>
  <si>
    <t>Ngày trong tuần</t>
  </si>
  <si>
    <t>Số tiền</t>
  </si>
  <si>
    <t>Ghi chú</t>
  </si>
  <si>
    <t>Mua nồi lẩu điện</t>
  </si>
  <si>
    <t>Tiền vé máy bay khứ hồi đi Đà Nẵng vào 15-20/9/2018</t>
  </si>
  <si>
    <t>Mừng đám cưới Hồng</t>
  </si>
  <si>
    <t>Dương mua áo</t>
  </si>
  <si>
    <t>Mừng đám cưới Trang Chun</t>
  </si>
  <si>
    <t>Mua máy tính</t>
  </si>
  <si>
    <t>Mừng đám cưới Long ka</t>
  </si>
  <si>
    <t>Mua 2 quần bò cho Huyên</t>
  </si>
  <si>
    <t>Mừng đám cưới Đức</t>
  </si>
  <si>
    <t>Dương đóng tiền du lịch</t>
  </si>
  <si>
    <t>Mua giường</t>
  </si>
  <si>
    <t>T5</t>
  </si>
  <si>
    <t>T6</t>
  </si>
  <si>
    <t>T7</t>
  </si>
  <si>
    <t>Huyên đóng tiền du lịch</t>
  </si>
  <si>
    <t>19/06/2018</t>
  </si>
  <si>
    <t>23/06/2018</t>
  </si>
  <si>
    <t>Đám cưới em Huân</t>
  </si>
  <si>
    <t>CN</t>
  </si>
  <si>
    <t>T2</t>
  </si>
  <si>
    <t>Chị Huệ nợ 20 triệu</t>
  </si>
  <si>
    <t>26/10/2018</t>
  </si>
  <si>
    <t>Thúy nợ 5 triệu</t>
  </si>
  <si>
    <t>T3</t>
  </si>
  <si>
    <t>T4</t>
  </si>
  <si>
    <t>Tiền lương, thưởng</t>
  </si>
  <si>
    <t>Lương tháng 2 của Huyên</t>
  </si>
  <si>
    <t>Lương tháng 2 của Dương</t>
  </si>
  <si>
    <t>Không được tiêu quá định mức</t>
  </si>
  <si>
    <t>Lương tháng 3 của Huyên</t>
  </si>
  <si>
    <t>Lương tháng 3 của Dương</t>
  </si>
  <si>
    <t>20/04/2018</t>
  </si>
  <si>
    <t>Tiền 30/4 và 1/5 của Huyên</t>
  </si>
  <si>
    <t>Lương tháng 4 của Huyên</t>
  </si>
  <si>
    <t>Tiền 30/4 và 1/5 của Dương</t>
  </si>
  <si>
    <t>05/05/2018</t>
  </si>
  <si>
    <t>Lương tháng 4 của Dương</t>
  </si>
  <si>
    <t>18/05/2018</t>
  </si>
  <si>
    <t>Thưởng quý 1 của Huyên</t>
  </si>
  <si>
    <t>01/06/2018</t>
  </si>
  <si>
    <t>Tiền 1/6 của Huyên</t>
  </si>
  <si>
    <t>04/06/2018</t>
  </si>
  <si>
    <t>Tiền du lịch của Huyên</t>
  </si>
  <si>
    <t>06/06/2018</t>
  </si>
  <si>
    <t>Tiền lương tháng 5 của Huyên</t>
  </si>
  <si>
    <t>Tiền lương tháng 5 của Dương</t>
  </si>
  <si>
    <t>Còn lại so với định mức</t>
  </si>
  <si>
    <t>Anh Hiểu vay 3 triệu</t>
  </si>
  <si>
    <t>02/04/2019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</si>
</sst>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yyyy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1" fillId="0" borderId="0" xfId="0" applyNumberFormat="1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/>
    <xf numFmtId="165" fontId="1" fillId="3" borderId="0" xfId="0" applyNumberFormat="1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4" borderId="0" xfId="0" applyFont="1" applyFill="1" applyAlignment="1"/>
    <xf numFmtId="3" fontId="1" fillId="0" borderId="0" xfId="0" applyNumberFormat="1" applyFont="1"/>
    <xf numFmtId="49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/>
    <xf numFmtId="0" fontId="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monthly!$V$8</c:f>
              <c:numCache>
                <c:formatCode>#,##0</c:formatCode>
                <c:ptCount val="1"/>
                <c:pt idx="0">
                  <c:v>5903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monthly!$W$8</c:f>
              <c:numCache>
                <c:formatCode>#,##0</c:formatCode>
                <c:ptCount val="1"/>
                <c:pt idx="0">
                  <c:v>1097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36080"/>
        <c:axId val="115236472"/>
      </c:barChart>
      <c:catAx>
        <c:axId val="115236080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5236472"/>
        <c:crosses val="autoZero"/>
        <c:auto val="1"/>
        <c:lblAlgn val="ctr"/>
        <c:lblOffset val="100"/>
        <c:noMultiLvlLbl val="1"/>
      </c:catAx>
      <c:valAx>
        <c:axId val="115236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5236080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133350</xdr:colOff>
      <xdr:row>0</xdr:row>
      <xdr:rowOff>66675</xdr:rowOff>
    </xdr:from>
    <xdr:ext cx="2505075" cy="9525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:O1"/>
    </sheetView>
  </sheetViews>
  <sheetFormatPr defaultColWidth="14.42578125" defaultRowHeight="15.75" customHeight="1" x14ac:dyDescent="0.2"/>
  <cols>
    <col min="1" max="1" width="8.140625" customWidth="1"/>
    <col min="2" max="2" width="6.5703125" customWidth="1"/>
    <col min="3" max="5" width="9" customWidth="1"/>
    <col min="6" max="6" width="9" hidden="1" customWidth="1"/>
    <col min="7" max="9" width="9" customWidth="1"/>
    <col min="10" max="10" width="9" hidden="1" customWidth="1"/>
    <col min="11" max="13" width="9" customWidth="1"/>
    <col min="14" max="14" width="8.7109375" customWidth="1"/>
    <col min="15" max="16" width="8.7109375" hidden="1" customWidth="1"/>
    <col min="17" max="20" width="14.42578125" hidden="1"/>
    <col min="21" max="21" width="8.85546875" customWidth="1"/>
    <col min="22" max="22" width="9.7109375" customWidth="1"/>
    <col min="23" max="23" width="8" customWidth="1"/>
    <col min="24" max="24" width="3.7109375" customWidth="1"/>
    <col min="25" max="25" width="4" customWidth="1"/>
    <col min="26" max="26" width="4.28515625" customWidth="1"/>
  </cols>
  <sheetData>
    <row r="1" spans="1:23" ht="30.75" customHeight="1" x14ac:dyDescent="0.2">
      <c r="A1" s="1"/>
      <c r="B1" s="1"/>
      <c r="C1" s="28" t="s">
        <v>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1"/>
      <c r="Q1" s="1"/>
      <c r="R1" s="1"/>
      <c r="S1" s="1"/>
      <c r="T1" s="1"/>
      <c r="U1" s="1"/>
      <c r="V1" s="1"/>
    </row>
    <row r="2" spans="1:23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2"/>
    </row>
    <row r="3" spans="1:23" ht="38.25" x14ac:dyDescent="0.2">
      <c r="A3" s="4" t="s">
        <v>2</v>
      </c>
      <c r="B3" s="4" t="s">
        <v>3</v>
      </c>
      <c r="C3" s="5" t="s">
        <v>4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7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/>
      <c r="Q3" s="6"/>
      <c r="R3" s="6"/>
      <c r="S3" s="6"/>
      <c r="T3" s="6"/>
      <c r="U3" s="4" t="s">
        <v>16</v>
      </c>
      <c r="V3" s="4" t="s">
        <v>17</v>
      </c>
      <c r="W3" s="4" t="s">
        <v>18</v>
      </c>
    </row>
    <row r="4" spans="1:23" ht="15.75" customHeight="1" x14ac:dyDescent="0.2">
      <c r="E4" s="8">
        <f t="shared" ref="E4:V4" si="0">SUM(E5:E10000)</f>
        <v>660</v>
      </c>
      <c r="F4" s="8">
        <f t="shared" si="0"/>
        <v>0</v>
      </c>
      <c r="G4" s="8">
        <f t="shared" si="0"/>
        <v>345</v>
      </c>
      <c r="H4" s="8">
        <f t="shared" si="0"/>
        <v>1700</v>
      </c>
      <c r="I4" s="8">
        <f t="shared" si="0"/>
        <v>1282</v>
      </c>
      <c r="J4" s="8">
        <f t="shared" si="0"/>
        <v>0</v>
      </c>
      <c r="K4" s="8">
        <f t="shared" si="0"/>
        <v>450</v>
      </c>
      <c r="L4" s="8">
        <f t="shared" si="0"/>
        <v>300</v>
      </c>
      <c r="M4" s="8">
        <f t="shared" si="0"/>
        <v>687</v>
      </c>
      <c r="N4" s="8">
        <f t="shared" si="0"/>
        <v>639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5586</v>
      </c>
      <c r="V4" s="8">
        <f t="shared" si="0"/>
        <v>24193</v>
      </c>
    </row>
    <row r="5" spans="1:23" ht="15.75" customHeight="1" x14ac:dyDescent="0.2">
      <c r="A5" s="14">
        <v>43160</v>
      </c>
      <c r="B5" s="15">
        <v>1</v>
      </c>
      <c r="C5" s="16"/>
      <c r="D5" s="16"/>
      <c r="E5" s="15"/>
      <c r="F5" s="15"/>
      <c r="G5" s="16"/>
      <c r="H5" s="15">
        <v>120</v>
      </c>
      <c r="I5" s="16">
        <f>287+125</f>
        <v>412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5">
        <f>150+37</f>
        <v>187</v>
      </c>
      <c r="V5" s="16">
        <f t="shared" ref="V5:V126" si="1">SUM(C5:U5)</f>
        <v>719</v>
      </c>
      <c r="W5" s="13" t="s">
        <v>32</v>
      </c>
    </row>
    <row r="6" spans="1:23" ht="15.75" customHeight="1" x14ac:dyDescent="0.2">
      <c r="B6" s="13">
        <v>2</v>
      </c>
      <c r="G6" s="13">
        <v>16</v>
      </c>
      <c r="H6" s="13">
        <f>10+55+80</f>
        <v>145</v>
      </c>
      <c r="V6">
        <f t="shared" si="1"/>
        <v>161</v>
      </c>
      <c r="W6" s="13" t="s">
        <v>33</v>
      </c>
    </row>
    <row r="7" spans="1:23" ht="15.75" customHeight="1" x14ac:dyDescent="0.2">
      <c r="B7" s="13">
        <v>3</v>
      </c>
      <c r="C7" s="13">
        <v>50</v>
      </c>
      <c r="I7" s="13">
        <v>500</v>
      </c>
      <c r="V7">
        <f t="shared" si="1"/>
        <v>550</v>
      </c>
      <c r="W7" s="18" t="s">
        <v>34</v>
      </c>
    </row>
    <row r="8" spans="1:23" ht="15.75" customHeight="1" x14ac:dyDescent="0.2">
      <c r="B8" s="13">
        <v>4</v>
      </c>
      <c r="C8" s="13">
        <v>20</v>
      </c>
      <c r="G8" s="13">
        <v>53</v>
      </c>
      <c r="V8">
        <f t="shared" si="1"/>
        <v>73</v>
      </c>
      <c r="W8" s="18" t="s">
        <v>39</v>
      </c>
    </row>
    <row r="9" spans="1:23" ht="15.75" customHeight="1" x14ac:dyDescent="0.2">
      <c r="B9" s="13">
        <v>5</v>
      </c>
      <c r="V9">
        <f t="shared" si="1"/>
        <v>0</v>
      </c>
      <c r="W9" s="13" t="s">
        <v>40</v>
      </c>
    </row>
    <row r="10" spans="1:23" ht="15.75" customHeight="1" x14ac:dyDescent="0.2">
      <c r="B10" s="13">
        <v>6</v>
      </c>
      <c r="C10" s="13">
        <f>150+64</f>
        <v>214</v>
      </c>
      <c r="V10">
        <f t="shared" si="1"/>
        <v>214</v>
      </c>
      <c r="W10" s="13" t="s">
        <v>44</v>
      </c>
    </row>
    <row r="11" spans="1:23" ht="15.75" customHeight="1" x14ac:dyDescent="0.2">
      <c r="B11" s="13">
        <v>7</v>
      </c>
      <c r="C11" s="13">
        <f>30+39+25</f>
        <v>94</v>
      </c>
      <c r="D11" s="13">
        <v>50</v>
      </c>
      <c r="V11">
        <f t="shared" si="1"/>
        <v>144</v>
      </c>
      <c r="W11" s="13" t="s">
        <v>45</v>
      </c>
    </row>
    <row r="12" spans="1:23" ht="15.75" customHeight="1" x14ac:dyDescent="0.2">
      <c r="B12" s="13">
        <v>8</v>
      </c>
      <c r="C12" s="13">
        <v>44</v>
      </c>
      <c r="G12" s="13">
        <v>76</v>
      </c>
      <c r="V12">
        <f t="shared" si="1"/>
        <v>120</v>
      </c>
      <c r="W12" s="13" t="s">
        <v>32</v>
      </c>
    </row>
    <row r="13" spans="1:23" ht="15.75" customHeight="1" x14ac:dyDescent="0.2">
      <c r="B13" s="13">
        <v>9</v>
      </c>
      <c r="C13">
        <f>64+5</f>
        <v>69</v>
      </c>
      <c r="D13" s="13">
        <v>40</v>
      </c>
      <c r="H13" s="13"/>
      <c r="U13" s="13">
        <v>104</v>
      </c>
      <c r="V13">
        <f t="shared" si="1"/>
        <v>213</v>
      </c>
      <c r="W13" s="13" t="s">
        <v>33</v>
      </c>
    </row>
    <row r="14" spans="1:23" ht="15.75" customHeight="1" x14ac:dyDescent="0.2">
      <c r="B14" s="13">
        <v>10</v>
      </c>
      <c r="C14">
        <f>30+14+20</f>
        <v>64</v>
      </c>
      <c r="H14" s="13">
        <v>10</v>
      </c>
      <c r="V14">
        <f t="shared" si="1"/>
        <v>74</v>
      </c>
      <c r="W14" s="18" t="s">
        <v>34</v>
      </c>
    </row>
    <row r="15" spans="1:23" ht="15.75" customHeight="1" x14ac:dyDescent="0.2">
      <c r="B15" s="13">
        <v>11</v>
      </c>
      <c r="C15" s="13">
        <f>84+102</f>
        <v>186</v>
      </c>
      <c r="M15" s="13">
        <v>134</v>
      </c>
      <c r="N15" s="13">
        <v>488</v>
      </c>
      <c r="U15" s="13">
        <v>65</v>
      </c>
      <c r="V15">
        <f t="shared" si="1"/>
        <v>873</v>
      </c>
      <c r="W15" s="18" t="s">
        <v>39</v>
      </c>
    </row>
    <row r="16" spans="1:23" ht="15.75" customHeight="1" x14ac:dyDescent="0.2">
      <c r="B16" s="13">
        <v>12</v>
      </c>
      <c r="C16">
        <f>20+6</f>
        <v>26</v>
      </c>
      <c r="V16">
        <f t="shared" si="1"/>
        <v>26</v>
      </c>
      <c r="W16" s="13" t="s">
        <v>40</v>
      </c>
    </row>
    <row r="17" spans="2:23" ht="15.75" customHeight="1" x14ac:dyDescent="0.2">
      <c r="B17" s="13">
        <v>13</v>
      </c>
      <c r="C17" s="13">
        <f>8+68+15</f>
        <v>91</v>
      </c>
      <c r="U17" s="13">
        <f>20+6</f>
        <v>26</v>
      </c>
      <c r="V17">
        <f t="shared" si="1"/>
        <v>117</v>
      </c>
      <c r="W17" s="13" t="s">
        <v>44</v>
      </c>
    </row>
    <row r="18" spans="2:23" ht="15.75" customHeight="1" x14ac:dyDescent="0.2">
      <c r="B18" s="13">
        <v>14</v>
      </c>
      <c r="C18" s="13">
        <v>70</v>
      </c>
      <c r="D18" s="13">
        <v>50</v>
      </c>
      <c r="U18" s="13">
        <v>125</v>
      </c>
      <c r="V18">
        <f t="shared" si="1"/>
        <v>245</v>
      </c>
      <c r="W18" s="13" t="s">
        <v>45</v>
      </c>
    </row>
    <row r="19" spans="2:23" ht="15.75" customHeight="1" x14ac:dyDescent="0.2">
      <c r="B19" s="13">
        <v>15</v>
      </c>
      <c r="C19" s="13">
        <v>70</v>
      </c>
      <c r="V19">
        <f t="shared" si="1"/>
        <v>70</v>
      </c>
      <c r="W19" s="13" t="s">
        <v>32</v>
      </c>
    </row>
    <row r="20" spans="2:23" ht="15.75" customHeight="1" x14ac:dyDescent="0.2">
      <c r="B20" s="15">
        <v>16</v>
      </c>
      <c r="C20" s="16">
        <f>81+25</f>
        <v>106</v>
      </c>
      <c r="D20" s="15">
        <v>40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>
        <f t="shared" si="1"/>
        <v>146</v>
      </c>
      <c r="W20" s="13" t="s">
        <v>33</v>
      </c>
    </row>
    <row r="21" spans="2:23" ht="15.75" customHeight="1" x14ac:dyDescent="0.2">
      <c r="B21" s="13">
        <v>17</v>
      </c>
      <c r="C21">
        <f>5+48+20+40+3</f>
        <v>116</v>
      </c>
      <c r="V21">
        <f t="shared" si="1"/>
        <v>116</v>
      </c>
      <c r="W21" s="18" t="s">
        <v>34</v>
      </c>
    </row>
    <row r="22" spans="2:23" ht="15.75" customHeight="1" x14ac:dyDescent="0.2">
      <c r="B22" s="13">
        <v>18</v>
      </c>
      <c r="C22" s="13">
        <v>42</v>
      </c>
      <c r="D22" s="13">
        <v>50</v>
      </c>
      <c r="V22">
        <f t="shared" si="1"/>
        <v>92</v>
      </c>
      <c r="W22" s="18" t="s">
        <v>39</v>
      </c>
    </row>
    <row r="23" spans="2:23" ht="15.75" customHeight="1" x14ac:dyDescent="0.2">
      <c r="B23" s="13">
        <v>19</v>
      </c>
      <c r="C23" s="13">
        <v>139</v>
      </c>
      <c r="G23" s="13">
        <v>100</v>
      </c>
      <c r="V23">
        <f t="shared" si="1"/>
        <v>239</v>
      </c>
      <c r="W23" s="13" t="s">
        <v>40</v>
      </c>
    </row>
    <row r="24" spans="2:23" ht="15.75" customHeight="1" x14ac:dyDescent="0.2">
      <c r="B24" s="13">
        <v>20</v>
      </c>
      <c r="C24">
        <f>5+5+85+165</f>
        <v>260</v>
      </c>
      <c r="V24">
        <f t="shared" si="1"/>
        <v>260</v>
      </c>
      <c r="W24" s="13" t="s">
        <v>44</v>
      </c>
    </row>
    <row r="25" spans="2:23" ht="15.75" customHeight="1" x14ac:dyDescent="0.2">
      <c r="B25" s="13">
        <v>21</v>
      </c>
      <c r="C25" s="13">
        <v>93</v>
      </c>
      <c r="V25">
        <f t="shared" si="1"/>
        <v>93</v>
      </c>
      <c r="W25" s="13" t="s">
        <v>45</v>
      </c>
    </row>
    <row r="26" spans="2:23" ht="15.75" customHeight="1" x14ac:dyDescent="0.2">
      <c r="B26" s="13">
        <v>22</v>
      </c>
      <c r="C26" s="13">
        <f>40+10</f>
        <v>50</v>
      </c>
      <c r="V26">
        <f t="shared" si="1"/>
        <v>50</v>
      </c>
      <c r="W26" s="13" t="s">
        <v>32</v>
      </c>
    </row>
    <row r="27" spans="2:23" ht="15.75" customHeight="1" x14ac:dyDescent="0.2">
      <c r="B27" s="13">
        <v>23</v>
      </c>
      <c r="C27" s="13">
        <v>37</v>
      </c>
      <c r="D27" s="13">
        <v>40</v>
      </c>
      <c r="U27" s="13">
        <v>100</v>
      </c>
      <c r="V27">
        <f t="shared" si="1"/>
        <v>177</v>
      </c>
      <c r="W27" s="13" t="s">
        <v>33</v>
      </c>
    </row>
    <row r="28" spans="2:23" ht="15.75" customHeight="1" x14ac:dyDescent="0.2">
      <c r="B28" s="13">
        <v>24</v>
      </c>
      <c r="C28" s="13">
        <v>70</v>
      </c>
      <c r="V28">
        <f t="shared" si="1"/>
        <v>70</v>
      </c>
      <c r="W28" s="18" t="s">
        <v>34</v>
      </c>
    </row>
    <row r="29" spans="2:23" ht="15.75" customHeight="1" x14ac:dyDescent="0.2">
      <c r="B29" s="13">
        <v>25</v>
      </c>
      <c r="C29">
        <f>40+35</f>
        <v>75</v>
      </c>
      <c r="D29" s="13">
        <v>62</v>
      </c>
      <c r="U29" s="13">
        <f>48+5</f>
        <v>53</v>
      </c>
      <c r="V29">
        <f t="shared" si="1"/>
        <v>190</v>
      </c>
      <c r="W29" s="18" t="s">
        <v>39</v>
      </c>
    </row>
    <row r="30" spans="2:23" ht="15.75" customHeight="1" x14ac:dyDescent="0.2">
      <c r="B30" s="13">
        <v>26</v>
      </c>
      <c r="C30" s="13">
        <v>43</v>
      </c>
      <c r="V30">
        <f t="shared" si="1"/>
        <v>43</v>
      </c>
      <c r="W30" s="13" t="s">
        <v>40</v>
      </c>
    </row>
    <row r="31" spans="2:23" ht="15.75" customHeight="1" x14ac:dyDescent="0.2">
      <c r="B31" s="13">
        <v>27</v>
      </c>
      <c r="C31" s="13">
        <v>109</v>
      </c>
      <c r="V31">
        <f t="shared" si="1"/>
        <v>109</v>
      </c>
      <c r="W31" s="13" t="s">
        <v>44</v>
      </c>
    </row>
    <row r="32" spans="2:23" ht="15.75" customHeight="1" x14ac:dyDescent="0.2">
      <c r="B32" s="13">
        <v>28</v>
      </c>
      <c r="C32" s="13">
        <v>53</v>
      </c>
      <c r="U32" s="13">
        <v>110</v>
      </c>
      <c r="V32">
        <f t="shared" si="1"/>
        <v>163</v>
      </c>
      <c r="W32" s="13" t="s">
        <v>45</v>
      </c>
    </row>
    <row r="33" spans="1:23" ht="15.75" customHeight="1" x14ac:dyDescent="0.2">
      <c r="B33" s="13">
        <v>29</v>
      </c>
      <c r="C33" s="13">
        <v>45</v>
      </c>
      <c r="D33" s="13">
        <v>50</v>
      </c>
      <c r="V33">
        <f t="shared" si="1"/>
        <v>95</v>
      </c>
      <c r="W33" s="13" t="s">
        <v>32</v>
      </c>
    </row>
    <row r="34" spans="1:23" ht="15.75" customHeight="1" x14ac:dyDescent="0.2">
      <c r="B34" s="13">
        <v>30</v>
      </c>
      <c r="C34" s="13">
        <f>17+88+52</f>
        <v>157</v>
      </c>
      <c r="V34">
        <f t="shared" si="1"/>
        <v>157</v>
      </c>
      <c r="W34" s="13" t="s">
        <v>33</v>
      </c>
    </row>
    <row r="35" spans="1:23" ht="15.75" customHeight="1" x14ac:dyDescent="0.2">
      <c r="B35" s="13">
        <v>31</v>
      </c>
      <c r="C35" s="13">
        <v>70</v>
      </c>
      <c r="E35" s="13">
        <v>10</v>
      </c>
      <c r="U35" s="13">
        <v>171</v>
      </c>
      <c r="V35">
        <f t="shared" si="1"/>
        <v>251</v>
      </c>
      <c r="W35" s="18" t="s">
        <v>34</v>
      </c>
    </row>
    <row r="36" spans="1:23" ht="15.75" customHeight="1" x14ac:dyDescent="0.2">
      <c r="A36" s="14">
        <v>43191</v>
      </c>
      <c r="B36" s="15">
        <v>1</v>
      </c>
      <c r="C36" s="15">
        <v>200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>
        <f t="shared" si="1"/>
        <v>200</v>
      </c>
      <c r="W36" s="18" t="s">
        <v>39</v>
      </c>
    </row>
    <row r="37" spans="1:23" ht="15.75" customHeight="1" x14ac:dyDescent="0.2">
      <c r="B37" s="13">
        <v>2</v>
      </c>
      <c r="C37" s="13">
        <v>21</v>
      </c>
      <c r="D37" s="13">
        <v>40</v>
      </c>
      <c r="V37">
        <f t="shared" si="1"/>
        <v>61</v>
      </c>
      <c r="W37" s="13" t="s">
        <v>40</v>
      </c>
    </row>
    <row r="38" spans="1:23" ht="15.75" customHeight="1" x14ac:dyDescent="0.2">
      <c r="B38" s="13">
        <v>3</v>
      </c>
      <c r="C38">
        <f>10+134</f>
        <v>144</v>
      </c>
      <c r="V38">
        <f t="shared" si="1"/>
        <v>144</v>
      </c>
      <c r="W38" s="13" t="s">
        <v>44</v>
      </c>
    </row>
    <row r="39" spans="1:23" ht="15.75" customHeight="1" x14ac:dyDescent="0.2">
      <c r="B39" s="13">
        <v>4</v>
      </c>
      <c r="C39" s="13">
        <v>130</v>
      </c>
      <c r="V39">
        <f t="shared" si="1"/>
        <v>130</v>
      </c>
      <c r="W39" s="13" t="s">
        <v>45</v>
      </c>
    </row>
    <row r="40" spans="1:23" ht="15.75" customHeight="1" x14ac:dyDescent="0.2">
      <c r="B40" s="13">
        <v>5</v>
      </c>
      <c r="C40" s="13">
        <v>29</v>
      </c>
      <c r="D40" s="13">
        <v>50</v>
      </c>
      <c r="U40" s="13">
        <v>115</v>
      </c>
      <c r="V40">
        <f t="shared" si="1"/>
        <v>194</v>
      </c>
      <c r="W40" s="13" t="s">
        <v>32</v>
      </c>
    </row>
    <row r="41" spans="1:23" ht="15.75" customHeight="1" x14ac:dyDescent="0.2">
      <c r="B41" s="13">
        <v>6</v>
      </c>
      <c r="C41">
        <f>11+8</f>
        <v>19</v>
      </c>
      <c r="V41">
        <f t="shared" si="1"/>
        <v>19</v>
      </c>
      <c r="W41" s="13" t="s">
        <v>33</v>
      </c>
    </row>
    <row r="42" spans="1:23" ht="15.75" customHeight="1" x14ac:dyDescent="0.2">
      <c r="B42" s="13">
        <v>7</v>
      </c>
      <c r="C42" s="13">
        <v>70</v>
      </c>
      <c r="U42" s="13">
        <v>40</v>
      </c>
      <c r="V42">
        <f t="shared" si="1"/>
        <v>110</v>
      </c>
      <c r="W42" s="18" t="s">
        <v>34</v>
      </c>
    </row>
    <row r="43" spans="1:23" ht="15.75" customHeight="1" x14ac:dyDescent="0.2">
      <c r="B43" s="13">
        <v>8</v>
      </c>
      <c r="C43">
        <f>92+2+30+23</f>
        <v>147</v>
      </c>
      <c r="V43">
        <f t="shared" si="1"/>
        <v>147</v>
      </c>
      <c r="W43" s="18" t="s">
        <v>39</v>
      </c>
    </row>
    <row r="44" spans="1:23" ht="15.75" customHeight="1" x14ac:dyDescent="0.2">
      <c r="B44" s="13">
        <v>9</v>
      </c>
      <c r="C44" s="13">
        <v>629</v>
      </c>
      <c r="D44" s="13">
        <v>50</v>
      </c>
      <c r="V44">
        <f t="shared" si="1"/>
        <v>679</v>
      </c>
      <c r="W44" s="13" t="s">
        <v>40</v>
      </c>
    </row>
    <row r="45" spans="1:23" ht="15.75" customHeight="1" x14ac:dyDescent="0.2">
      <c r="B45" s="13">
        <v>10</v>
      </c>
      <c r="C45">
        <f>14+14+66+37+54+6</f>
        <v>191</v>
      </c>
      <c r="D45" s="13">
        <v>40</v>
      </c>
      <c r="V45">
        <f t="shared" si="1"/>
        <v>231</v>
      </c>
      <c r="W45" s="13" t="s">
        <v>44</v>
      </c>
    </row>
    <row r="46" spans="1:23" ht="15.75" customHeight="1" x14ac:dyDescent="0.2">
      <c r="B46" s="13">
        <v>11</v>
      </c>
      <c r="C46" s="13">
        <v>90</v>
      </c>
      <c r="N46" s="13">
        <v>55</v>
      </c>
      <c r="V46">
        <f t="shared" si="1"/>
        <v>145</v>
      </c>
      <c r="W46" s="13" t="s">
        <v>45</v>
      </c>
    </row>
    <row r="47" spans="1:23" ht="12.75" x14ac:dyDescent="0.2">
      <c r="B47" s="13">
        <v>12</v>
      </c>
      <c r="C47" s="13">
        <v>41</v>
      </c>
      <c r="M47" s="13">
        <v>157</v>
      </c>
      <c r="U47" s="13">
        <v>40</v>
      </c>
      <c r="V47">
        <f t="shared" si="1"/>
        <v>238</v>
      </c>
      <c r="W47" s="13" t="s">
        <v>32</v>
      </c>
    </row>
    <row r="48" spans="1:23" ht="12.75" x14ac:dyDescent="0.2">
      <c r="B48" s="13">
        <v>13</v>
      </c>
      <c r="C48" s="13">
        <v>90</v>
      </c>
      <c r="V48">
        <f t="shared" si="1"/>
        <v>90</v>
      </c>
      <c r="W48" s="13" t="s">
        <v>33</v>
      </c>
    </row>
    <row r="49" spans="2:23" ht="12.75" x14ac:dyDescent="0.2">
      <c r="B49" s="13">
        <v>14</v>
      </c>
      <c r="C49" s="13">
        <v>50</v>
      </c>
      <c r="D49" s="13">
        <v>48</v>
      </c>
      <c r="U49" s="13">
        <v>15</v>
      </c>
      <c r="V49">
        <f t="shared" si="1"/>
        <v>113</v>
      </c>
      <c r="W49" s="18" t="s">
        <v>34</v>
      </c>
    </row>
    <row r="50" spans="2:23" ht="12.75" x14ac:dyDescent="0.2">
      <c r="B50" s="13">
        <v>15</v>
      </c>
      <c r="C50" s="13">
        <v>91</v>
      </c>
      <c r="D50" s="13">
        <v>40</v>
      </c>
      <c r="H50" s="13">
        <v>500</v>
      </c>
      <c r="V50">
        <f t="shared" si="1"/>
        <v>631</v>
      </c>
      <c r="W50" s="18" t="s">
        <v>39</v>
      </c>
    </row>
    <row r="51" spans="2:23" ht="12.75" x14ac:dyDescent="0.2">
      <c r="B51" s="15">
        <v>16</v>
      </c>
      <c r="C51" s="15">
        <v>84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>
        <f t="shared" si="1"/>
        <v>84</v>
      </c>
      <c r="W51" s="13" t="s">
        <v>40</v>
      </c>
    </row>
    <row r="52" spans="2:23" ht="12.75" x14ac:dyDescent="0.2">
      <c r="B52" s="13">
        <v>17</v>
      </c>
      <c r="C52">
        <f>90+34</f>
        <v>124</v>
      </c>
      <c r="D52" s="13">
        <v>50</v>
      </c>
      <c r="U52" s="13">
        <v>32</v>
      </c>
      <c r="V52">
        <f t="shared" si="1"/>
        <v>206</v>
      </c>
      <c r="W52" s="13" t="s">
        <v>44</v>
      </c>
    </row>
    <row r="53" spans="2:23" ht="12.75" x14ac:dyDescent="0.2">
      <c r="B53" s="13">
        <v>18</v>
      </c>
      <c r="C53" s="13">
        <v>83</v>
      </c>
      <c r="U53">
        <f>20+73</f>
        <v>93</v>
      </c>
      <c r="V53">
        <f t="shared" si="1"/>
        <v>176</v>
      </c>
      <c r="W53" s="13" t="s">
        <v>45</v>
      </c>
    </row>
    <row r="54" spans="2:23" ht="12.75" x14ac:dyDescent="0.2">
      <c r="B54" s="13">
        <v>19</v>
      </c>
      <c r="C54" s="13">
        <f>38+27</f>
        <v>65</v>
      </c>
      <c r="V54">
        <f t="shared" si="1"/>
        <v>65</v>
      </c>
      <c r="W54" s="13" t="s">
        <v>32</v>
      </c>
    </row>
    <row r="55" spans="2:23" ht="12.75" x14ac:dyDescent="0.2">
      <c r="B55" s="13">
        <v>20</v>
      </c>
      <c r="C55" s="13">
        <f>100+15</f>
        <v>115</v>
      </c>
      <c r="D55" s="13">
        <v>40</v>
      </c>
      <c r="V55">
        <f t="shared" si="1"/>
        <v>155</v>
      </c>
      <c r="W55" s="13" t="s">
        <v>33</v>
      </c>
    </row>
    <row r="56" spans="2:23" ht="12.75" x14ac:dyDescent="0.2">
      <c r="B56" s="13">
        <v>21</v>
      </c>
      <c r="C56" s="13">
        <v>35</v>
      </c>
      <c r="V56">
        <f t="shared" si="1"/>
        <v>35</v>
      </c>
      <c r="W56" s="18" t="s">
        <v>34</v>
      </c>
    </row>
    <row r="57" spans="2:23" ht="12.75" x14ac:dyDescent="0.2">
      <c r="B57" s="13">
        <v>22</v>
      </c>
      <c r="D57" s="13">
        <v>52</v>
      </c>
      <c r="U57" s="13">
        <v>200</v>
      </c>
      <c r="V57">
        <f t="shared" si="1"/>
        <v>252</v>
      </c>
      <c r="W57" s="18" t="s">
        <v>39</v>
      </c>
    </row>
    <row r="58" spans="2:23" ht="12.75" x14ac:dyDescent="0.2">
      <c r="B58" s="13">
        <v>23</v>
      </c>
      <c r="C58" s="13">
        <v>101</v>
      </c>
      <c r="V58">
        <f t="shared" si="1"/>
        <v>101</v>
      </c>
      <c r="W58" s="13" t="s">
        <v>40</v>
      </c>
    </row>
    <row r="59" spans="2:23" ht="12.75" x14ac:dyDescent="0.2">
      <c r="B59" s="13">
        <v>24</v>
      </c>
      <c r="C59" s="13">
        <v>17</v>
      </c>
      <c r="V59">
        <f t="shared" si="1"/>
        <v>17</v>
      </c>
      <c r="W59" s="13" t="s">
        <v>44</v>
      </c>
    </row>
    <row r="60" spans="2:23" ht="12.75" x14ac:dyDescent="0.2">
      <c r="B60" s="13">
        <v>25</v>
      </c>
      <c r="C60" s="13">
        <v>145</v>
      </c>
      <c r="V60">
        <f t="shared" si="1"/>
        <v>145</v>
      </c>
      <c r="W60" s="13" t="s">
        <v>45</v>
      </c>
    </row>
    <row r="61" spans="2:23" ht="12.75" x14ac:dyDescent="0.2">
      <c r="B61" s="13">
        <v>26</v>
      </c>
      <c r="C61">
        <f>100+39+2+41</f>
        <v>182</v>
      </c>
      <c r="E61" s="13">
        <v>200</v>
      </c>
      <c r="V61">
        <f t="shared" si="1"/>
        <v>382</v>
      </c>
      <c r="W61" s="13" t="s">
        <v>32</v>
      </c>
    </row>
    <row r="62" spans="2:23" ht="12.75" x14ac:dyDescent="0.2">
      <c r="B62" s="13">
        <v>27</v>
      </c>
      <c r="D62" s="13">
        <v>50</v>
      </c>
      <c r="V62">
        <f t="shared" si="1"/>
        <v>50</v>
      </c>
      <c r="W62" s="13" t="s">
        <v>33</v>
      </c>
    </row>
    <row r="63" spans="2:23" ht="12.75" x14ac:dyDescent="0.2">
      <c r="B63" s="13">
        <v>28</v>
      </c>
      <c r="C63" s="13">
        <v>45</v>
      </c>
      <c r="U63">
        <f>45+20+22+67</f>
        <v>154</v>
      </c>
      <c r="V63">
        <f t="shared" si="1"/>
        <v>199</v>
      </c>
      <c r="W63" s="18" t="s">
        <v>34</v>
      </c>
    </row>
    <row r="64" spans="2:23" ht="12.75" x14ac:dyDescent="0.2">
      <c r="B64" s="13">
        <v>29</v>
      </c>
      <c r="L64" s="13">
        <v>300</v>
      </c>
      <c r="V64">
        <f t="shared" si="1"/>
        <v>300</v>
      </c>
      <c r="W64" s="18" t="s">
        <v>39</v>
      </c>
    </row>
    <row r="65" spans="1:23" ht="12.75" x14ac:dyDescent="0.2">
      <c r="B65" s="13">
        <v>30</v>
      </c>
      <c r="U65" s="13">
        <v>500</v>
      </c>
      <c r="V65">
        <f t="shared" si="1"/>
        <v>500</v>
      </c>
      <c r="W65" s="13" t="s">
        <v>40</v>
      </c>
    </row>
    <row r="66" spans="1:23" ht="12.75" x14ac:dyDescent="0.2">
      <c r="A66" s="14">
        <v>43221</v>
      </c>
      <c r="B66" s="15">
        <v>1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>
        <f t="shared" si="1"/>
        <v>0</v>
      </c>
      <c r="W66" s="13" t="s">
        <v>44</v>
      </c>
    </row>
    <row r="67" spans="1:23" ht="12.75" x14ac:dyDescent="0.2">
      <c r="B67" s="13">
        <v>2</v>
      </c>
      <c r="C67" s="13">
        <v>20</v>
      </c>
      <c r="V67">
        <f t="shared" si="1"/>
        <v>20</v>
      </c>
      <c r="W67" s="13" t="s">
        <v>45</v>
      </c>
    </row>
    <row r="68" spans="1:23" ht="12.75" x14ac:dyDescent="0.2">
      <c r="B68" s="13">
        <v>3</v>
      </c>
      <c r="C68">
        <f>20+8</f>
        <v>28</v>
      </c>
      <c r="I68" s="13">
        <v>100</v>
      </c>
      <c r="U68" s="13">
        <v>65</v>
      </c>
      <c r="V68">
        <f t="shared" si="1"/>
        <v>193</v>
      </c>
      <c r="W68" s="13" t="s">
        <v>32</v>
      </c>
    </row>
    <row r="69" spans="1:23" ht="12.75" x14ac:dyDescent="0.2">
      <c r="B69" s="13">
        <v>4</v>
      </c>
      <c r="C69">
        <f>136+4</f>
        <v>140</v>
      </c>
      <c r="V69">
        <f t="shared" si="1"/>
        <v>140</v>
      </c>
      <c r="W69" s="13" t="s">
        <v>33</v>
      </c>
    </row>
    <row r="70" spans="1:23" ht="12.75" x14ac:dyDescent="0.2">
      <c r="B70" s="13">
        <v>5</v>
      </c>
      <c r="C70" s="13">
        <v>70</v>
      </c>
      <c r="V70">
        <f t="shared" si="1"/>
        <v>70</v>
      </c>
      <c r="W70" s="18" t="s">
        <v>34</v>
      </c>
    </row>
    <row r="71" spans="1:23" ht="12.75" x14ac:dyDescent="0.2">
      <c r="B71" s="13">
        <v>6</v>
      </c>
      <c r="C71" s="13">
        <v>20</v>
      </c>
      <c r="D71" s="13">
        <v>68</v>
      </c>
      <c r="U71" s="13">
        <v>45</v>
      </c>
      <c r="V71">
        <f t="shared" si="1"/>
        <v>133</v>
      </c>
      <c r="W71" s="18" t="s">
        <v>39</v>
      </c>
    </row>
    <row r="72" spans="1:23" ht="12.75" x14ac:dyDescent="0.2">
      <c r="B72" s="13">
        <v>7</v>
      </c>
      <c r="C72" s="13">
        <f>8+77</f>
        <v>85</v>
      </c>
      <c r="D72" s="13">
        <v>50</v>
      </c>
      <c r="I72" s="13">
        <v>70</v>
      </c>
      <c r="V72">
        <f t="shared" si="1"/>
        <v>205</v>
      </c>
      <c r="W72" s="13" t="s">
        <v>40</v>
      </c>
    </row>
    <row r="73" spans="1:23" ht="12.75" x14ac:dyDescent="0.2">
      <c r="B73" s="13">
        <v>8</v>
      </c>
      <c r="C73" s="13">
        <v>55</v>
      </c>
      <c r="V73">
        <f t="shared" si="1"/>
        <v>55</v>
      </c>
      <c r="W73" s="13" t="s">
        <v>44</v>
      </c>
    </row>
    <row r="74" spans="1:23" ht="12.75" x14ac:dyDescent="0.2">
      <c r="B74" s="13">
        <v>9</v>
      </c>
      <c r="C74" s="13">
        <v>116</v>
      </c>
      <c r="V74">
        <f t="shared" si="1"/>
        <v>116</v>
      </c>
      <c r="W74" s="13" t="s">
        <v>45</v>
      </c>
    </row>
    <row r="75" spans="1:23" ht="12.75" x14ac:dyDescent="0.2">
      <c r="B75" s="13">
        <v>10</v>
      </c>
      <c r="C75" s="13">
        <f>52+30</f>
        <v>82</v>
      </c>
      <c r="M75" s="13">
        <v>200</v>
      </c>
      <c r="V75">
        <f t="shared" si="1"/>
        <v>282</v>
      </c>
      <c r="W75" s="13" t="s">
        <v>32</v>
      </c>
    </row>
    <row r="76" spans="1:23" ht="12.75" x14ac:dyDescent="0.2">
      <c r="B76" s="13">
        <v>11</v>
      </c>
      <c r="D76" s="13">
        <v>52</v>
      </c>
      <c r="H76">
        <f>185+180+10</f>
        <v>375</v>
      </c>
      <c r="U76" s="13">
        <v>220</v>
      </c>
      <c r="V76">
        <f t="shared" si="1"/>
        <v>647</v>
      </c>
      <c r="W76" s="13" t="s">
        <v>33</v>
      </c>
    </row>
    <row r="77" spans="1:23" ht="12.75" x14ac:dyDescent="0.2">
      <c r="B77" s="13">
        <v>12</v>
      </c>
      <c r="C77" s="13">
        <v>80</v>
      </c>
      <c r="U77" s="13">
        <v>40</v>
      </c>
      <c r="V77">
        <f t="shared" si="1"/>
        <v>120</v>
      </c>
      <c r="W77" s="18" t="s">
        <v>34</v>
      </c>
    </row>
    <row r="78" spans="1:23" ht="12.75" x14ac:dyDescent="0.2">
      <c r="B78" s="13">
        <v>13</v>
      </c>
      <c r="C78">
        <f>10+30+35+80+35+15+50</f>
        <v>255</v>
      </c>
      <c r="U78" s="13">
        <v>420</v>
      </c>
      <c r="V78">
        <f t="shared" si="1"/>
        <v>675</v>
      </c>
      <c r="W78" s="18" t="s">
        <v>39</v>
      </c>
    </row>
    <row r="79" spans="1:23" ht="12.75" x14ac:dyDescent="0.2">
      <c r="B79" s="13">
        <v>14</v>
      </c>
      <c r="C79" s="13">
        <f>94+35</f>
        <v>129</v>
      </c>
      <c r="D79" s="13">
        <v>50</v>
      </c>
      <c r="U79" s="13">
        <v>150</v>
      </c>
      <c r="V79">
        <f t="shared" si="1"/>
        <v>329</v>
      </c>
      <c r="W79" s="13" t="s">
        <v>40</v>
      </c>
    </row>
    <row r="80" spans="1:23" ht="12.75" x14ac:dyDescent="0.2">
      <c r="B80" s="13">
        <v>15</v>
      </c>
      <c r="C80" s="13">
        <v>20</v>
      </c>
      <c r="I80" s="13">
        <v>200</v>
      </c>
      <c r="K80" s="13">
        <v>80</v>
      </c>
      <c r="U80" s="13">
        <v>50</v>
      </c>
      <c r="V80">
        <f t="shared" si="1"/>
        <v>350</v>
      </c>
      <c r="W80" s="13" t="s">
        <v>44</v>
      </c>
    </row>
    <row r="81" spans="2:26" ht="12.75" x14ac:dyDescent="0.2">
      <c r="B81" s="15">
        <v>16</v>
      </c>
      <c r="C81" s="16">
        <f>118+5</f>
        <v>123</v>
      </c>
      <c r="D81" s="15">
        <v>50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>
        <f t="shared" si="1"/>
        <v>173</v>
      </c>
      <c r="W81" s="13" t="s">
        <v>45</v>
      </c>
    </row>
    <row r="82" spans="2:26" ht="12.75" x14ac:dyDescent="0.2">
      <c r="B82" s="13">
        <v>17</v>
      </c>
      <c r="C82" s="13">
        <f>72+22</f>
        <v>94</v>
      </c>
      <c r="N82" s="13">
        <v>55</v>
      </c>
      <c r="U82" s="13">
        <v>15</v>
      </c>
      <c r="V82">
        <f t="shared" si="1"/>
        <v>164</v>
      </c>
      <c r="W82" s="13" t="s">
        <v>32</v>
      </c>
    </row>
    <row r="83" spans="2:26" ht="12.75" x14ac:dyDescent="0.2">
      <c r="B83" s="13">
        <v>18</v>
      </c>
      <c r="C83">
        <f>237+15</f>
        <v>252</v>
      </c>
      <c r="V83">
        <f t="shared" si="1"/>
        <v>252</v>
      </c>
      <c r="W83" s="13" t="s">
        <v>33</v>
      </c>
    </row>
    <row r="84" spans="2:26" ht="12.75" x14ac:dyDescent="0.2">
      <c r="B84" s="13">
        <v>19</v>
      </c>
      <c r="C84" s="13">
        <v>70</v>
      </c>
      <c r="E84" s="13">
        <f>50+150</f>
        <v>200</v>
      </c>
      <c r="U84" s="13">
        <v>300</v>
      </c>
      <c r="V84">
        <f t="shared" si="1"/>
        <v>570</v>
      </c>
      <c r="W84" s="18" t="s">
        <v>34</v>
      </c>
    </row>
    <row r="85" spans="2:26" ht="12.75" x14ac:dyDescent="0.2">
      <c r="B85" s="13">
        <v>20</v>
      </c>
      <c r="C85" s="13">
        <v>10</v>
      </c>
      <c r="D85" s="13">
        <v>56</v>
      </c>
      <c r="U85" s="13">
        <v>5</v>
      </c>
      <c r="V85">
        <f t="shared" si="1"/>
        <v>71</v>
      </c>
      <c r="W85" s="18" t="s">
        <v>39</v>
      </c>
    </row>
    <row r="86" spans="2:26" ht="12.75" x14ac:dyDescent="0.2">
      <c r="B86" s="13">
        <v>21</v>
      </c>
      <c r="C86" s="13">
        <f>14+43+10</f>
        <v>67</v>
      </c>
      <c r="D86" s="13">
        <v>50</v>
      </c>
      <c r="V86">
        <f t="shared" si="1"/>
        <v>117</v>
      </c>
      <c r="W86" s="13" t="s">
        <v>40</v>
      </c>
    </row>
    <row r="87" spans="2:26" ht="12.75" x14ac:dyDescent="0.2">
      <c r="B87" s="13">
        <v>22</v>
      </c>
      <c r="C87">
        <f>28+5+88</f>
        <v>121</v>
      </c>
      <c r="V87">
        <f t="shared" si="1"/>
        <v>121</v>
      </c>
      <c r="W87" s="13" t="s">
        <v>44</v>
      </c>
    </row>
    <row r="88" spans="2:26" ht="12.75" x14ac:dyDescent="0.2">
      <c r="B88" s="13">
        <v>23</v>
      </c>
      <c r="C88">
        <f>12+25</f>
        <v>37</v>
      </c>
      <c r="U88" s="13">
        <f>70+45</f>
        <v>115</v>
      </c>
      <c r="V88">
        <f t="shared" si="1"/>
        <v>152</v>
      </c>
      <c r="W88" s="13" t="s">
        <v>45</v>
      </c>
    </row>
    <row r="89" spans="2:26" ht="12.75" x14ac:dyDescent="0.2">
      <c r="B89" s="13">
        <v>24</v>
      </c>
      <c r="V89">
        <f t="shared" si="1"/>
        <v>0</v>
      </c>
      <c r="W89" s="13" t="s">
        <v>32</v>
      </c>
    </row>
    <row r="90" spans="2:26" ht="12.75" x14ac:dyDescent="0.2">
      <c r="B90" s="13">
        <v>25</v>
      </c>
      <c r="C90">
        <f>35+12</f>
        <v>47</v>
      </c>
      <c r="V90">
        <f t="shared" si="1"/>
        <v>47</v>
      </c>
      <c r="W90" s="13" t="s">
        <v>33</v>
      </c>
    </row>
    <row r="91" spans="2:26" ht="12.75" x14ac:dyDescent="0.2">
      <c r="B91" s="13">
        <v>26</v>
      </c>
      <c r="C91">
        <f>6+78+37</f>
        <v>121</v>
      </c>
      <c r="V91">
        <f t="shared" si="1"/>
        <v>121</v>
      </c>
      <c r="W91" s="18" t="s">
        <v>34</v>
      </c>
      <c r="Y91" s="13">
        <v>50</v>
      </c>
      <c r="Z91">
        <f>73-Y91</f>
        <v>23</v>
      </c>
    </row>
    <row r="92" spans="2:26" ht="12.75" x14ac:dyDescent="0.2">
      <c r="B92" s="13">
        <v>27</v>
      </c>
      <c r="C92" s="13">
        <v>10</v>
      </c>
      <c r="H92" s="13">
        <v>550</v>
      </c>
      <c r="V92">
        <f t="shared" si="1"/>
        <v>560</v>
      </c>
      <c r="W92" s="18" t="s">
        <v>39</v>
      </c>
    </row>
    <row r="93" spans="2:26" ht="12.75" x14ac:dyDescent="0.2">
      <c r="B93" s="13">
        <v>28</v>
      </c>
      <c r="C93">
        <f>22+85+160+20+35+30</f>
        <v>352</v>
      </c>
      <c r="K93" s="13">
        <v>70</v>
      </c>
      <c r="U93" s="13">
        <v>2</v>
      </c>
      <c r="V93">
        <f t="shared" si="1"/>
        <v>424</v>
      </c>
      <c r="W93" s="13" t="s">
        <v>40</v>
      </c>
    </row>
    <row r="94" spans="2:26" ht="12.75" x14ac:dyDescent="0.2">
      <c r="B94" s="13">
        <v>29</v>
      </c>
      <c r="C94">
        <f>20+80</f>
        <v>100</v>
      </c>
      <c r="D94" s="13">
        <v>50</v>
      </c>
      <c r="G94" s="13">
        <v>100</v>
      </c>
      <c r="V94">
        <f t="shared" si="1"/>
        <v>250</v>
      </c>
      <c r="W94" s="13" t="s">
        <v>44</v>
      </c>
    </row>
    <row r="95" spans="2:26" ht="12.75" x14ac:dyDescent="0.2">
      <c r="B95" s="13">
        <v>30</v>
      </c>
      <c r="C95" s="13">
        <v>130</v>
      </c>
      <c r="V95">
        <f t="shared" si="1"/>
        <v>130</v>
      </c>
      <c r="W95" s="13" t="s">
        <v>45</v>
      </c>
    </row>
    <row r="96" spans="2:26" ht="12.75" x14ac:dyDescent="0.2">
      <c r="B96" s="13">
        <v>31</v>
      </c>
      <c r="C96" s="13">
        <v>56</v>
      </c>
      <c r="D96" s="13">
        <v>50</v>
      </c>
      <c r="U96" s="13">
        <v>48</v>
      </c>
      <c r="V96">
        <f t="shared" si="1"/>
        <v>154</v>
      </c>
      <c r="W96" s="13" t="s">
        <v>32</v>
      </c>
    </row>
    <row r="97" spans="1:23" ht="12.75" x14ac:dyDescent="0.2">
      <c r="A97" s="14">
        <v>43252</v>
      </c>
      <c r="B97" s="15">
        <v>1</v>
      </c>
      <c r="C97" s="15">
        <v>25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>
        <f t="shared" si="1"/>
        <v>25</v>
      </c>
      <c r="W97" s="13" t="s">
        <v>33</v>
      </c>
    </row>
    <row r="98" spans="1:23" ht="12.75" x14ac:dyDescent="0.2">
      <c r="B98" s="13">
        <v>2</v>
      </c>
      <c r="D98" s="13">
        <v>50</v>
      </c>
      <c r="V98">
        <f t="shared" si="1"/>
        <v>50</v>
      </c>
      <c r="W98" s="18" t="s">
        <v>34</v>
      </c>
    </row>
    <row r="99" spans="1:23" ht="12.75" x14ac:dyDescent="0.2">
      <c r="B99" s="13">
        <v>3</v>
      </c>
      <c r="C99">
        <f>44+90+60</f>
        <v>194</v>
      </c>
      <c r="V99">
        <f t="shared" si="1"/>
        <v>194</v>
      </c>
      <c r="W99" s="18" t="s">
        <v>39</v>
      </c>
    </row>
    <row r="100" spans="1:23" ht="12.75" x14ac:dyDescent="0.2">
      <c r="B100" s="13">
        <v>4</v>
      </c>
      <c r="C100" s="13">
        <f>57+141+20+36+55</f>
        <v>309</v>
      </c>
      <c r="V100">
        <f t="shared" si="1"/>
        <v>309</v>
      </c>
      <c r="W100" s="13" t="s">
        <v>40</v>
      </c>
    </row>
    <row r="101" spans="1:23" ht="12.75" x14ac:dyDescent="0.2">
      <c r="B101" s="13">
        <v>5</v>
      </c>
      <c r="C101" s="13">
        <v>6</v>
      </c>
      <c r="V101">
        <f t="shared" si="1"/>
        <v>6</v>
      </c>
      <c r="W101" s="13" t="s">
        <v>44</v>
      </c>
    </row>
    <row r="102" spans="1:23" ht="12.75" x14ac:dyDescent="0.2">
      <c r="B102" s="13">
        <v>6</v>
      </c>
      <c r="C102" s="13">
        <v>53</v>
      </c>
      <c r="D102" s="13">
        <v>50</v>
      </c>
      <c r="V102">
        <f t="shared" si="1"/>
        <v>103</v>
      </c>
      <c r="W102" s="13" t="s">
        <v>45</v>
      </c>
    </row>
    <row r="103" spans="1:23" ht="12.75" x14ac:dyDescent="0.2">
      <c r="B103" s="13">
        <v>7</v>
      </c>
      <c r="C103" s="13">
        <v>150</v>
      </c>
      <c r="D103" s="13">
        <v>50</v>
      </c>
      <c r="V103">
        <f t="shared" si="1"/>
        <v>200</v>
      </c>
      <c r="W103" s="13" t="s">
        <v>32</v>
      </c>
    </row>
    <row r="104" spans="1:23" ht="12.75" x14ac:dyDescent="0.2">
      <c r="B104" s="13">
        <v>8</v>
      </c>
      <c r="C104" s="13">
        <f>14+85+10+5</f>
        <v>114</v>
      </c>
      <c r="V104">
        <f t="shared" si="1"/>
        <v>114</v>
      </c>
      <c r="W104" s="13" t="s">
        <v>33</v>
      </c>
    </row>
    <row r="105" spans="1:23" ht="12.75" x14ac:dyDescent="0.2">
      <c r="B105" s="13">
        <v>9</v>
      </c>
      <c r="C105">
        <f>85+153</f>
        <v>238</v>
      </c>
      <c r="V105">
        <f t="shared" si="1"/>
        <v>238</v>
      </c>
      <c r="W105" s="18" t="s">
        <v>34</v>
      </c>
    </row>
    <row r="106" spans="1:23" ht="12.75" x14ac:dyDescent="0.2">
      <c r="B106" s="13">
        <v>10</v>
      </c>
      <c r="C106" s="13">
        <v>128</v>
      </c>
      <c r="V106">
        <f t="shared" si="1"/>
        <v>128</v>
      </c>
      <c r="W106" s="18" t="s">
        <v>39</v>
      </c>
    </row>
    <row r="107" spans="1:23" ht="12.75" x14ac:dyDescent="0.2">
      <c r="B107" s="13">
        <v>11</v>
      </c>
      <c r="C107" s="13">
        <f>53+30</f>
        <v>83</v>
      </c>
      <c r="D107" s="13">
        <v>50</v>
      </c>
      <c r="V107">
        <f t="shared" si="1"/>
        <v>133</v>
      </c>
      <c r="W107" s="13" t="s">
        <v>40</v>
      </c>
    </row>
    <row r="108" spans="1:23" ht="12.75" x14ac:dyDescent="0.2">
      <c r="B108" s="13">
        <v>12</v>
      </c>
      <c r="C108" s="13">
        <v>118</v>
      </c>
      <c r="E108" s="13">
        <v>100</v>
      </c>
      <c r="V108">
        <f t="shared" si="1"/>
        <v>218</v>
      </c>
      <c r="W108" s="13" t="s">
        <v>44</v>
      </c>
    </row>
    <row r="109" spans="1:23" ht="12.75" x14ac:dyDescent="0.2">
      <c r="B109" s="13">
        <v>13</v>
      </c>
      <c r="C109">
        <f>57+61</f>
        <v>118</v>
      </c>
      <c r="M109" s="13">
        <v>196</v>
      </c>
      <c r="N109" s="13">
        <v>41</v>
      </c>
      <c r="V109">
        <f t="shared" si="1"/>
        <v>355</v>
      </c>
      <c r="W109" s="13" t="s">
        <v>45</v>
      </c>
    </row>
    <row r="110" spans="1:23" ht="12.75" x14ac:dyDescent="0.2">
      <c r="B110" s="13">
        <v>14</v>
      </c>
      <c r="C110" s="13">
        <v>98</v>
      </c>
      <c r="D110" s="13">
        <v>50</v>
      </c>
      <c r="V110">
        <f t="shared" si="1"/>
        <v>148</v>
      </c>
      <c r="W110" s="13" t="s">
        <v>32</v>
      </c>
    </row>
    <row r="111" spans="1:23" ht="12.75" x14ac:dyDescent="0.2">
      <c r="B111" s="13">
        <v>15</v>
      </c>
      <c r="C111" s="13">
        <v>24</v>
      </c>
      <c r="V111">
        <f t="shared" si="1"/>
        <v>24</v>
      </c>
      <c r="W111" s="13" t="s">
        <v>33</v>
      </c>
    </row>
    <row r="112" spans="1:23" ht="12.75" x14ac:dyDescent="0.2">
      <c r="B112" s="15">
        <v>16</v>
      </c>
      <c r="C112" s="15">
        <f>35+25+48</f>
        <v>108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>
        <f t="shared" si="1"/>
        <v>108</v>
      </c>
      <c r="W112" s="18" t="s">
        <v>34</v>
      </c>
    </row>
    <row r="113" spans="2:23" ht="12.75" x14ac:dyDescent="0.2">
      <c r="B113" s="13">
        <v>17</v>
      </c>
      <c r="U113" s="13">
        <v>50</v>
      </c>
      <c r="V113">
        <f t="shared" si="1"/>
        <v>50</v>
      </c>
      <c r="W113" s="18" t="s">
        <v>39</v>
      </c>
    </row>
    <row r="114" spans="2:23" ht="12.75" x14ac:dyDescent="0.2">
      <c r="B114" s="13">
        <v>18</v>
      </c>
      <c r="C114" s="13">
        <v>101</v>
      </c>
      <c r="D114" s="13">
        <v>50</v>
      </c>
      <c r="U114" s="13">
        <v>360</v>
      </c>
      <c r="V114">
        <f t="shared" si="1"/>
        <v>511</v>
      </c>
      <c r="W114" s="13" t="s">
        <v>40</v>
      </c>
    </row>
    <row r="115" spans="2:23" ht="12.75" x14ac:dyDescent="0.2">
      <c r="B115" s="13">
        <v>19</v>
      </c>
      <c r="C115" s="13">
        <v>50</v>
      </c>
      <c r="V115">
        <f t="shared" si="1"/>
        <v>50</v>
      </c>
      <c r="W115" s="13" t="s">
        <v>44</v>
      </c>
    </row>
    <row r="116" spans="2:23" ht="12.75" x14ac:dyDescent="0.2">
      <c r="B116" s="13">
        <v>20</v>
      </c>
      <c r="C116" s="13">
        <v>70</v>
      </c>
      <c r="D116" s="13">
        <v>50</v>
      </c>
      <c r="V116">
        <f t="shared" si="1"/>
        <v>120</v>
      </c>
      <c r="W116" s="13" t="s">
        <v>45</v>
      </c>
    </row>
    <row r="117" spans="2:23" ht="12.75" x14ac:dyDescent="0.2">
      <c r="B117" s="13">
        <v>21</v>
      </c>
      <c r="C117">
        <f>47+21</f>
        <v>68</v>
      </c>
      <c r="K117" s="13">
        <v>300</v>
      </c>
      <c r="V117">
        <f t="shared" si="1"/>
        <v>368</v>
      </c>
      <c r="W117" s="13" t="s">
        <v>32</v>
      </c>
    </row>
    <row r="118" spans="2:23" ht="12.75" x14ac:dyDescent="0.2">
      <c r="B118" s="13">
        <v>22</v>
      </c>
      <c r="C118">
        <f>5+8+35</f>
        <v>48</v>
      </c>
      <c r="V118">
        <f t="shared" si="1"/>
        <v>48</v>
      </c>
      <c r="W118" s="13" t="s">
        <v>33</v>
      </c>
    </row>
    <row r="119" spans="2:23" ht="12.75" x14ac:dyDescent="0.2">
      <c r="B119" s="13">
        <v>23</v>
      </c>
      <c r="C119" s="13">
        <v>150</v>
      </c>
      <c r="U119" s="13">
        <f>200+200+160</f>
        <v>560</v>
      </c>
      <c r="V119">
        <f t="shared" si="1"/>
        <v>710</v>
      </c>
      <c r="W119" s="18" t="s">
        <v>34</v>
      </c>
    </row>
    <row r="120" spans="2:23" ht="12.75" x14ac:dyDescent="0.2">
      <c r="B120" s="13">
        <v>24</v>
      </c>
      <c r="C120" s="13">
        <v>10</v>
      </c>
      <c r="V120">
        <f t="shared" si="1"/>
        <v>10</v>
      </c>
      <c r="W120" s="18" t="s">
        <v>39</v>
      </c>
    </row>
    <row r="121" spans="2:23" ht="12.75" x14ac:dyDescent="0.2">
      <c r="B121" s="13">
        <v>25</v>
      </c>
      <c r="C121">
        <f>2+82+75</f>
        <v>159</v>
      </c>
      <c r="D121" s="13">
        <v>50</v>
      </c>
      <c r="U121" s="13">
        <v>10</v>
      </c>
      <c r="V121">
        <f t="shared" si="1"/>
        <v>219</v>
      </c>
      <c r="W121" s="13" t="s">
        <v>40</v>
      </c>
    </row>
    <row r="122" spans="2:23" ht="12.75" x14ac:dyDescent="0.2">
      <c r="B122" s="13">
        <v>26</v>
      </c>
      <c r="V122">
        <f t="shared" si="1"/>
        <v>0</v>
      </c>
      <c r="W122" s="13" t="s">
        <v>44</v>
      </c>
    </row>
    <row r="123" spans="2:23" ht="12.75" x14ac:dyDescent="0.2">
      <c r="B123" s="13">
        <v>27</v>
      </c>
      <c r="C123">
        <f>27+90</f>
        <v>117</v>
      </c>
      <c r="V123">
        <f t="shared" si="1"/>
        <v>117</v>
      </c>
      <c r="W123" s="13" t="s">
        <v>45</v>
      </c>
    </row>
    <row r="124" spans="2:23" ht="12.75" x14ac:dyDescent="0.2">
      <c r="B124" s="13">
        <v>28</v>
      </c>
      <c r="C124" s="13">
        <f>35+36</f>
        <v>71</v>
      </c>
      <c r="U124" s="13">
        <f>26+110</f>
        <v>136</v>
      </c>
      <c r="V124">
        <f t="shared" si="1"/>
        <v>207</v>
      </c>
      <c r="W124" s="13" t="s">
        <v>32</v>
      </c>
    </row>
    <row r="125" spans="2:23" ht="12.75" x14ac:dyDescent="0.2">
      <c r="B125" s="13">
        <v>29</v>
      </c>
      <c r="C125" s="13">
        <v>75</v>
      </c>
      <c r="U125" s="13">
        <v>865</v>
      </c>
      <c r="V125">
        <f t="shared" si="1"/>
        <v>940</v>
      </c>
      <c r="W125" s="13" t="s">
        <v>33</v>
      </c>
    </row>
    <row r="126" spans="2:23" ht="12.75" x14ac:dyDescent="0.2">
      <c r="B126" s="13">
        <v>30</v>
      </c>
      <c r="D126" s="13">
        <v>50</v>
      </c>
      <c r="E126" s="13">
        <v>150</v>
      </c>
      <c r="V126">
        <f t="shared" si="1"/>
        <v>200</v>
      </c>
      <c r="W126" s="18" t="s">
        <v>34</v>
      </c>
    </row>
    <row r="127" spans="2:23" ht="12.75" x14ac:dyDescent="0.2">
      <c r="W127" s="18" t="s">
        <v>39</v>
      </c>
    </row>
  </sheetData>
  <mergeCells count="1">
    <mergeCell ref="C1:O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selection sqref="A1:W1"/>
    </sheetView>
  </sheetViews>
  <sheetFormatPr defaultColWidth="14.42578125" defaultRowHeight="15.75" customHeight="1" x14ac:dyDescent="0.2"/>
  <cols>
    <col min="1" max="1" width="8.5703125" customWidth="1"/>
    <col min="2" max="2" width="14.42578125" hidden="1"/>
    <col min="3" max="5" width="8.5703125" customWidth="1"/>
    <col min="6" max="6" width="8.5703125" hidden="1" customWidth="1"/>
    <col min="7" max="9" width="8.5703125" customWidth="1"/>
    <col min="10" max="10" width="8.5703125" hidden="1" customWidth="1"/>
    <col min="11" max="11" width="8.5703125" customWidth="1"/>
    <col min="12" max="14" width="9.140625" customWidth="1"/>
    <col min="15" max="20" width="9.140625" hidden="1" customWidth="1"/>
    <col min="21" max="21" width="9.140625" customWidth="1"/>
    <col min="22" max="23" width="9.5703125" customWidth="1"/>
  </cols>
  <sheetData>
    <row r="1" spans="1:23" ht="22.5" customHeight="1" x14ac:dyDescent="0.2">
      <c r="A1" s="28" t="s">
        <v>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5.75" customHeight="1" x14ac:dyDescent="0.2">
      <c r="V2" s="7"/>
      <c r="W2" s="19"/>
    </row>
    <row r="3" spans="1:23" ht="38.2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7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/>
      <c r="Q3" s="6"/>
      <c r="R3" s="6"/>
      <c r="S3" s="6"/>
      <c r="T3" s="6"/>
      <c r="U3" s="4" t="s">
        <v>16</v>
      </c>
      <c r="V3" s="21" t="s">
        <v>17</v>
      </c>
      <c r="W3" s="23" t="s">
        <v>67</v>
      </c>
    </row>
    <row r="4" spans="1:23" ht="15.75" customHeight="1" x14ac:dyDescent="0.2">
      <c r="C4" s="8">
        <f t="shared" ref="C4:V4" si="0">SUM(C5:C10000)</f>
        <v>10776</v>
      </c>
      <c r="D4" s="8">
        <f t="shared" si="0"/>
        <v>1768</v>
      </c>
      <c r="E4" s="8">
        <f t="shared" si="0"/>
        <v>660</v>
      </c>
      <c r="F4" s="8">
        <f t="shared" si="0"/>
        <v>0</v>
      </c>
      <c r="G4" s="8">
        <f t="shared" si="0"/>
        <v>345</v>
      </c>
      <c r="H4" s="8">
        <f t="shared" si="0"/>
        <v>1700</v>
      </c>
      <c r="I4" s="8">
        <f t="shared" si="0"/>
        <v>1282</v>
      </c>
      <c r="J4" s="8">
        <f t="shared" si="0"/>
        <v>0</v>
      </c>
      <c r="K4" s="8">
        <f t="shared" si="0"/>
        <v>450</v>
      </c>
      <c r="L4" s="8">
        <f t="shared" si="0"/>
        <v>300</v>
      </c>
      <c r="M4" s="8">
        <f t="shared" si="0"/>
        <v>687</v>
      </c>
      <c r="N4" s="8">
        <f t="shared" si="0"/>
        <v>639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5586</v>
      </c>
      <c r="V4" s="8">
        <f t="shared" si="0"/>
        <v>24193</v>
      </c>
      <c r="W4" s="19"/>
    </row>
    <row r="5" spans="1:23" ht="15.75" customHeight="1" x14ac:dyDescent="0.2">
      <c r="A5" s="24">
        <v>43160</v>
      </c>
      <c r="C5" s="7">
        <f>SUM(daily!C5:C35)</f>
        <v>2463</v>
      </c>
      <c r="D5" s="7">
        <f>SUM(daily!D5:D35)</f>
        <v>382</v>
      </c>
      <c r="E5" s="7">
        <f>SUM(daily!E5:E35)</f>
        <v>10</v>
      </c>
      <c r="F5" s="7">
        <f>SUM(daily!F5:F35)</f>
        <v>0</v>
      </c>
      <c r="G5" s="7">
        <f>SUM(daily!G5:G35)</f>
        <v>245</v>
      </c>
      <c r="H5" s="7">
        <f>SUM(daily!H5:H35)</f>
        <v>275</v>
      </c>
      <c r="I5" s="7">
        <f>SUM(daily!I5:I35)</f>
        <v>912</v>
      </c>
      <c r="J5" s="7">
        <f>SUM(daily!J5:J35)</f>
        <v>0</v>
      </c>
      <c r="K5" s="7">
        <f>SUM(daily!K5:K35)</f>
        <v>0</v>
      </c>
      <c r="L5" s="7">
        <f>SUM(daily!L5:L35)</f>
        <v>0</v>
      </c>
      <c r="M5" s="7">
        <f>SUM(daily!M5:M35)</f>
        <v>134</v>
      </c>
      <c r="N5" s="7">
        <f>SUM(daily!N5:N35)</f>
        <v>488</v>
      </c>
      <c r="O5" s="7">
        <f>SUM(daily!O5:O35)</f>
        <v>0</v>
      </c>
      <c r="P5" s="7">
        <f>SUM(daily!P5:P35)</f>
        <v>0</v>
      </c>
      <c r="Q5" s="7">
        <f>SUM(daily!Q5:Q35)</f>
        <v>0</v>
      </c>
      <c r="R5" s="7">
        <f>SUM(daily!R5:R35)</f>
        <v>0</v>
      </c>
      <c r="S5" s="7">
        <f>SUM(daily!S5:S35)</f>
        <v>0</v>
      </c>
      <c r="T5" s="7">
        <f>SUM(daily!T5:T35)</f>
        <v>0</v>
      </c>
      <c r="U5" s="7">
        <f>SUM(daily!U5:U35)</f>
        <v>941</v>
      </c>
      <c r="V5" s="7">
        <f>SUM(daily!V5:V35)</f>
        <v>5850</v>
      </c>
      <c r="W5" s="7">
        <f t="shared" ref="W5:W8" si="1">7000-V5</f>
        <v>1150</v>
      </c>
    </row>
    <row r="6" spans="1:23" ht="15.75" customHeight="1" x14ac:dyDescent="0.2">
      <c r="A6" s="24">
        <v>43191</v>
      </c>
      <c r="C6" s="7">
        <f>SUM(daily!C36:C65)</f>
        <v>2938</v>
      </c>
      <c r="D6" s="7">
        <f>SUM(daily!D36:D65)</f>
        <v>460</v>
      </c>
      <c r="E6" s="7">
        <f>SUM(daily!E36:E65)</f>
        <v>200</v>
      </c>
      <c r="F6" s="7">
        <f>SUM(daily!F36:F65)</f>
        <v>0</v>
      </c>
      <c r="G6" s="7">
        <f>SUM(daily!G36:G65)</f>
        <v>0</v>
      </c>
      <c r="H6" s="7">
        <f>SUM(daily!H36:H65)</f>
        <v>500</v>
      </c>
      <c r="I6" s="7">
        <f>SUM(daily!I36:I65)</f>
        <v>0</v>
      </c>
      <c r="J6" s="7">
        <f>SUM(daily!J36:J65)</f>
        <v>0</v>
      </c>
      <c r="K6" s="7">
        <f>SUM(daily!K36:K65)</f>
        <v>0</v>
      </c>
      <c r="L6" s="7">
        <f>SUM(daily!L36:L65)</f>
        <v>300</v>
      </c>
      <c r="M6" s="7">
        <f>SUM(daily!M36:M65)</f>
        <v>157</v>
      </c>
      <c r="N6" s="7">
        <f>SUM(daily!N36:N65)</f>
        <v>55</v>
      </c>
      <c r="O6" s="7">
        <f>SUM(daily!O36:O65)</f>
        <v>0</v>
      </c>
      <c r="P6" s="7">
        <f>SUM(daily!P36:P65)</f>
        <v>0</v>
      </c>
      <c r="Q6" s="7">
        <f>SUM(daily!Q36:Q65)</f>
        <v>0</v>
      </c>
      <c r="R6" s="7">
        <f>SUM(daily!R36:R65)</f>
        <v>0</v>
      </c>
      <c r="S6" s="7">
        <f>SUM(daily!S36:S65)</f>
        <v>0</v>
      </c>
      <c r="T6" s="7">
        <f>SUM(daily!T36:T65)</f>
        <v>0</v>
      </c>
      <c r="U6" s="7">
        <f>SUM(daily!U36:U65)</f>
        <v>1189</v>
      </c>
      <c r="V6" s="7">
        <f>SUM(daily!V36:V65)</f>
        <v>5799</v>
      </c>
      <c r="W6" s="7">
        <f t="shared" si="1"/>
        <v>1201</v>
      </c>
    </row>
    <row r="7" spans="1:23" ht="15.75" customHeight="1" x14ac:dyDescent="0.2">
      <c r="A7" s="24">
        <v>43221</v>
      </c>
      <c r="C7" s="7">
        <f>SUM(daily!C66:C96)</f>
        <v>2690</v>
      </c>
      <c r="D7" s="7">
        <f>SUM(daily!D66:D96)</f>
        <v>476</v>
      </c>
      <c r="E7" s="7">
        <f>SUM(daily!E66:E96)</f>
        <v>200</v>
      </c>
      <c r="F7" s="7">
        <f>SUM(daily!F66:F96)</f>
        <v>0</v>
      </c>
      <c r="G7" s="7">
        <f>SUM(daily!G66:G96)</f>
        <v>100</v>
      </c>
      <c r="H7" s="7">
        <f>SUM(daily!H66:H96)</f>
        <v>925</v>
      </c>
      <c r="I7" s="7">
        <f>SUM(daily!I66:I96)</f>
        <v>370</v>
      </c>
      <c r="J7" s="7">
        <f>SUM(daily!J66:J96)</f>
        <v>0</v>
      </c>
      <c r="K7" s="7">
        <f>SUM(daily!K66:K96)</f>
        <v>150</v>
      </c>
      <c r="L7" s="7">
        <f>SUM(daily!L66:L96)</f>
        <v>0</v>
      </c>
      <c r="M7" s="7">
        <f>SUM(daily!M66:M96)</f>
        <v>200</v>
      </c>
      <c r="N7" s="7">
        <f>SUM(daily!N66:N96)</f>
        <v>55</v>
      </c>
      <c r="O7" s="7">
        <f>SUM(daily!O66:O96)</f>
        <v>0</v>
      </c>
      <c r="P7" s="7">
        <f>SUM(daily!P66:P96)</f>
        <v>0</v>
      </c>
      <c r="Q7" s="7">
        <f>SUM(daily!Q66:Q96)</f>
        <v>0</v>
      </c>
      <c r="R7" s="7">
        <f>SUM(daily!R66:R96)</f>
        <v>0</v>
      </c>
      <c r="S7" s="7">
        <f>SUM(daily!S66:S96)</f>
        <v>0</v>
      </c>
      <c r="T7" s="7">
        <f>SUM(daily!T66:T96)</f>
        <v>0</v>
      </c>
      <c r="U7" s="7">
        <f>SUM(daily!U66:U96)</f>
        <v>1475</v>
      </c>
      <c r="V7" s="7">
        <f>SUM(daily!V66:V96)</f>
        <v>6641</v>
      </c>
      <c r="W7" s="7">
        <f t="shared" si="1"/>
        <v>359</v>
      </c>
    </row>
    <row r="8" spans="1:23" ht="15.75" customHeight="1" x14ac:dyDescent="0.2">
      <c r="A8" s="24">
        <v>43252</v>
      </c>
      <c r="C8" s="7">
        <f>SUM(daily!C97:C126)</f>
        <v>2685</v>
      </c>
      <c r="D8" s="7">
        <f>SUM(daily!D97:D126)</f>
        <v>450</v>
      </c>
      <c r="E8" s="7">
        <f>SUM(daily!E97:E126)</f>
        <v>250</v>
      </c>
      <c r="F8" s="7">
        <f>SUM(daily!F97:F126)</f>
        <v>0</v>
      </c>
      <c r="G8" s="7">
        <f>SUM(daily!G97:G126)</f>
        <v>0</v>
      </c>
      <c r="H8" s="7">
        <f>SUM(daily!H97:H126)</f>
        <v>0</v>
      </c>
      <c r="I8" s="7">
        <f>SUM(daily!I97:I126)</f>
        <v>0</v>
      </c>
      <c r="J8" s="7">
        <f>SUM(daily!J97:J126)</f>
        <v>0</v>
      </c>
      <c r="K8" s="7">
        <f>SUM(daily!K97:K126)</f>
        <v>300</v>
      </c>
      <c r="L8" s="7">
        <f>SUM(daily!L97:L126)</f>
        <v>0</v>
      </c>
      <c r="M8" s="7">
        <f>SUM(daily!M97:M126)</f>
        <v>196</v>
      </c>
      <c r="N8" s="7">
        <f>SUM(daily!N97:N126)</f>
        <v>41</v>
      </c>
      <c r="O8" s="7">
        <f>SUM(daily!O97:O126)</f>
        <v>0</v>
      </c>
      <c r="P8" s="7">
        <f>SUM(daily!P97:P126)</f>
        <v>0</v>
      </c>
      <c r="Q8" s="7">
        <f>SUM(daily!Q97:Q126)</f>
        <v>0</v>
      </c>
      <c r="R8" s="7">
        <f>SUM(daily!R97:R126)</f>
        <v>0</v>
      </c>
      <c r="S8" s="7">
        <f>SUM(daily!S97:S126)</f>
        <v>0</v>
      </c>
      <c r="T8" s="7">
        <f>SUM(daily!T97:T126)</f>
        <v>0</v>
      </c>
      <c r="U8" s="7">
        <f>SUM(daily!U97:U126)</f>
        <v>1981</v>
      </c>
      <c r="V8" s="7">
        <f>SUM(daily!V97:V126)</f>
        <v>5903</v>
      </c>
      <c r="W8" s="7">
        <f t="shared" si="1"/>
        <v>1097</v>
      </c>
    </row>
    <row r="9" spans="1:23" ht="15.7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5.75" customHeight="1" x14ac:dyDescent="0.2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5.75" customHeigh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5.75" customHeight="1" x14ac:dyDescent="0.2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5.75" customHeight="1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5.75" customHeight="1" x14ac:dyDescent="0.2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5.75" customHeight="1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5.75" customHeight="1" x14ac:dyDescent="0.2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22:23" ht="15.75" customHeight="1" x14ac:dyDescent="0.2">
      <c r="V17" s="7"/>
      <c r="W17" s="19"/>
    </row>
    <row r="18" spans="22:23" ht="15.75" customHeight="1" x14ac:dyDescent="0.2">
      <c r="V18" s="7"/>
      <c r="W18" s="19"/>
    </row>
    <row r="19" spans="22:23" ht="15.75" customHeight="1" x14ac:dyDescent="0.2">
      <c r="V19" s="7"/>
      <c r="W19" s="19"/>
    </row>
    <row r="20" spans="22:23" ht="15.75" customHeight="1" x14ac:dyDescent="0.2">
      <c r="V20" s="7"/>
      <c r="W20" s="19"/>
    </row>
    <row r="21" spans="22:23" ht="15.75" customHeight="1" x14ac:dyDescent="0.2">
      <c r="V21" s="7"/>
      <c r="W21" s="19"/>
    </row>
    <row r="22" spans="22:23" ht="15.75" customHeight="1" x14ac:dyDescent="0.2">
      <c r="V22" s="7"/>
      <c r="W22" s="19"/>
    </row>
    <row r="23" spans="22:23" ht="15.75" customHeight="1" x14ac:dyDescent="0.2">
      <c r="V23" s="7"/>
      <c r="W23" s="19"/>
    </row>
    <row r="24" spans="22:23" ht="15.75" customHeight="1" x14ac:dyDescent="0.2">
      <c r="V24" s="7"/>
      <c r="W24" s="19"/>
    </row>
    <row r="25" spans="22:23" ht="15.75" customHeight="1" x14ac:dyDescent="0.2">
      <c r="V25" s="7"/>
      <c r="W25" s="19"/>
    </row>
    <row r="26" spans="22:23" ht="15.75" customHeight="1" x14ac:dyDescent="0.2">
      <c r="V26" s="7"/>
      <c r="W26" s="19"/>
    </row>
    <row r="27" spans="22:23" ht="15.75" customHeight="1" x14ac:dyDescent="0.2">
      <c r="V27" s="7"/>
      <c r="W27" s="19"/>
    </row>
    <row r="28" spans="22:23" ht="15.75" customHeight="1" x14ac:dyDescent="0.2">
      <c r="V28" s="7"/>
      <c r="W28" s="19"/>
    </row>
    <row r="29" spans="22:23" ht="15.75" customHeight="1" x14ac:dyDescent="0.2">
      <c r="V29" s="7"/>
      <c r="W29" s="19"/>
    </row>
    <row r="30" spans="22:23" ht="15.75" customHeight="1" x14ac:dyDescent="0.2">
      <c r="V30" s="7"/>
      <c r="W30" s="19"/>
    </row>
    <row r="31" spans="22:23" ht="15.75" customHeight="1" x14ac:dyDescent="0.2">
      <c r="V31" s="7"/>
      <c r="W31" s="19"/>
    </row>
    <row r="32" spans="22:23" ht="15.75" customHeight="1" x14ac:dyDescent="0.2">
      <c r="V32" s="7"/>
      <c r="W32" s="19"/>
    </row>
    <row r="33" spans="22:23" ht="15.75" customHeight="1" x14ac:dyDescent="0.2">
      <c r="V33" s="7"/>
      <c r="W33" s="19"/>
    </row>
    <row r="34" spans="22:23" ht="15.75" customHeight="1" x14ac:dyDescent="0.2">
      <c r="V34" s="7"/>
      <c r="W34" s="19"/>
    </row>
    <row r="35" spans="22:23" ht="15.75" customHeight="1" x14ac:dyDescent="0.2">
      <c r="V35" s="7"/>
      <c r="W35" s="19"/>
    </row>
    <row r="36" spans="22:23" ht="15.75" customHeight="1" x14ac:dyDescent="0.2">
      <c r="V36" s="7"/>
      <c r="W36" s="19"/>
    </row>
    <row r="37" spans="22:23" ht="15.75" customHeight="1" x14ac:dyDescent="0.2">
      <c r="V37" s="7"/>
      <c r="W37" s="19"/>
    </row>
    <row r="38" spans="22:23" ht="15.75" customHeight="1" x14ac:dyDescent="0.2">
      <c r="V38" s="7"/>
      <c r="W38" s="19"/>
    </row>
    <row r="39" spans="22:23" ht="15.75" customHeight="1" x14ac:dyDescent="0.2">
      <c r="V39" s="7"/>
      <c r="W39" s="19"/>
    </row>
    <row r="40" spans="22:23" ht="15.75" customHeight="1" x14ac:dyDescent="0.2">
      <c r="V40" s="7"/>
      <c r="W40" s="19"/>
    </row>
    <row r="41" spans="22:23" ht="15.75" customHeight="1" x14ac:dyDescent="0.2">
      <c r="V41" s="7"/>
      <c r="W41" s="19"/>
    </row>
    <row r="42" spans="22:23" ht="15.75" customHeight="1" x14ac:dyDescent="0.2">
      <c r="V42" s="7"/>
      <c r="W42" s="19"/>
    </row>
    <row r="43" spans="22:23" ht="12.75" x14ac:dyDescent="0.2">
      <c r="V43" s="7"/>
      <c r="W43" s="19"/>
    </row>
    <row r="44" spans="22:23" ht="12.75" x14ac:dyDescent="0.2">
      <c r="V44" s="7"/>
      <c r="W44" s="19"/>
    </row>
    <row r="45" spans="22:23" ht="12.75" x14ac:dyDescent="0.2">
      <c r="V45" s="7"/>
      <c r="W45" s="19"/>
    </row>
    <row r="46" spans="22:23" ht="12.75" x14ac:dyDescent="0.2">
      <c r="V46" s="7"/>
      <c r="W46" s="19"/>
    </row>
    <row r="47" spans="22:23" ht="12.75" x14ac:dyDescent="0.2">
      <c r="V47" s="7"/>
      <c r="W47" s="19"/>
    </row>
    <row r="48" spans="22:23" ht="12.75" x14ac:dyDescent="0.2">
      <c r="V48" s="7"/>
      <c r="W48" s="19"/>
    </row>
    <row r="49" spans="22:23" ht="12.75" x14ac:dyDescent="0.2">
      <c r="V49" s="7"/>
      <c r="W49" s="19"/>
    </row>
    <row r="50" spans="22:23" ht="12.75" x14ac:dyDescent="0.2">
      <c r="V50" s="7"/>
      <c r="W50" s="19"/>
    </row>
    <row r="51" spans="22:23" ht="12.75" x14ac:dyDescent="0.2">
      <c r="V51" s="7"/>
      <c r="W51" s="19"/>
    </row>
    <row r="52" spans="22:23" ht="12.75" x14ac:dyDescent="0.2">
      <c r="V52" s="7"/>
      <c r="W52" s="19"/>
    </row>
    <row r="53" spans="22:23" ht="12.75" x14ac:dyDescent="0.2">
      <c r="V53" s="7"/>
      <c r="W53" s="19"/>
    </row>
    <row r="54" spans="22:23" ht="12.75" x14ac:dyDescent="0.2">
      <c r="V54" s="7"/>
      <c r="W54" s="19"/>
    </row>
    <row r="55" spans="22:23" ht="12.75" x14ac:dyDescent="0.2">
      <c r="V55" s="7"/>
      <c r="W55" s="19"/>
    </row>
    <row r="56" spans="22:23" ht="12.75" x14ac:dyDescent="0.2">
      <c r="V56" s="7"/>
      <c r="W56" s="19"/>
    </row>
    <row r="57" spans="22:23" ht="12.75" x14ac:dyDescent="0.2">
      <c r="V57" s="7"/>
      <c r="W57" s="19"/>
    </row>
    <row r="58" spans="22:23" ht="12.75" x14ac:dyDescent="0.2">
      <c r="V58" s="7"/>
      <c r="W58" s="19"/>
    </row>
    <row r="59" spans="22:23" ht="12.75" x14ac:dyDescent="0.2">
      <c r="V59" s="7"/>
      <c r="W59" s="19"/>
    </row>
    <row r="60" spans="22:23" ht="12.75" x14ac:dyDescent="0.2">
      <c r="V60" s="7"/>
      <c r="W60" s="19"/>
    </row>
    <row r="61" spans="22:23" ht="12.75" x14ac:dyDescent="0.2">
      <c r="V61" s="7"/>
      <c r="W61" s="19"/>
    </row>
    <row r="62" spans="22:23" ht="12.75" x14ac:dyDescent="0.2">
      <c r="V62" s="7"/>
      <c r="W62" s="19"/>
    </row>
    <row r="63" spans="22:23" ht="12.75" x14ac:dyDescent="0.2">
      <c r="V63" s="7"/>
      <c r="W63" s="19"/>
    </row>
    <row r="64" spans="22:23" ht="12.75" x14ac:dyDescent="0.2">
      <c r="V64" s="7"/>
      <c r="W64" s="19"/>
    </row>
    <row r="65" spans="22:23" ht="12.75" x14ac:dyDescent="0.2">
      <c r="V65" s="7"/>
      <c r="W65" s="19"/>
    </row>
    <row r="66" spans="22:23" ht="12.75" x14ac:dyDescent="0.2">
      <c r="V66" s="7"/>
      <c r="W66" s="19"/>
    </row>
    <row r="67" spans="22:23" ht="12.75" x14ac:dyDescent="0.2">
      <c r="V67" s="7"/>
      <c r="W67" s="19"/>
    </row>
    <row r="68" spans="22:23" ht="12.75" x14ac:dyDescent="0.2">
      <c r="V68" s="7"/>
      <c r="W68" s="19"/>
    </row>
    <row r="69" spans="22:23" ht="12.75" x14ac:dyDescent="0.2">
      <c r="V69" s="7"/>
      <c r="W69" s="19"/>
    </row>
    <row r="70" spans="22:23" ht="12.75" x14ac:dyDescent="0.2">
      <c r="V70" s="7"/>
      <c r="W70" s="19"/>
    </row>
    <row r="71" spans="22:23" ht="12.75" x14ac:dyDescent="0.2">
      <c r="V71" s="7"/>
      <c r="W71" s="19"/>
    </row>
    <row r="72" spans="22:23" ht="12.75" x14ac:dyDescent="0.2">
      <c r="V72" s="7"/>
      <c r="W72" s="19"/>
    </row>
    <row r="73" spans="22:23" ht="12.75" x14ac:dyDescent="0.2">
      <c r="V73" s="7"/>
      <c r="W73" s="19"/>
    </row>
    <row r="74" spans="22:23" ht="12.75" x14ac:dyDescent="0.2">
      <c r="V74" s="7"/>
      <c r="W74" s="19"/>
    </row>
    <row r="75" spans="22:23" ht="12.75" x14ac:dyDescent="0.2">
      <c r="V75" s="7"/>
      <c r="W75" s="19"/>
    </row>
    <row r="76" spans="22:23" ht="12.75" x14ac:dyDescent="0.2">
      <c r="V76" s="7"/>
      <c r="W76" s="19"/>
    </row>
    <row r="77" spans="22:23" ht="12.75" x14ac:dyDescent="0.2">
      <c r="V77" s="7"/>
      <c r="W77" s="19"/>
    </row>
    <row r="78" spans="22:23" ht="12.75" x14ac:dyDescent="0.2">
      <c r="V78" s="7"/>
      <c r="W78" s="19"/>
    </row>
    <row r="79" spans="22:23" ht="12.75" x14ac:dyDescent="0.2">
      <c r="V79" s="7"/>
      <c r="W79" s="19"/>
    </row>
    <row r="80" spans="22:23" ht="12.75" x14ac:dyDescent="0.2">
      <c r="V80" s="7"/>
      <c r="W80" s="19"/>
    </row>
    <row r="81" spans="22:23" ht="12.75" x14ac:dyDescent="0.2">
      <c r="V81" s="7"/>
      <c r="W81" s="19"/>
    </row>
    <row r="82" spans="22:23" ht="12.75" x14ac:dyDescent="0.2">
      <c r="V82" s="7"/>
      <c r="W82" s="19"/>
    </row>
    <row r="83" spans="22:23" ht="12.75" x14ac:dyDescent="0.2">
      <c r="V83" s="7"/>
      <c r="W83" s="19"/>
    </row>
    <row r="84" spans="22:23" ht="12.75" x14ac:dyDescent="0.2">
      <c r="V84" s="7"/>
      <c r="W84" s="19"/>
    </row>
    <row r="85" spans="22:23" ht="12.75" x14ac:dyDescent="0.2">
      <c r="V85" s="7"/>
      <c r="W85" s="19"/>
    </row>
    <row r="86" spans="22:23" ht="12.75" x14ac:dyDescent="0.2">
      <c r="V86" s="7"/>
      <c r="W86" s="19"/>
    </row>
    <row r="87" spans="22:23" ht="12.75" x14ac:dyDescent="0.2">
      <c r="V87" s="7"/>
      <c r="W87" s="19"/>
    </row>
    <row r="88" spans="22:23" ht="12.75" x14ac:dyDescent="0.2">
      <c r="V88" s="7"/>
      <c r="W88" s="19"/>
    </row>
    <row r="89" spans="22:23" ht="12.75" x14ac:dyDescent="0.2">
      <c r="V89" s="7"/>
      <c r="W89" s="19"/>
    </row>
    <row r="90" spans="22:23" ht="12.75" x14ac:dyDescent="0.2">
      <c r="V90" s="7"/>
      <c r="W90" s="19"/>
    </row>
    <row r="91" spans="22:23" ht="12.75" x14ac:dyDescent="0.2">
      <c r="V91" s="7"/>
      <c r="W91" s="19"/>
    </row>
    <row r="92" spans="22:23" ht="12.75" x14ac:dyDescent="0.2">
      <c r="V92" s="7"/>
      <c r="W92" s="19"/>
    </row>
    <row r="93" spans="22:23" ht="12.75" x14ac:dyDescent="0.2">
      <c r="V93" s="7"/>
      <c r="W93" s="19"/>
    </row>
    <row r="94" spans="22:23" ht="12.75" x14ac:dyDescent="0.2">
      <c r="V94" s="7"/>
      <c r="W94" s="19"/>
    </row>
    <row r="95" spans="22:23" ht="12.75" x14ac:dyDescent="0.2">
      <c r="V95" s="7"/>
      <c r="W95" s="19"/>
    </row>
    <row r="96" spans="22:23" ht="12.75" x14ac:dyDescent="0.2">
      <c r="V96" s="7"/>
      <c r="W96" s="19"/>
    </row>
    <row r="97" spans="22:23" ht="12.75" x14ac:dyDescent="0.2">
      <c r="V97" s="7"/>
      <c r="W97" s="19"/>
    </row>
    <row r="98" spans="22:23" ht="12.75" x14ac:dyDescent="0.2">
      <c r="V98" s="7"/>
      <c r="W98" s="19"/>
    </row>
    <row r="99" spans="22:23" ht="12.75" x14ac:dyDescent="0.2">
      <c r="V99" s="7"/>
      <c r="W99" s="19"/>
    </row>
    <row r="100" spans="22:23" ht="12.75" x14ac:dyDescent="0.2">
      <c r="V100" s="7"/>
      <c r="W100" s="19"/>
    </row>
    <row r="101" spans="22:23" ht="12.75" x14ac:dyDescent="0.2">
      <c r="V101" s="7"/>
      <c r="W101" s="19"/>
    </row>
    <row r="102" spans="22:23" ht="12.75" x14ac:dyDescent="0.2">
      <c r="V102" s="7"/>
      <c r="W102" s="19"/>
    </row>
    <row r="103" spans="22:23" ht="12.75" x14ac:dyDescent="0.2">
      <c r="V103" s="7"/>
      <c r="W103" s="19"/>
    </row>
    <row r="104" spans="22:23" ht="12.75" x14ac:dyDescent="0.2">
      <c r="V104" s="7"/>
      <c r="W104" s="19"/>
    </row>
    <row r="105" spans="22:23" ht="12.75" x14ac:dyDescent="0.2">
      <c r="V105" s="7"/>
      <c r="W105" s="19"/>
    </row>
    <row r="106" spans="22:23" ht="12.75" x14ac:dyDescent="0.2">
      <c r="V106" s="7"/>
      <c r="W106" s="19"/>
    </row>
    <row r="107" spans="22:23" ht="12.75" x14ac:dyDescent="0.2">
      <c r="V107" s="7"/>
      <c r="W107" s="19"/>
    </row>
    <row r="108" spans="22:23" ht="12.75" x14ac:dyDescent="0.2">
      <c r="V108" s="7"/>
      <c r="W108" s="19"/>
    </row>
    <row r="109" spans="22:23" ht="12.75" x14ac:dyDescent="0.2">
      <c r="V109" s="7"/>
      <c r="W109" s="19"/>
    </row>
    <row r="110" spans="22:23" ht="12.75" x14ac:dyDescent="0.2">
      <c r="V110" s="7"/>
      <c r="W110" s="19"/>
    </row>
    <row r="111" spans="22:23" ht="12.75" x14ac:dyDescent="0.2">
      <c r="V111" s="7"/>
      <c r="W111" s="19"/>
    </row>
    <row r="112" spans="22:23" ht="12.75" x14ac:dyDescent="0.2">
      <c r="V112" s="7"/>
      <c r="W112" s="19"/>
    </row>
    <row r="113" spans="22:23" ht="12.75" x14ac:dyDescent="0.2">
      <c r="V113" s="7"/>
      <c r="W113" s="19"/>
    </row>
    <row r="114" spans="22:23" ht="12.75" x14ac:dyDescent="0.2">
      <c r="V114" s="7"/>
      <c r="W114" s="19"/>
    </row>
    <row r="115" spans="22:23" ht="12.75" x14ac:dyDescent="0.2">
      <c r="V115" s="7"/>
      <c r="W115" s="19"/>
    </row>
    <row r="116" spans="22:23" ht="12.75" x14ac:dyDescent="0.2">
      <c r="V116" s="7"/>
      <c r="W116" s="19"/>
    </row>
    <row r="117" spans="22:23" ht="12.75" x14ac:dyDescent="0.2">
      <c r="V117" s="7"/>
      <c r="W117" s="19"/>
    </row>
    <row r="118" spans="22:23" ht="12.75" x14ac:dyDescent="0.2">
      <c r="V118" s="7"/>
      <c r="W118" s="19"/>
    </row>
    <row r="119" spans="22:23" ht="12.75" x14ac:dyDescent="0.2">
      <c r="V119" s="7"/>
      <c r="W119" s="19"/>
    </row>
    <row r="120" spans="22:23" ht="12.75" x14ac:dyDescent="0.2">
      <c r="V120" s="7"/>
      <c r="W120" s="19"/>
    </row>
    <row r="121" spans="22:23" ht="12.75" x14ac:dyDescent="0.2">
      <c r="V121" s="7"/>
      <c r="W121" s="19"/>
    </row>
    <row r="122" spans="22:23" ht="12.75" x14ac:dyDescent="0.2">
      <c r="V122" s="7"/>
      <c r="W122" s="19"/>
    </row>
    <row r="123" spans="22:23" ht="12.75" x14ac:dyDescent="0.2">
      <c r="V123" s="7"/>
      <c r="W123" s="19"/>
    </row>
    <row r="124" spans="22:23" ht="12.75" x14ac:dyDescent="0.2">
      <c r="V124" s="7"/>
      <c r="W124" s="19"/>
    </row>
    <row r="125" spans="22:23" ht="12.75" x14ac:dyDescent="0.2">
      <c r="V125" s="7"/>
      <c r="W125" s="19"/>
    </row>
    <row r="126" spans="22:23" ht="12.75" x14ac:dyDescent="0.2">
      <c r="V126" s="7"/>
      <c r="W126" s="19"/>
    </row>
    <row r="127" spans="22:23" ht="12.75" x14ac:dyDescent="0.2">
      <c r="V127" s="7"/>
      <c r="W127" s="19"/>
    </row>
    <row r="128" spans="22:23" ht="12.75" x14ac:dyDescent="0.2">
      <c r="V128" s="7"/>
      <c r="W128" s="19"/>
    </row>
    <row r="129" spans="22:23" ht="12.75" x14ac:dyDescent="0.2">
      <c r="V129" s="7"/>
      <c r="W129" s="19"/>
    </row>
    <row r="130" spans="22:23" ht="12.75" x14ac:dyDescent="0.2">
      <c r="V130" s="7"/>
      <c r="W130" s="19"/>
    </row>
    <row r="131" spans="22:23" ht="12.75" x14ac:dyDescent="0.2">
      <c r="V131" s="7"/>
      <c r="W131" s="19"/>
    </row>
    <row r="132" spans="22:23" ht="12.75" x14ac:dyDescent="0.2">
      <c r="V132" s="7"/>
      <c r="W132" s="19"/>
    </row>
    <row r="133" spans="22:23" ht="12.75" x14ac:dyDescent="0.2">
      <c r="V133" s="7"/>
      <c r="W133" s="19"/>
    </row>
    <row r="134" spans="22:23" ht="12.75" x14ac:dyDescent="0.2">
      <c r="V134" s="7"/>
      <c r="W134" s="19"/>
    </row>
    <row r="135" spans="22:23" ht="12.75" x14ac:dyDescent="0.2">
      <c r="V135" s="7"/>
      <c r="W135" s="19"/>
    </row>
    <row r="136" spans="22:23" ht="12.75" x14ac:dyDescent="0.2">
      <c r="V136" s="7"/>
      <c r="W136" s="19"/>
    </row>
    <row r="137" spans="22:23" ht="12.75" x14ac:dyDescent="0.2">
      <c r="V137" s="7"/>
      <c r="W137" s="19"/>
    </row>
    <row r="138" spans="22:23" ht="12.75" x14ac:dyDescent="0.2">
      <c r="V138" s="7"/>
      <c r="W138" s="19"/>
    </row>
    <row r="139" spans="22:23" ht="12.75" x14ac:dyDescent="0.2">
      <c r="V139" s="7"/>
      <c r="W139" s="19"/>
    </row>
    <row r="140" spans="22:23" ht="12.75" x14ac:dyDescent="0.2">
      <c r="V140" s="7"/>
      <c r="W140" s="19"/>
    </row>
    <row r="141" spans="22:23" ht="12.75" x14ac:dyDescent="0.2">
      <c r="V141" s="7"/>
      <c r="W141" s="19"/>
    </row>
    <row r="142" spans="22:23" ht="12.75" x14ac:dyDescent="0.2">
      <c r="V142" s="7"/>
      <c r="W142" s="19"/>
    </row>
    <row r="143" spans="22:23" ht="12.75" x14ac:dyDescent="0.2">
      <c r="V143" s="7"/>
      <c r="W143" s="19"/>
    </row>
    <row r="144" spans="22:23" ht="12.75" x14ac:dyDescent="0.2">
      <c r="V144" s="7"/>
      <c r="W144" s="19"/>
    </row>
    <row r="145" spans="22:23" ht="12.75" x14ac:dyDescent="0.2">
      <c r="V145" s="7"/>
      <c r="W145" s="19"/>
    </row>
    <row r="146" spans="22:23" ht="12.75" x14ac:dyDescent="0.2">
      <c r="V146" s="7"/>
      <c r="W146" s="19"/>
    </row>
    <row r="147" spans="22:23" ht="12.75" x14ac:dyDescent="0.2">
      <c r="V147" s="7"/>
      <c r="W147" s="19"/>
    </row>
    <row r="148" spans="22:23" ht="12.75" x14ac:dyDescent="0.2">
      <c r="V148" s="7"/>
      <c r="W148" s="19"/>
    </row>
    <row r="149" spans="22:23" ht="12.75" x14ac:dyDescent="0.2">
      <c r="V149" s="7"/>
      <c r="W149" s="19"/>
    </row>
    <row r="150" spans="22:23" ht="12.75" x14ac:dyDescent="0.2">
      <c r="V150" s="7"/>
      <c r="W150" s="19"/>
    </row>
    <row r="151" spans="22:23" ht="12.75" x14ac:dyDescent="0.2">
      <c r="V151" s="7"/>
      <c r="W151" s="19"/>
    </row>
    <row r="152" spans="22:23" ht="12.75" x14ac:dyDescent="0.2">
      <c r="V152" s="7"/>
      <c r="W152" s="19"/>
    </row>
    <row r="153" spans="22:23" ht="12.75" x14ac:dyDescent="0.2">
      <c r="V153" s="7"/>
      <c r="W153" s="19"/>
    </row>
    <row r="154" spans="22:23" ht="12.75" x14ac:dyDescent="0.2">
      <c r="V154" s="7"/>
      <c r="W154" s="19"/>
    </row>
    <row r="155" spans="22:23" ht="12.75" x14ac:dyDescent="0.2">
      <c r="V155" s="7"/>
      <c r="W155" s="19"/>
    </row>
    <row r="156" spans="22:23" ht="12.75" x14ac:dyDescent="0.2">
      <c r="V156" s="7"/>
      <c r="W156" s="19"/>
    </row>
    <row r="157" spans="22:23" ht="12.75" x14ac:dyDescent="0.2">
      <c r="V157" s="7"/>
      <c r="W157" s="19"/>
    </row>
    <row r="158" spans="22:23" ht="12.75" x14ac:dyDescent="0.2">
      <c r="V158" s="7"/>
      <c r="W158" s="19"/>
    </row>
    <row r="159" spans="22:23" ht="12.75" x14ac:dyDescent="0.2">
      <c r="V159" s="7"/>
      <c r="W159" s="19"/>
    </row>
    <row r="160" spans="22:23" ht="12.75" x14ac:dyDescent="0.2">
      <c r="V160" s="7"/>
      <c r="W160" s="19"/>
    </row>
    <row r="161" spans="22:23" ht="12.75" x14ac:dyDescent="0.2">
      <c r="V161" s="7"/>
      <c r="W161" s="19"/>
    </row>
    <row r="162" spans="22:23" ht="12.75" x14ac:dyDescent="0.2">
      <c r="V162" s="7"/>
      <c r="W162" s="19"/>
    </row>
    <row r="163" spans="22:23" ht="12.75" x14ac:dyDescent="0.2">
      <c r="V163" s="7"/>
      <c r="W163" s="19"/>
    </row>
    <row r="164" spans="22:23" ht="12.75" x14ac:dyDescent="0.2">
      <c r="V164" s="7"/>
      <c r="W164" s="19"/>
    </row>
    <row r="165" spans="22:23" ht="12.75" x14ac:dyDescent="0.2">
      <c r="V165" s="7"/>
      <c r="W165" s="19"/>
    </row>
    <row r="166" spans="22:23" ht="12.75" x14ac:dyDescent="0.2">
      <c r="V166" s="7"/>
      <c r="W166" s="19"/>
    </row>
    <row r="167" spans="22:23" ht="12.75" x14ac:dyDescent="0.2">
      <c r="V167" s="7"/>
      <c r="W167" s="19"/>
    </row>
    <row r="168" spans="22:23" ht="12.75" x14ac:dyDescent="0.2">
      <c r="V168" s="7"/>
      <c r="W168" s="19"/>
    </row>
    <row r="169" spans="22:23" ht="12.75" x14ac:dyDescent="0.2">
      <c r="V169" s="7"/>
      <c r="W169" s="19"/>
    </row>
    <row r="170" spans="22:23" ht="12.75" x14ac:dyDescent="0.2">
      <c r="V170" s="7"/>
      <c r="W170" s="19"/>
    </row>
    <row r="171" spans="22:23" ht="12.75" x14ac:dyDescent="0.2">
      <c r="V171" s="7"/>
      <c r="W171" s="19"/>
    </row>
    <row r="172" spans="22:23" ht="12.75" x14ac:dyDescent="0.2">
      <c r="V172" s="7"/>
      <c r="W172" s="19"/>
    </row>
    <row r="173" spans="22:23" ht="12.75" x14ac:dyDescent="0.2">
      <c r="V173" s="7"/>
      <c r="W173" s="19"/>
    </row>
    <row r="174" spans="22:23" ht="12.75" x14ac:dyDescent="0.2">
      <c r="V174" s="7"/>
      <c r="W174" s="19"/>
    </row>
    <row r="175" spans="22:23" ht="12.75" x14ac:dyDescent="0.2">
      <c r="V175" s="7"/>
      <c r="W175" s="19"/>
    </row>
    <row r="176" spans="22:23" ht="12.75" x14ac:dyDescent="0.2">
      <c r="V176" s="7"/>
      <c r="W176" s="19"/>
    </row>
    <row r="177" spans="22:23" ht="12.75" x14ac:dyDescent="0.2">
      <c r="V177" s="7"/>
      <c r="W177" s="19"/>
    </row>
    <row r="178" spans="22:23" ht="12.75" x14ac:dyDescent="0.2">
      <c r="V178" s="7"/>
      <c r="W178" s="19"/>
    </row>
    <row r="179" spans="22:23" ht="12.75" x14ac:dyDescent="0.2">
      <c r="V179" s="7"/>
      <c r="W179" s="19"/>
    </row>
    <row r="180" spans="22:23" ht="12.75" x14ac:dyDescent="0.2">
      <c r="V180" s="7"/>
      <c r="W180" s="19"/>
    </row>
    <row r="181" spans="22:23" ht="12.75" x14ac:dyDescent="0.2">
      <c r="V181" s="7"/>
      <c r="W181" s="19"/>
    </row>
    <row r="182" spans="22:23" ht="12.75" x14ac:dyDescent="0.2">
      <c r="V182" s="7"/>
      <c r="W182" s="19"/>
    </row>
    <row r="183" spans="22:23" ht="12.75" x14ac:dyDescent="0.2">
      <c r="V183" s="7"/>
      <c r="W183" s="19"/>
    </row>
    <row r="184" spans="22:23" ht="12.75" x14ac:dyDescent="0.2">
      <c r="V184" s="7"/>
      <c r="W184" s="19"/>
    </row>
    <row r="185" spans="22:23" ht="12.75" x14ac:dyDescent="0.2">
      <c r="V185" s="7"/>
      <c r="W185" s="19"/>
    </row>
    <row r="186" spans="22:23" ht="12.75" x14ac:dyDescent="0.2">
      <c r="V186" s="7"/>
      <c r="W186" s="19"/>
    </row>
    <row r="187" spans="22:23" ht="12.75" x14ac:dyDescent="0.2">
      <c r="V187" s="7"/>
      <c r="W187" s="19"/>
    </row>
    <row r="188" spans="22:23" ht="12.75" x14ac:dyDescent="0.2">
      <c r="V188" s="7"/>
      <c r="W188" s="19"/>
    </row>
    <row r="189" spans="22:23" ht="12.75" x14ac:dyDescent="0.2">
      <c r="V189" s="7"/>
      <c r="W189" s="19"/>
    </row>
    <row r="190" spans="22:23" ht="12.75" x14ac:dyDescent="0.2">
      <c r="V190" s="7"/>
      <c r="W190" s="19"/>
    </row>
    <row r="191" spans="22:23" ht="12.75" x14ac:dyDescent="0.2">
      <c r="V191" s="7"/>
      <c r="W191" s="19"/>
    </row>
    <row r="192" spans="22:23" ht="12.75" x14ac:dyDescent="0.2">
      <c r="V192" s="7"/>
      <c r="W192" s="19"/>
    </row>
    <row r="193" spans="22:23" ht="12.75" x14ac:dyDescent="0.2">
      <c r="V193" s="7"/>
      <c r="W193" s="19"/>
    </row>
    <row r="194" spans="22:23" ht="12.75" x14ac:dyDescent="0.2">
      <c r="V194" s="7"/>
      <c r="W194" s="19"/>
    </row>
    <row r="195" spans="22:23" ht="12.75" x14ac:dyDescent="0.2">
      <c r="V195" s="7"/>
      <c r="W195" s="19"/>
    </row>
    <row r="196" spans="22:23" ht="12.75" x14ac:dyDescent="0.2">
      <c r="V196" s="7"/>
      <c r="W196" s="19"/>
    </row>
    <row r="197" spans="22:23" ht="12.75" x14ac:dyDescent="0.2">
      <c r="V197" s="7"/>
      <c r="W197" s="19"/>
    </row>
    <row r="198" spans="22:23" ht="12.75" x14ac:dyDescent="0.2">
      <c r="V198" s="7"/>
      <c r="W198" s="19"/>
    </row>
    <row r="199" spans="22:23" ht="12.75" x14ac:dyDescent="0.2">
      <c r="V199" s="7"/>
      <c r="W199" s="19"/>
    </row>
    <row r="200" spans="22:23" ht="12.75" x14ac:dyDescent="0.2">
      <c r="V200" s="7"/>
      <c r="W200" s="19"/>
    </row>
    <row r="201" spans="22:23" ht="12.75" x14ac:dyDescent="0.2">
      <c r="V201" s="7"/>
      <c r="W201" s="19"/>
    </row>
    <row r="202" spans="22:23" ht="12.75" x14ac:dyDescent="0.2">
      <c r="V202" s="7"/>
      <c r="W202" s="19"/>
    </row>
    <row r="203" spans="22:23" ht="12.75" x14ac:dyDescent="0.2">
      <c r="V203" s="7"/>
      <c r="W203" s="19"/>
    </row>
    <row r="204" spans="22:23" ht="12.75" x14ac:dyDescent="0.2">
      <c r="V204" s="7"/>
      <c r="W204" s="19"/>
    </row>
    <row r="205" spans="22:23" ht="12.75" x14ac:dyDescent="0.2">
      <c r="V205" s="7"/>
      <c r="W205" s="19"/>
    </row>
    <row r="206" spans="22:23" ht="12.75" x14ac:dyDescent="0.2">
      <c r="V206" s="7"/>
      <c r="W206" s="19"/>
    </row>
    <row r="207" spans="22:23" ht="12.75" x14ac:dyDescent="0.2">
      <c r="V207" s="7"/>
      <c r="W207" s="19"/>
    </row>
    <row r="208" spans="22:23" ht="12.75" x14ac:dyDescent="0.2">
      <c r="V208" s="7"/>
      <c r="W208" s="19"/>
    </row>
    <row r="209" spans="22:23" ht="12.75" x14ac:dyDescent="0.2">
      <c r="V209" s="7"/>
      <c r="W209" s="19"/>
    </row>
    <row r="210" spans="22:23" ht="12.75" x14ac:dyDescent="0.2">
      <c r="V210" s="7"/>
      <c r="W210" s="19"/>
    </row>
    <row r="211" spans="22:23" ht="12.75" x14ac:dyDescent="0.2">
      <c r="V211" s="7"/>
      <c r="W211" s="19"/>
    </row>
    <row r="212" spans="22:23" ht="12.75" x14ac:dyDescent="0.2">
      <c r="V212" s="7"/>
      <c r="W212" s="19"/>
    </row>
    <row r="213" spans="22:23" ht="12.75" x14ac:dyDescent="0.2">
      <c r="V213" s="7"/>
      <c r="W213" s="19"/>
    </row>
    <row r="214" spans="22:23" ht="12.75" x14ac:dyDescent="0.2">
      <c r="V214" s="7"/>
      <c r="W214" s="19"/>
    </row>
    <row r="215" spans="22:23" ht="12.75" x14ac:dyDescent="0.2">
      <c r="V215" s="7"/>
      <c r="W215" s="19"/>
    </row>
    <row r="216" spans="22:23" ht="12.75" x14ac:dyDescent="0.2">
      <c r="V216" s="7"/>
      <c r="W216" s="19"/>
    </row>
    <row r="217" spans="22:23" ht="12.75" x14ac:dyDescent="0.2">
      <c r="V217" s="7"/>
      <c r="W217" s="19"/>
    </row>
    <row r="218" spans="22:23" ht="12.75" x14ac:dyDescent="0.2">
      <c r="V218" s="7"/>
      <c r="W218" s="19"/>
    </row>
    <row r="219" spans="22:23" ht="12.75" x14ac:dyDescent="0.2">
      <c r="V219" s="7"/>
      <c r="W219" s="19"/>
    </row>
    <row r="220" spans="22:23" ht="12.75" x14ac:dyDescent="0.2">
      <c r="V220" s="7"/>
      <c r="W220" s="19"/>
    </row>
    <row r="221" spans="22:23" ht="12.75" x14ac:dyDescent="0.2">
      <c r="V221" s="7"/>
      <c r="W221" s="19"/>
    </row>
    <row r="222" spans="22:23" ht="12.75" x14ac:dyDescent="0.2">
      <c r="V222" s="7"/>
      <c r="W222" s="19"/>
    </row>
    <row r="223" spans="22:23" ht="12.75" x14ac:dyDescent="0.2">
      <c r="V223" s="7"/>
      <c r="W223" s="19"/>
    </row>
    <row r="224" spans="22:23" ht="12.75" x14ac:dyDescent="0.2">
      <c r="V224" s="7"/>
      <c r="W224" s="19"/>
    </row>
    <row r="225" spans="22:23" ht="12.75" x14ac:dyDescent="0.2">
      <c r="V225" s="7"/>
      <c r="W225" s="19"/>
    </row>
    <row r="226" spans="22:23" ht="12.75" x14ac:dyDescent="0.2">
      <c r="V226" s="7"/>
      <c r="W226" s="19"/>
    </row>
    <row r="227" spans="22:23" ht="12.75" x14ac:dyDescent="0.2">
      <c r="V227" s="7"/>
      <c r="W227" s="19"/>
    </row>
    <row r="228" spans="22:23" ht="12.75" x14ac:dyDescent="0.2">
      <c r="V228" s="7"/>
      <c r="W228" s="19"/>
    </row>
    <row r="229" spans="22:23" ht="12.75" x14ac:dyDescent="0.2">
      <c r="V229" s="7"/>
      <c r="W229" s="19"/>
    </row>
    <row r="230" spans="22:23" ht="12.75" x14ac:dyDescent="0.2">
      <c r="V230" s="7"/>
      <c r="W230" s="19"/>
    </row>
    <row r="231" spans="22:23" ht="12.75" x14ac:dyDescent="0.2">
      <c r="V231" s="7"/>
      <c r="W231" s="19"/>
    </row>
    <row r="232" spans="22:23" ht="12.75" x14ac:dyDescent="0.2">
      <c r="V232" s="7"/>
      <c r="W232" s="19"/>
    </row>
    <row r="233" spans="22:23" ht="12.75" x14ac:dyDescent="0.2">
      <c r="V233" s="7"/>
      <c r="W233" s="19"/>
    </row>
    <row r="234" spans="22:23" ht="12.75" x14ac:dyDescent="0.2">
      <c r="V234" s="7"/>
      <c r="W234" s="19"/>
    </row>
    <row r="235" spans="22:23" ht="12.75" x14ac:dyDescent="0.2">
      <c r="V235" s="7"/>
      <c r="W235" s="19"/>
    </row>
    <row r="236" spans="22:23" ht="12.75" x14ac:dyDescent="0.2">
      <c r="V236" s="7"/>
      <c r="W236" s="19"/>
    </row>
    <row r="237" spans="22:23" ht="12.75" x14ac:dyDescent="0.2">
      <c r="V237" s="7"/>
      <c r="W237" s="19"/>
    </row>
    <row r="238" spans="22:23" ht="12.75" x14ac:dyDescent="0.2">
      <c r="V238" s="7"/>
      <c r="W238" s="19"/>
    </row>
    <row r="239" spans="22:23" ht="12.75" x14ac:dyDescent="0.2">
      <c r="V239" s="7"/>
      <c r="W239" s="19"/>
    </row>
    <row r="240" spans="22:23" ht="12.75" x14ac:dyDescent="0.2">
      <c r="V240" s="7"/>
      <c r="W240" s="19"/>
    </row>
    <row r="241" spans="22:23" ht="12.75" x14ac:dyDescent="0.2">
      <c r="V241" s="7"/>
      <c r="W241" s="19"/>
    </row>
    <row r="242" spans="22:23" ht="12.75" x14ac:dyDescent="0.2">
      <c r="V242" s="7"/>
      <c r="W242" s="19"/>
    </row>
    <row r="243" spans="22:23" ht="12.75" x14ac:dyDescent="0.2">
      <c r="V243" s="7"/>
      <c r="W243" s="19"/>
    </row>
    <row r="244" spans="22:23" ht="12.75" x14ac:dyDescent="0.2">
      <c r="V244" s="7"/>
      <c r="W244" s="19"/>
    </row>
    <row r="245" spans="22:23" ht="12.75" x14ac:dyDescent="0.2">
      <c r="V245" s="7"/>
      <c r="W245" s="19"/>
    </row>
    <row r="246" spans="22:23" ht="12.75" x14ac:dyDescent="0.2">
      <c r="V246" s="7"/>
      <c r="W246" s="19"/>
    </row>
    <row r="247" spans="22:23" ht="12.75" x14ac:dyDescent="0.2">
      <c r="V247" s="7"/>
      <c r="W247" s="19"/>
    </row>
    <row r="248" spans="22:23" ht="12.75" x14ac:dyDescent="0.2">
      <c r="V248" s="7"/>
      <c r="W248" s="19"/>
    </row>
    <row r="249" spans="22:23" ht="12.75" x14ac:dyDescent="0.2">
      <c r="V249" s="7"/>
      <c r="W249" s="19"/>
    </row>
    <row r="250" spans="22:23" ht="12.75" x14ac:dyDescent="0.2">
      <c r="V250" s="7"/>
      <c r="W250" s="19"/>
    </row>
    <row r="251" spans="22:23" ht="12.75" x14ac:dyDescent="0.2">
      <c r="V251" s="7"/>
      <c r="W251" s="19"/>
    </row>
    <row r="252" spans="22:23" ht="12.75" x14ac:dyDescent="0.2">
      <c r="V252" s="7"/>
      <c r="W252" s="19"/>
    </row>
    <row r="253" spans="22:23" ht="12.75" x14ac:dyDescent="0.2">
      <c r="V253" s="7"/>
      <c r="W253" s="19"/>
    </row>
    <row r="254" spans="22:23" ht="12.75" x14ac:dyDescent="0.2">
      <c r="V254" s="7"/>
      <c r="W254" s="19"/>
    </row>
    <row r="255" spans="22:23" ht="12.75" x14ac:dyDescent="0.2">
      <c r="V255" s="7"/>
      <c r="W255" s="19"/>
    </row>
    <row r="256" spans="22:23" ht="12.75" x14ac:dyDescent="0.2">
      <c r="V256" s="7"/>
      <c r="W256" s="19"/>
    </row>
    <row r="257" spans="22:23" ht="12.75" x14ac:dyDescent="0.2">
      <c r="V257" s="7"/>
      <c r="W257" s="19"/>
    </row>
    <row r="258" spans="22:23" ht="12.75" x14ac:dyDescent="0.2">
      <c r="V258" s="7"/>
      <c r="W258" s="19"/>
    </row>
    <row r="259" spans="22:23" ht="12.75" x14ac:dyDescent="0.2">
      <c r="V259" s="7"/>
      <c r="W259" s="19"/>
    </row>
    <row r="260" spans="22:23" ht="12.75" x14ac:dyDescent="0.2">
      <c r="V260" s="7"/>
      <c r="W260" s="19"/>
    </row>
    <row r="261" spans="22:23" ht="12.75" x14ac:dyDescent="0.2">
      <c r="V261" s="7"/>
      <c r="W261" s="19"/>
    </row>
    <row r="262" spans="22:23" ht="12.75" x14ac:dyDescent="0.2">
      <c r="V262" s="7"/>
      <c r="W262" s="19"/>
    </row>
    <row r="263" spans="22:23" ht="12.75" x14ac:dyDescent="0.2">
      <c r="V263" s="7"/>
      <c r="W263" s="19"/>
    </row>
    <row r="264" spans="22:23" ht="12.75" x14ac:dyDescent="0.2">
      <c r="V264" s="7"/>
      <c r="W264" s="19"/>
    </row>
    <row r="265" spans="22:23" ht="12.75" x14ac:dyDescent="0.2">
      <c r="V265" s="7"/>
      <c r="W265" s="19"/>
    </row>
    <row r="266" spans="22:23" ht="12.75" x14ac:dyDescent="0.2">
      <c r="V266" s="7"/>
      <c r="W266" s="19"/>
    </row>
    <row r="267" spans="22:23" ht="12.75" x14ac:dyDescent="0.2">
      <c r="V267" s="7"/>
      <c r="W267" s="19"/>
    </row>
    <row r="268" spans="22:23" ht="12.75" x14ac:dyDescent="0.2">
      <c r="V268" s="7"/>
      <c r="W268" s="19"/>
    </row>
    <row r="269" spans="22:23" ht="12.75" x14ac:dyDescent="0.2">
      <c r="V269" s="7"/>
      <c r="W269" s="19"/>
    </row>
    <row r="270" spans="22:23" ht="12.75" x14ac:dyDescent="0.2">
      <c r="V270" s="7"/>
      <c r="W270" s="19"/>
    </row>
    <row r="271" spans="22:23" ht="12.75" x14ac:dyDescent="0.2">
      <c r="V271" s="7"/>
      <c r="W271" s="19"/>
    </row>
    <row r="272" spans="22:23" ht="12.75" x14ac:dyDescent="0.2">
      <c r="V272" s="7"/>
      <c r="W272" s="19"/>
    </row>
    <row r="273" spans="22:23" ht="12.75" x14ac:dyDescent="0.2">
      <c r="V273" s="7"/>
      <c r="W273" s="19"/>
    </row>
    <row r="274" spans="22:23" ht="12.75" x14ac:dyDescent="0.2">
      <c r="V274" s="7"/>
      <c r="W274" s="19"/>
    </row>
    <row r="275" spans="22:23" ht="12.75" x14ac:dyDescent="0.2">
      <c r="V275" s="7"/>
      <c r="W275" s="19"/>
    </row>
    <row r="276" spans="22:23" ht="12.75" x14ac:dyDescent="0.2">
      <c r="V276" s="7"/>
      <c r="W276" s="19"/>
    </row>
    <row r="277" spans="22:23" ht="12.75" x14ac:dyDescent="0.2">
      <c r="V277" s="7"/>
      <c r="W277" s="19"/>
    </row>
    <row r="278" spans="22:23" ht="12.75" x14ac:dyDescent="0.2">
      <c r="V278" s="7"/>
      <c r="W278" s="19"/>
    </row>
    <row r="279" spans="22:23" ht="12.75" x14ac:dyDescent="0.2">
      <c r="V279" s="7"/>
      <c r="W279" s="19"/>
    </row>
    <row r="280" spans="22:23" ht="12.75" x14ac:dyDescent="0.2">
      <c r="V280" s="7"/>
      <c r="W280" s="19"/>
    </row>
    <row r="281" spans="22:23" ht="12.75" x14ac:dyDescent="0.2">
      <c r="V281" s="7"/>
      <c r="W281" s="19"/>
    </row>
    <row r="282" spans="22:23" ht="12.75" x14ac:dyDescent="0.2">
      <c r="V282" s="7"/>
      <c r="W282" s="19"/>
    </row>
    <row r="283" spans="22:23" ht="12.75" x14ac:dyDescent="0.2">
      <c r="V283" s="7"/>
      <c r="W283" s="19"/>
    </row>
    <row r="284" spans="22:23" ht="12.75" x14ac:dyDescent="0.2">
      <c r="V284" s="7"/>
      <c r="W284" s="19"/>
    </row>
    <row r="285" spans="22:23" ht="12.75" x14ac:dyDescent="0.2">
      <c r="V285" s="7"/>
      <c r="W285" s="19"/>
    </row>
    <row r="286" spans="22:23" ht="12.75" x14ac:dyDescent="0.2">
      <c r="V286" s="7"/>
      <c r="W286" s="19"/>
    </row>
    <row r="287" spans="22:23" ht="12.75" x14ac:dyDescent="0.2">
      <c r="V287" s="7"/>
      <c r="W287" s="19"/>
    </row>
    <row r="288" spans="22:23" ht="12.75" x14ac:dyDescent="0.2">
      <c r="V288" s="7"/>
      <c r="W288" s="19"/>
    </row>
    <row r="289" spans="22:23" ht="12.75" x14ac:dyDescent="0.2">
      <c r="V289" s="7"/>
      <c r="W289" s="19"/>
    </row>
    <row r="290" spans="22:23" ht="12.75" x14ac:dyDescent="0.2">
      <c r="V290" s="7"/>
      <c r="W290" s="19"/>
    </row>
    <row r="291" spans="22:23" ht="12.75" x14ac:dyDescent="0.2">
      <c r="V291" s="7"/>
      <c r="W291" s="19"/>
    </row>
    <row r="292" spans="22:23" ht="12.75" x14ac:dyDescent="0.2">
      <c r="V292" s="7"/>
      <c r="W292" s="19"/>
    </row>
    <row r="293" spans="22:23" ht="12.75" x14ac:dyDescent="0.2">
      <c r="V293" s="7"/>
      <c r="W293" s="19"/>
    </row>
    <row r="294" spans="22:23" ht="12.75" x14ac:dyDescent="0.2">
      <c r="V294" s="7"/>
      <c r="W294" s="19"/>
    </row>
    <row r="295" spans="22:23" ht="12.75" x14ac:dyDescent="0.2">
      <c r="V295" s="7"/>
      <c r="W295" s="19"/>
    </row>
    <row r="296" spans="22:23" ht="12.75" x14ac:dyDescent="0.2">
      <c r="V296" s="7"/>
      <c r="W296" s="19"/>
    </row>
    <row r="297" spans="22:23" ht="12.75" x14ac:dyDescent="0.2">
      <c r="V297" s="7"/>
      <c r="W297" s="19"/>
    </row>
    <row r="298" spans="22:23" ht="12.75" x14ac:dyDescent="0.2">
      <c r="V298" s="7"/>
      <c r="W298" s="19"/>
    </row>
    <row r="299" spans="22:23" ht="12.75" x14ac:dyDescent="0.2">
      <c r="V299" s="7"/>
      <c r="W299" s="19"/>
    </row>
    <row r="300" spans="22:23" ht="12.75" x14ac:dyDescent="0.2">
      <c r="V300" s="7"/>
      <c r="W300" s="19"/>
    </row>
    <row r="301" spans="22:23" ht="12.75" x14ac:dyDescent="0.2">
      <c r="V301" s="7"/>
      <c r="W301" s="19"/>
    </row>
    <row r="302" spans="22:23" ht="12.75" x14ac:dyDescent="0.2">
      <c r="V302" s="7"/>
      <c r="W302" s="19"/>
    </row>
    <row r="303" spans="22:23" ht="12.75" x14ac:dyDescent="0.2">
      <c r="V303" s="7"/>
      <c r="W303" s="19"/>
    </row>
    <row r="304" spans="22:23" ht="12.75" x14ac:dyDescent="0.2">
      <c r="V304" s="7"/>
      <c r="W304" s="19"/>
    </row>
    <row r="305" spans="22:23" ht="12.75" x14ac:dyDescent="0.2">
      <c r="V305" s="7"/>
      <c r="W305" s="19"/>
    </row>
    <row r="306" spans="22:23" ht="12.75" x14ac:dyDescent="0.2">
      <c r="V306" s="7"/>
      <c r="W306" s="19"/>
    </row>
    <row r="307" spans="22:23" ht="12.75" x14ac:dyDescent="0.2">
      <c r="V307" s="7"/>
      <c r="W307" s="19"/>
    </row>
    <row r="308" spans="22:23" ht="12.75" x14ac:dyDescent="0.2">
      <c r="V308" s="7"/>
      <c r="W308" s="19"/>
    </row>
    <row r="309" spans="22:23" ht="12.75" x14ac:dyDescent="0.2">
      <c r="V309" s="7"/>
      <c r="W309" s="19"/>
    </row>
    <row r="310" spans="22:23" ht="12.75" x14ac:dyDescent="0.2">
      <c r="V310" s="7"/>
      <c r="W310" s="19"/>
    </row>
    <row r="311" spans="22:23" ht="12.75" x14ac:dyDescent="0.2">
      <c r="V311" s="7"/>
      <c r="W311" s="19"/>
    </row>
    <row r="312" spans="22:23" ht="12.75" x14ac:dyDescent="0.2">
      <c r="V312" s="7"/>
      <c r="W312" s="19"/>
    </row>
    <row r="313" spans="22:23" ht="12.75" x14ac:dyDescent="0.2">
      <c r="V313" s="7"/>
      <c r="W313" s="19"/>
    </row>
    <row r="314" spans="22:23" ht="12.75" x14ac:dyDescent="0.2">
      <c r="V314" s="7"/>
      <c r="W314" s="19"/>
    </row>
    <row r="315" spans="22:23" ht="12.75" x14ac:dyDescent="0.2">
      <c r="V315" s="7"/>
      <c r="W315" s="19"/>
    </row>
    <row r="316" spans="22:23" ht="12.75" x14ac:dyDescent="0.2">
      <c r="V316" s="7"/>
      <c r="W316" s="19"/>
    </row>
    <row r="317" spans="22:23" ht="12.75" x14ac:dyDescent="0.2">
      <c r="V317" s="7"/>
      <c r="W317" s="19"/>
    </row>
    <row r="318" spans="22:23" ht="12.75" x14ac:dyDescent="0.2">
      <c r="V318" s="7"/>
      <c r="W318" s="19"/>
    </row>
    <row r="319" spans="22:23" ht="12.75" x14ac:dyDescent="0.2">
      <c r="V319" s="7"/>
      <c r="W319" s="19"/>
    </row>
    <row r="320" spans="22:23" ht="12.75" x14ac:dyDescent="0.2">
      <c r="V320" s="7"/>
      <c r="W320" s="19"/>
    </row>
    <row r="321" spans="22:23" ht="12.75" x14ac:dyDescent="0.2">
      <c r="V321" s="7"/>
      <c r="W321" s="19"/>
    </row>
    <row r="322" spans="22:23" ht="12.75" x14ac:dyDescent="0.2">
      <c r="V322" s="7"/>
      <c r="W322" s="19"/>
    </row>
    <row r="323" spans="22:23" ht="12.75" x14ac:dyDescent="0.2">
      <c r="V323" s="7"/>
      <c r="W323" s="19"/>
    </row>
    <row r="324" spans="22:23" ht="12.75" x14ac:dyDescent="0.2">
      <c r="V324" s="7"/>
      <c r="W324" s="19"/>
    </row>
    <row r="325" spans="22:23" ht="12.75" x14ac:dyDescent="0.2">
      <c r="V325" s="7"/>
      <c r="W325" s="19"/>
    </row>
    <row r="326" spans="22:23" ht="12.75" x14ac:dyDescent="0.2">
      <c r="V326" s="7"/>
      <c r="W326" s="19"/>
    </row>
    <row r="327" spans="22:23" ht="12.75" x14ac:dyDescent="0.2">
      <c r="V327" s="7"/>
      <c r="W327" s="19"/>
    </row>
    <row r="328" spans="22:23" ht="12.75" x14ac:dyDescent="0.2">
      <c r="V328" s="7"/>
      <c r="W328" s="19"/>
    </row>
    <row r="329" spans="22:23" ht="12.75" x14ac:dyDescent="0.2">
      <c r="V329" s="7"/>
      <c r="W329" s="19"/>
    </row>
    <row r="330" spans="22:23" ht="12.75" x14ac:dyDescent="0.2">
      <c r="V330" s="7"/>
      <c r="W330" s="19"/>
    </row>
    <row r="331" spans="22:23" ht="12.75" x14ac:dyDescent="0.2">
      <c r="V331" s="7"/>
      <c r="W331" s="19"/>
    </row>
    <row r="332" spans="22:23" ht="12.75" x14ac:dyDescent="0.2">
      <c r="V332" s="7"/>
      <c r="W332" s="19"/>
    </row>
    <row r="333" spans="22:23" ht="12.75" x14ac:dyDescent="0.2">
      <c r="V333" s="7"/>
      <c r="W333" s="19"/>
    </row>
    <row r="334" spans="22:23" ht="12.75" x14ac:dyDescent="0.2">
      <c r="V334" s="7"/>
      <c r="W334" s="19"/>
    </row>
    <row r="335" spans="22:23" ht="12.75" x14ac:dyDescent="0.2">
      <c r="V335" s="7"/>
      <c r="W335" s="19"/>
    </row>
    <row r="336" spans="22:23" ht="12.75" x14ac:dyDescent="0.2">
      <c r="V336" s="7"/>
      <c r="W336" s="19"/>
    </row>
    <row r="337" spans="22:23" ht="12.75" x14ac:dyDescent="0.2">
      <c r="V337" s="7"/>
      <c r="W337" s="19"/>
    </row>
    <row r="338" spans="22:23" ht="12.75" x14ac:dyDescent="0.2">
      <c r="V338" s="7"/>
      <c r="W338" s="19"/>
    </row>
    <row r="339" spans="22:23" ht="12.75" x14ac:dyDescent="0.2">
      <c r="V339" s="7"/>
      <c r="W339" s="19"/>
    </row>
    <row r="340" spans="22:23" ht="12.75" x14ac:dyDescent="0.2">
      <c r="V340" s="7"/>
      <c r="W340" s="19"/>
    </row>
    <row r="341" spans="22:23" ht="12.75" x14ac:dyDescent="0.2">
      <c r="V341" s="7"/>
      <c r="W341" s="19"/>
    </row>
    <row r="342" spans="22:23" ht="12.75" x14ac:dyDescent="0.2">
      <c r="V342" s="7"/>
      <c r="W342" s="19"/>
    </row>
    <row r="343" spans="22:23" ht="12.75" x14ac:dyDescent="0.2">
      <c r="V343" s="7"/>
      <c r="W343" s="19"/>
    </row>
    <row r="344" spans="22:23" ht="12.75" x14ac:dyDescent="0.2">
      <c r="V344" s="7"/>
      <c r="W344" s="19"/>
    </row>
    <row r="345" spans="22:23" ht="12.75" x14ac:dyDescent="0.2">
      <c r="V345" s="7"/>
      <c r="W345" s="19"/>
    </row>
    <row r="346" spans="22:23" ht="12.75" x14ac:dyDescent="0.2">
      <c r="V346" s="7"/>
      <c r="W346" s="19"/>
    </row>
    <row r="347" spans="22:23" ht="12.75" x14ac:dyDescent="0.2">
      <c r="V347" s="7"/>
      <c r="W347" s="19"/>
    </row>
    <row r="348" spans="22:23" ht="12.75" x14ac:dyDescent="0.2">
      <c r="V348" s="7"/>
      <c r="W348" s="19"/>
    </row>
    <row r="349" spans="22:23" ht="12.75" x14ac:dyDescent="0.2">
      <c r="V349" s="7"/>
      <c r="W349" s="19"/>
    </row>
    <row r="350" spans="22:23" ht="12.75" x14ac:dyDescent="0.2">
      <c r="V350" s="7"/>
      <c r="W350" s="19"/>
    </row>
    <row r="351" spans="22:23" ht="12.75" x14ac:dyDescent="0.2">
      <c r="V351" s="7"/>
      <c r="W351" s="19"/>
    </row>
    <row r="352" spans="22:23" ht="12.75" x14ac:dyDescent="0.2">
      <c r="V352" s="7"/>
      <c r="W352" s="19"/>
    </row>
    <row r="353" spans="22:23" ht="12.75" x14ac:dyDescent="0.2">
      <c r="V353" s="7"/>
      <c r="W353" s="19"/>
    </row>
    <row r="354" spans="22:23" ht="12.75" x14ac:dyDescent="0.2">
      <c r="V354" s="7"/>
      <c r="W354" s="19"/>
    </row>
    <row r="355" spans="22:23" ht="12.75" x14ac:dyDescent="0.2">
      <c r="V355" s="7"/>
      <c r="W355" s="19"/>
    </row>
    <row r="356" spans="22:23" ht="12.75" x14ac:dyDescent="0.2">
      <c r="V356" s="7"/>
      <c r="W356" s="19"/>
    </row>
    <row r="357" spans="22:23" ht="12.75" x14ac:dyDescent="0.2">
      <c r="V357" s="7"/>
      <c r="W357" s="19"/>
    </row>
    <row r="358" spans="22:23" ht="12.75" x14ac:dyDescent="0.2">
      <c r="V358" s="7"/>
      <c r="W358" s="19"/>
    </row>
    <row r="359" spans="22:23" ht="12.75" x14ac:dyDescent="0.2">
      <c r="V359" s="7"/>
      <c r="W359" s="19"/>
    </row>
    <row r="360" spans="22:23" ht="12.75" x14ac:dyDescent="0.2">
      <c r="V360" s="7"/>
      <c r="W360" s="19"/>
    </row>
    <row r="361" spans="22:23" ht="12.75" x14ac:dyDescent="0.2">
      <c r="V361" s="7"/>
      <c r="W361" s="19"/>
    </row>
    <row r="362" spans="22:23" ht="12.75" x14ac:dyDescent="0.2">
      <c r="V362" s="7"/>
      <c r="W362" s="19"/>
    </row>
    <row r="363" spans="22:23" ht="12.75" x14ac:dyDescent="0.2">
      <c r="V363" s="7"/>
      <c r="W363" s="19"/>
    </row>
    <row r="364" spans="22:23" ht="12.75" x14ac:dyDescent="0.2">
      <c r="V364" s="7"/>
      <c r="W364" s="19"/>
    </row>
    <row r="365" spans="22:23" ht="12.75" x14ac:dyDescent="0.2">
      <c r="V365" s="7"/>
      <c r="W365" s="19"/>
    </row>
    <row r="366" spans="22:23" ht="12.75" x14ac:dyDescent="0.2">
      <c r="V366" s="7"/>
      <c r="W366" s="19"/>
    </row>
    <row r="367" spans="22:23" ht="12.75" x14ac:dyDescent="0.2">
      <c r="V367" s="7"/>
      <c r="W367" s="19"/>
    </row>
    <row r="368" spans="22:23" ht="12.75" x14ac:dyDescent="0.2">
      <c r="V368" s="7"/>
      <c r="W368" s="19"/>
    </row>
    <row r="369" spans="22:23" ht="12.75" x14ac:dyDescent="0.2">
      <c r="V369" s="7"/>
      <c r="W369" s="19"/>
    </row>
    <row r="370" spans="22:23" ht="12.75" x14ac:dyDescent="0.2">
      <c r="V370" s="7"/>
      <c r="W370" s="19"/>
    </row>
    <row r="371" spans="22:23" ht="12.75" x14ac:dyDescent="0.2">
      <c r="V371" s="7"/>
      <c r="W371" s="19"/>
    </row>
    <row r="372" spans="22:23" ht="12.75" x14ac:dyDescent="0.2">
      <c r="V372" s="7"/>
      <c r="W372" s="19"/>
    </row>
    <row r="373" spans="22:23" ht="12.75" x14ac:dyDescent="0.2">
      <c r="V373" s="7"/>
      <c r="W373" s="19"/>
    </row>
    <row r="374" spans="22:23" ht="12.75" x14ac:dyDescent="0.2">
      <c r="V374" s="7"/>
      <c r="W374" s="19"/>
    </row>
    <row r="375" spans="22:23" ht="12.75" x14ac:dyDescent="0.2">
      <c r="V375" s="7"/>
      <c r="W375" s="19"/>
    </row>
    <row r="376" spans="22:23" ht="12.75" x14ac:dyDescent="0.2">
      <c r="V376" s="7"/>
      <c r="W376" s="19"/>
    </row>
    <row r="377" spans="22:23" ht="12.75" x14ac:dyDescent="0.2">
      <c r="V377" s="7"/>
      <c r="W377" s="19"/>
    </row>
    <row r="378" spans="22:23" ht="12.75" x14ac:dyDescent="0.2">
      <c r="V378" s="7"/>
      <c r="W378" s="19"/>
    </row>
    <row r="379" spans="22:23" ht="12.75" x14ac:dyDescent="0.2">
      <c r="V379" s="7"/>
      <c r="W379" s="19"/>
    </row>
    <row r="380" spans="22:23" ht="12.75" x14ac:dyDescent="0.2">
      <c r="V380" s="7"/>
      <c r="W380" s="19"/>
    </row>
    <row r="381" spans="22:23" ht="12.75" x14ac:dyDescent="0.2">
      <c r="V381" s="7"/>
      <c r="W381" s="19"/>
    </row>
    <row r="382" spans="22:23" ht="12.75" x14ac:dyDescent="0.2">
      <c r="V382" s="7"/>
      <c r="W382" s="19"/>
    </row>
    <row r="383" spans="22:23" ht="12.75" x14ac:dyDescent="0.2">
      <c r="V383" s="7"/>
      <c r="W383" s="19"/>
    </row>
    <row r="384" spans="22:23" ht="12.75" x14ac:dyDescent="0.2">
      <c r="V384" s="7"/>
      <c r="W384" s="19"/>
    </row>
    <row r="385" spans="22:23" ht="12.75" x14ac:dyDescent="0.2">
      <c r="V385" s="7"/>
      <c r="W385" s="19"/>
    </row>
    <row r="386" spans="22:23" ht="12.75" x14ac:dyDescent="0.2">
      <c r="V386" s="7"/>
      <c r="W386" s="19"/>
    </row>
    <row r="387" spans="22:23" ht="12.75" x14ac:dyDescent="0.2">
      <c r="V387" s="7"/>
      <c r="W387" s="19"/>
    </row>
    <row r="388" spans="22:23" ht="12.75" x14ac:dyDescent="0.2">
      <c r="V388" s="7"/>
      <c r="W388" s="19"/>
    </row>
    <row r="389" spans="22:23" ht="12.75" x14ac:dyDescent="0.2">
      <c r="V389" s="7"/>
      <c r="W389" s="19"/>
    </row>
    <row r="390" spans="22:23" ht="12.75" x14ac:dyDescent="0.2">
      <c r="V390" s="7"/>
      <c r="W390" s="19"/>
    </row>
    <row r="391" spans="22:23" ht="12.75" x14ac:dyDescent="0.2">
      <c r="V391" s="7"/>
      <c r="W391" s="19"/>
    </row>
    <row r="392" spans="22:23" ht="12.75" x14ac:dyDescent="0.2">
      <c r="V392" s="7"/>
      <c r="W392" s="19"/>
    </row>
    <row r="393" spans="22:23" ht="12.75" x14ac:dyDescent="0.2">
      <c r="V393" s="7"/>
      <c r="W393" s="19"/>
    </row>
    <row r="394" spans="22:23" ht="12.75" x14ac:dyDescent="0.2">
      <c r="V394" s="7"/>
      <c r="W394" s="19"/>
    </row>
    <row r="395" spans="22:23" ht="12.75" x14ac:dyDescent="0.2">
      <c r="V395" s="7"/>
      <c r="W395" s="19"/>
    </row>
    <row r="396" spans="22:23" ht="12.75" x14ac:dyDescent="0.2">
      <c r="V396" s="7"/>
      <c r="W396" s="19"/>
    </row>
    <row r="397" spans="22:23" ht="12.75" x14ac:dyDescent="0.2">
      <c r="V397" s="7"/>
      <c r="W397" s="19"/>
    </row>
    <row r="398" spans="22:23" ht="12.75" x14ac:dyDescent="0.2">
      <c r="V398" s="7"/>
      <c r="W398" s="19"/>
    </row>
    <row r="399" spans="22:23" ht="12.75" x14ac:dyDescent="0.2">
      <c r="V399" s="7"/>
      <c r="W399" s="19"/>
    </row>
    <row r="400" spans="22:23" ht="12.75" x14ac:dyDescent="0.2">
      <c r="V400" s="7"/>
      <c r="W400" s="19"/>
    </row>
    <row r="401" spans="22:23" ht="12.75" x14ac:dyDescent="0.2">
      <c r="V401" s="7"/>
      <c r="W401" s="19"/>
    </row>
    <row r="402" spans="22:23" ht="12.75" x14ac:dyDescent="0.2">
      <c r="V402" s="7"/>
      <c r="W402" s="19"/>
    </row>
    <row r="403" spans="22:23" ht="12.75" x14ac:dyDescent="0.2">
      <c r="V403" s="7"/>
      <c r="W403" s="19"/>
    </row>
    <row r="404" spans="22:23" ht="12.75" x14ac:dyDescent="0.2">
      <c r="V404" s="7"/>
      <c r="W404" s="19"/>
    </row>
    <row r="405" spans="22:23" ht="12.75" x14ac:dyDescent="0.2">
      <c r="V405" s="7"/>
      <c r="W405" s="19"/>
    </row>
    <row r="406" spans="22:23" ht="12.75" x14ac:dyDescent="0.2">
      <c r="V406" s="7"/>
      <c r="W406" s="19"/>
    </row>
    <row r="407" spans="22:23" ht="12.75" x14ac:dyDescent="0.2">
      <c r="V407" s="7"/>
      <c r="W407" s="19"/>
    </row>
    <row r="408" spans="22:23" ht="12.75" x14ac:dyDescent="0.2">
      <c r="V408" s="7"/>
      <c r="W408" s="19"/>
    </row>
    <row r="409" spans="22:23" ht="12.75" x14ac:dyDescent="0.2">
      <c r="V409" s="7"/>
      <c r="W409" s="19"/>
    </row>
    <row r="410" spans="22:23" ht="12.75" x14ac:dyDescent="0.2">
      <c r="V410" s="7"/>
      <c r="W410" s="19"/>
    </row>
    <row r="411" spans="22:23" ht="12.75" x14ac:dyDescent="0.2">
      <c r="V411" s="7"/>
      <c r="W411" s="19"/>
    </row>
    <row r="412" spans="22:23" ht="12.75" x14ac:dyDescent="0.2">
      <c r="V412" s="7"/>
      <c r="W412" s="19"/>
    </row>
    <row r="413" spans="22:23" ht="12.75" x14ac:dyDescent="0.2">
      <c r="V413" s="7"/>
      <c r="W413" s="19"/>
    </row>
    <row r="414" spans="22:23" ht="12.75" x14ac:dyDescent="0.2">
      <c r="V414" s="7"/>
      <c r="W414" s="19"/>
    </row>
    <row r="415" spans="22:23" ht="12.75" x14ac:dyDescent="0.2">
      <c r="V415" s="7"/>
      <c r="W415" s="19"/>
    </row>
    <row r="416" spans="22:23" ht="12.75" x14ac:dyDescent="0.2">
      <c r="V416" s="7"/>
      <c r="W416" s="19"/>
    </row>
    <row r="417" spans="22:23" ht="12.75" x14ac:dyDescent="0.2">
      <c r="V417" s="7"/>
      <c r="W417" s="19"/>
    </row>
    <row r="418" spans="22:23" ht="12.75" x14ac:dyDescent="0.2">
      <c r="V418" s="7"/>
      <c r="W418" s="19"/>
    </row>
    <row r="419" spans="22:23" ht="12.75" x14ac:dyDescent="0.2">
      <c r="V419" s="7"/>
      <c r="W419" s="19"/>
    </row>
    <row r="420" spans="22:23" ht="12.75" x14ac:dyDescent="0.2">
      <c r="V420" s="7"/>
      <c r="W420" s="19"/>
    </row>
    <row r="421" spans="22:23" ht="12.75" x14ac:dyDescent="0.2">
      <c r="V421" s="7"/>
      <c r="W421" s="19"/>
    </row>
    <row r="422" spans="22:23" ht="12.75" x14ac:dyDescent="0.2">
      <c r="V422" s="7"/>
      <c r="W422" s="19"/>
    </row>
    <row r="423" spans="22:23" ht="12.75" x14ac:dyDescent="0.2">
      <c r="V423" s="7"/>
      <c r="W423" s="19"/>
    </row>
    <row r="424" spans="22:23" ht="12.75" x14ac:dyDescent="0.2">
      <c r="V424" s="7"/>
      <c r="W424" s="19"/>
    </row>
    <row r="425" spans="22:23" ht="12.75" x14ac:dyDescent="0.2">
      <c r="V425" s="7"/>
      <c r="W425" s="19"/>
    </row>
    <row r="426" spans="22:23" ht="12.75" x14ac:dyDescent="0.2">
      <c r="V426" s="7"/>
      <c r="W426" s="19"/>
    </row>
    <row r="427" spans="22:23" ht="12.75" x14ac:dyDescent="0.2">
      <c r="V427" s="7"/>
      <c r="W427" s="19"/>
    </row>
    <row r="428" spans="22:23" ht="12.75" x14ac:dyDescent="0.2">
      <c r="V428" s="7"/>
      <c r="W428" s="19"/>
    </row>
    <row r="429" spans="22:23" ht="12.75" x14ac:dyDescent="0.2">
      <c r="V429" s="7"/>
      <c r="W429" s="19"/>
    </row>
    <row r="430" spans="22:23" ht="12.75" x14ac:dyDescent="0.2">
      <c r="V430" s="7"/>
      <c r="W430" s="19"/>
    </row>
    <row r="431" spans="22:23" ht="12.75" x14ac:dyDescent="0.2">
      <c r="V431" s="7"/>
      <c r="W431" s="19"/>
    </row>
    <row r="432" spans="22:23" ht="12.75" x14ac:dyDescent="0.2">
      <c r="V432" s="7"/>
      <c r="W432" s="19"/>
    </row>
    <row r="433" spans="22:23" ht="12.75" x14ac:dyDescent="0.2">
      <c r="V433" s="7"/>
      <c r="W433" s="19"/>
    </row>
    <row r="434" spans="22:23" ht="12.75" x14ac:dyDescent="0.2">
      <c r="V434" s="7"/>
      <c r="W434" s="19"/>
    </row>
    <row r="435" spans="22:23" ht="12.75" x14ac:dyDescent="0.2">
      <c r="V435" s="7"/>
      <c r="W435" s="19"/>
    </row>
    <row r="436" spans="22:23" ht="12.75" x14ac:dyDescent="0.2">
      <c r="V436" s="7"/>
      <c r="W436" s="19"/>
    </row>
    <row r="437" spans="22:23" ht="12.75" x14ac:dyDescent="0.2">
      <c r="V437" s="7"/>
      <c r="W437" s="19"/>
    </row>
    <row r="438" spans="22:23" ht="12.75" x14ac:dyDescent="0.2">
      <c r="V438" s="7"/>
      <c r="W438" s="19"/>
    </row>
    <row r="439" spans="22:23" ht="12.75" x14ac:dyDescent="0.2">
      <c r="V439" s="7"/>
      <c r="W439" s="19"/>
    </row>
    <row r="440" spans="22:23" ht="12.75" x14ac:dyDescent="0.2">
      <c r="V440" s="7"/>
      <c r="W440" s="19"/>
    </row>
    <row r="441" spans="22:23" ht="12.75" x14ac:dyDescent="0.2">
      <c r="V441" s="7"/>
      <c r="W441" s="19"/>
    </row>
    <row r="442" spans="22:23" ht="12.75" x14ac:dyDescent="0.2">
      <c r="V442" s="7"/>
      <c r="W442" s="19"/>
    </row>
    <row r="443" spans="22:23" ht="12.75" x14ac:dyDescent="0.2">
      <c r="V443" s="7"/>
      <c r="W443" s="19"/>
    </row>
    <row r="444" spans="22:23" ht="12.75" x14ac:dyDescent="0.2">
      <c r="V444" s="7"/>
      <c r="W444" s="19"/>
    </row>
    <row r="445" spans="22:23" ht="12.75" x14ac:dyDescent="0.2">
      <c r="V445" s="7"/>
      <c r="W445" s="19"/>
    </row>
    <row r="446" spans="22:23" ht="12.75" x14ac:dyDescent="0.2">
      <c r="V446" s="7"/>
      <c r="W446" s="19"/>
    </row>
    <row r="447" spans="22:23" ht="12.75" x14ac:dyDescent="0.2">
      <c r="V447" s="7"/>
      <c r="W447" s="19"/>
    </row>
    <row r="448" spans="22:23" ht="12.75" x14ac:dyDescent="0.2">
      <c r="V448" s="7"/>
      <c r="W448" s="19"/>
    </row>
    <row r="449" spans="22:23" ht="12.75" x14ac:dyDescent="0.2">
      <c r="V449" s="7"/>
      <c r="W449" s="19"/>
    </row>
    <row r="450" spans="22:23" ht="12.75" x14ac:dyDescent="0.2">
      <c r="V450" s="7"/>
      <c r="W450" s="19"/>
    </row>
    <row r="451" spans="22:23" ht="12.75" x14ac:dyDescent="0.2">
      <c r="V451" s="7"/>
      <c r="W451" s="19"/>
    </row>
    <row r="452" spans="22:23" ht="12.75" x14ac:dyDescent="0.2">
      <c r="V452" s="7"/>
      <c r="W452" s="19"/>
    </row>
    <row r="453" spans="22:23" ht="12.75" x14ac:dyDescent="0.2">
      <c r="V453" s="7"/>
      <c r="W453" s="19"/>
    </row>
    <row r="454" spans="22:23" ht="12.75" x14ac:dyDescent="0.2">
      <c r="V454" s="7"/>
      <c r="W454" s="19"/>
    </row>
    <row r="455" spans="22:23" ht="12.75" x14ac:dyDescent="0.2">
      <c r="V455" s="7"/>
      <c r="W455" s="19"/>
    </row>
    <row r="456" spans="22:23" ht="12.75" x14ac:dyDescent="0.2">
      <c r="V456" s="7"/>
      <c r="W456" s="19"/>
    </row>
    <row r="457" spans="22:23" ht="12.75" x14ac:dyDescent="0.2">
      <c r="V457" s="7"/>
      <c r="W457" s="19"/>
    </row>
    <row r="458" spans="22:23" ht="12.75" x14ac:dyDescent="0.2">
      <c r="V458" s="7"/>
      <c r="W458" s="19"/>
    </row>
    <row r="459" spans="22:23" ht="12.75" x14ac:dyDescent="0.2">
      <c r="V459" s="7"/>
      <c r="W459" s="19"/>
    </row>
    <row r="460" spans="22:23" ht="12.75" x14ac:dyDescent="0.2">
      <c r="V460" s="7"/>
      <c r="W460" s="19"/>
    </row>
    <row r="461" spans="22:23" ht="12.75" x14ac:dyDescent="0.2">
      <c r="V461" s="7"/>
      <c r="W461" s="19"/>
    </row>
    <row r="462" spans="22:23" ht="12.75" x14ac:dyDescent="0.2">
      <c r="V462" s="7"/>
      <c r="W462" s="19"/>
    </row>
    <row r="463" spans="22:23" ht="12.75" x14ac:dyDescent="0.2">
      <c r="V463" s="7"/>
      <c r="W463" s="19"/>
    </row>
    <row r="464" spans="22:23" ht="12.75" x14ac:dyDescent="0.2">
      <c r="V464" s="7"/>
      <c r="W464" s="19"/>
    </row>
    <row r="465" spans="22:23" ht="12.75" x14ac:dyDescent="0.2">
      <c r="V465" s="7"/>
      <c r="W465" s="19"/>
    </row>
    <row r="466" spans="22:23" ht="12.75" x14ac:dyDescent="0.2">
      <c r="V466" s="7"/>
      <c r="W466" s="19"/>
    </row>
    <row r="467" spans="22:23" ht="12.75" x14ac:dyDescent="0.2">
      <c r="V467" s="7"/>
      <c r="W467" s="19"/>
    </row>
    <row r="468" spans="22:23" ht="12.75" x14ac:dyDescent="0.2">
      <c r="V468" s="7"/>
      <c r="W468" s="19"/>
    </row>
    <row r="469" spans="22:23" ht="12.75" x14ac:dyDescent="0.2">
      <c r="V469" s="7"/>
      <c r="W469" s="19"/>
    </row>
    <row r="470" spans="22:23" ht="12.75" x14ac:dyDescent="0.2">
      <c r="V470" s="7"/>
      <c r="W470" s="19"/>
    </row>
    <row r="471" spans="22:23" ht="12.75" x14ac:dyDescent="0.2">
      <c r="V471" s="7"/>
      <c r="W471" s="19"/>
    </row>
    <row r="472" spans="22:23" ht="12.75" x14ac:dyDescent="0.2">
      <c r="V472" s="7"/>
      <c r="W472" s="19"/>
    </row>
    <row r="473" spans="22:23" ht="12.75" x14ac:dyDescent="0.2">
      <c r="V473" s="7"/>
      <c r="W473" s="19"/>
    </row>
    <row r="474" spans="22:23" ht="12.75" x14ac:dyDescent="0.2">
      <c r="V474" s="7"/>
      <c r="W474" s="19"/>
    </row>
    <row r="475" spans="22:23" ht="12.75" x14ac:dyDescent="0.2">
      <c r="V475" s="7"/>
      <c r="W475" s="19"/>
    </row>
    <row r="476" spans="22:23" ht="12.75" x14ac:dyDescent="0.2">
      <c r="V476" s="7"/>
      <c r="W476" s="19"/>
    </row>
    <row r="477" spans="22:23" ht="12.75" x14ac:dyDescent="0.2">
      <c r="V477" s="7"/>
      <c r="W477" s="19"/>
    </row>
    <row r="478" spans="22:23" ht="12.75" x14ac:dyDescent="0.2">
      <c r="V478" s="7"/>
      <c r="W478" s="19"/>
    </row>
    <row r="479" spans="22:23" ht="12.75" x14ac:dyDescent="0.2">
      <c r="V479" s="7"/>
      <c r="W479" s="19"/>
    </row>
    <row r="480" spans="22:23" ht="12.75" x14ac:dyDescent="0.2">
      <c r="V480" s="7"/>
      <c r="W480" s="19"/>
    </row>
    <row r="481" spans="22:23" ht="12.75" x14ac:dyDescent="0.2">
      <c r="V481" s="7"/>
      <c r="W481" s="19"/>
    </row>
    <row r="482" spans="22:23" ht="12.75" x14ac:dyDescent="0.2">
      <c r="V482" s="7"/>
      <c r="W482" s="19"/>
    </row>
    <row r="483" spans="22:23" ht="12.75" x14ac:dyDescent="0.2">
      <c r="V483" s="7"/>
      <c r="W483" s="19"/>
    </row>
    <row r="484" spans="22:23" ht="12.75" x14ac:dyDescent="0.2">
      <c r="V484" s="7"/>
      <c r="W484" s="19"/>
    </row>
    <row r="485" spans="22:23" ht="12.75" x14ac:dyDescent="0.2">
      <c r="V485" s="7"/>
      <c r="W485" s="19"/>
    </row>
    <row r="486" spans="22:23" ht="12.75" x14ac:dyDescent="0.2">
      <c r="V486" s="7"/>
      <c r="W486" s="19"/>
    </row>
    <row r="487" spans="22:23" ht="12.75" x14ac:dyDescent="0.2">
      <c r="V487" s="7"/>
      <c r="W487" s="19"/>
    </row>
    <row r="488" spans="22:23" ht="12.75" x14ac:dyDescent="0.2">
      <c r="V488" s="7"/>
      <c r="W488" s="19"/>
    </row>
    <row r="489" spans="22:23" ht="12.75" x14ac:dyDescent="0.2">
      <c r="V489" s="7"/>
      <c r="W489" s="19"/>
    </row>
    <row r="490" spans="22:23" ht="12.75" x14ac:dyDescent="0.2">
      <c r="V490" s="7"/>
      <c r="W490" s="19"/>
    </row>
    <row r="491" spans="22:23" ht="12.75" x14ac:dyDescent="0.2">
      <c r="V491" s="7"/>
      <c r="W491" s="19"/>
    </row>
    <row r="492" spans="22:23" ht="12.75" x14ac:dyDescent="0.2">
      <c r="V492" s="7"/>
      <c r="W492" s="19"/>
    </row>
    <row r="493" spans="22:23" ht="12.75" x14ac:dyDescent="0.2">
      <c r="V493" s="7"/>
      <c r="W493" s="19"/>
    </row>
    <row r="494" spans="22:23" ht="12.75" x14ac:dyDescent="0.2">
      <c r="V494" s="7"/>
      <c r="W494" s="19"/>
    </row>
    <row r="495" spans="22:23" ht="12.75" x14ac:dyDescent="0.2">
      <c r="V495" s="7"/>
      <c r="W495" s="19"/>
    </row>
    <row r="496" spans="22:23" ht="12.75" x14ac:dyDescent="0.2">
      <c r="V496" s="7"/>
      <c r="W496" s="19"/>
    </row>
    <row r="497" spans="22:23" ht="12.75" x14ac:dyDescent="0.2">
      <c r="V497" s="7"/>
      <c r="W497" s="19"/>
    </row>
    <row r="498" spans="22:23" ht="12.75" x14ac:dyDescent="0.2">
      <c r="V498" s="7"/>
      <c r="W498" s="19"/>
    </row>
    <row r="499" spans="22:23" ht="12.75" x14ac:dyDescent="0.2">
      <c r="V499" s="7"/>
      <c r="W499" s="19"/>
    </row>
    <row r="500" spans="22:23" ht="12.75" x14ac:dyDescent="0.2">
      <c r="V500" s="7"/>
      <c r="W500" s="19"/>
    </row>
    <row r="501" spans="22:23" ht="12.75" x14ac:dyDescent="0.2">
      <c r="V501" s="7"/>
      <c r="W501" s="19"/>
    </row>
    <row r="502" spans="22:23" ht="12.75" x14ac:dyDescent="0.2">
      <c r="V502" s="7"/>
      <c r="W502" s="19"/>
    </row>
    <row r="503" spans="22:23" ht="12.75" x14ac:dyDescent="0.2">
      <c r="V503" s="7"/>
      <c r="W503" s="19"/>
    </row>
    <row r="504" spans="22:23" ht="12.75" x14ac:dyDescent="0.2">
      <c r="V504" s="7"/>
      <c r="W504" s="19"/>
    </row>
    <row r="505" spans="22:23" ht="12.75" x14ac:dyDescent="0.2">
      <c r="V505" s="7"/>
      <c r="W505" s="19"/>
    </row>
    <row r="506" spans="22:23" ht="12.75" x14ac:dyDescent="0.2">
      <c r="V506" s="7"/>
      <c r="W506" s="19"/>
    </row>
    <row r="507" spans="22:23" ht="12.75" x14ac:dyDescent="0.2">
      <c r="V507" s="7"/>
      <c r="W507" s="19"/>
    </row>
    <row r="508" spans="22:23" ht="12.75" x14ac:dyDescent="0.2">
      <c r="V508" s="7"/>
      <c r="W508" s="19"/>
    </row>
    <row r="509" spans="22:23" ht="12.75" x14ac:dyDescent="0.2">
      <c r="V509" s="7"/>
      <c r="W509" s="19"/>
    </row>
    <row r="510" spans="22:23" ht="12.75" x14ac:dyDescent="0.2">
      <c r="V510" s="7"/>
      <c r="W510" s="19"/>
    </row>
    <row r="511" spans="22:23" ht="12.75" x14ac:dyDescent="0.2">
      <c r="V511" s="7"/>
      <c r="W511" s="19"/>
    </row>
    <row r="512" spans="22:23" ht="12.75" x14ac:dyDescent="0.2">
      <c r="V512" s="7"/>
      <c r="W512" s="19"/>
    </row>
    <row r="513" spans="22:23" ht="12.75" x14ac:dyDescent="0.2">
      <c r="V513" s="7"/>
      <c r="W513" s="19"/>
    </row>
    <row r="514" spans="22:23" ht="12.75" x14ac:dyDescent="0.2">
      <c r="V514" s="7"/>
      <c r="W514" s="19"/>
    </row>
    <row r="515" spans="22:23" ht="12.75" x14ac:dyDescent="0.2">
      <c r="V515" s="7"/>
      <c r="W515" s="19"/>
    </row>
    <row r="516" spans="22:23" ht="12.75" x14ac:dyDescent="0.2">
      <c r="V516" s="7"/>
      <c r="W516" s="19"/>
    </row>
    <row r="517" spans="22:23" ht="12.75" x14ac:dyDescent="0.2">
      <c r="V517" s="7"/>
      <c r="W517" s="19"/>
    </row>
    <row r="518" spans="22:23" ht="12.75" x14ac:dyDescent="0.2">
      <c r="V518" s="7"/>
      <c r="W518" s="19"/>
    </row>
    <row r="519" spans="22:23" ht="12.75" x14ac:dyDescent="0.2">
      <c r="V519" s="7"/>
      <c r="W519" s="19"/>
    </row>
    <row r="520" spans="22:23" ht="12.75" x14ac:dyDescent="0.2">
      <c r="V520" s="7"/>
      <c r="W520" s="19"/>
    </row>
    <row r="521" spans="22:23" ht="12.75" x14ac:dyDescent="0.2">
      <c r="V521" s="7"/>
      <c r="W521" s="19"/>
    </row>
    <row r="522" spans="22:23" ht="12.75" x14ac:dyDescent="0.2">
      <c r="V522" s="7"/>
      <c r="W522" s="19"/>
    </row>
    <row r="523" spans="22:23" ht="12.75" x14ac:dyDescent="0.2">
      <c r="V523" s="7"/>
      <c r="W523" s="19"/>
    </row>
    <row r="524" spans="22:23" ht="12.75" x14ac:dyDescent="0.2">
      <c r="V524" s="7"/>
      <c r="W524" s="19"/>
    </row>
    <row r="525" spans="22:23" ht="12.75" x14ac:dyDescent="0.2">
      <c r="V525" s="7"/>
      <c r="W525" s="19"/>
    </row>
    <row r="526" spans="22:23" ht="12.75" x14ac:dyDescent="0.2">
      <c r="V526" s="7"/>
      <c r="W526" s="19"/>
    </row>
    <row r="527" spans="22:23" ht="12.75" x14ac:dyDescent="0.2">
      <c r="V527" s="7"/>
      <c r="W527" s="19"/>
    </row>
    <row r="528" spans="22:23" ht="12.75" x14ac:dyDescent="0.2">
      <c r="V528" s="7"/>
      <c r="W528" s="19"/>
    </row>
    <row r="529" spans="22:23" ht="12.75" x14ac:dyDescent="0.2">
      <c r="V529" s="7"/>
      <c r="W529" s="19"/>
    </row>
    <row r="530" spans="22:23" ht="12.75" x14ac:dyDescent="0.2">
      <c r="V530" s="7"/>
      <c r="W530" s="19"/>
    </row>
    <row r="531" spans="22:23" ht="12.75" x14ac:dyDescent="0.2">
      <c r="V531" s="7"/>
      <c r="W531" s="19"/>
    </row>
    <row r="532" spans="22:23" ht="12.75" x14ac:dyDescent="0.2">
      <c r="V532" s="7"/>
      <c r="W532" s="19"/>
    </row>
    <row r="533" spans="22:23" ht="12.75" x14ac:dyDescent="0.2">
      <c r="V533" s="7"/>
      <c r="W533" s="19"/>
    </row>
    <row r="534" spans="22:23" ht="12.75" x14ac:dyDescent="0.2">
      <c r="V534" s="7"/>
      <c r="W534" s="19"/>
    </row>
    <row r="535" spans="22:23" ht="12.75" x14ac:dyDescent="0.2">
      <c r="V535" s="7"/>
      <c r="W535" s="19"/>
    </row>
    <row r="536" spans="22:23" ht="12.75" x14ac:dyDescent="0.2">
      <c r="V536" s="7"/>
      <c r="W536" s="19"/>
    </row>
    <row r="537" spans="22:23" ht="12.75" x14ac:dyDescent="0.2">
      <c r="V537" s="7"/>
      <c r="W537" s="19"/>
    </row>
    <row r="538" spans="22:23" ht="12.75" x14ac:dyDescent="0.2">
      <c r="V538" s="7"/>
      <c r="W538" s="19"/>
    </row>
    <row r="539" spans="22:23" ht="12.75" x14ac:dyDescent="0.2">
      <c r="V539" s="7"/>
      <c r="W539" s="19"/>
    </row>
    <row r="540" spans="22:23" ht="12.75" x14ac:dyDescent="0.2">
      <c r="V540" s="7"/>
      <c r="W540" s="19"/>
    </row>
    <row r="541" spans="22:23" ht="12.75" x14ac:dyDescent="0.2">
      <c r="V541" s="7"/>
      <c r="W541" s="19"/>
    </row>
    <row r="542" spans="22:23" ht="12.75" x14ac:dyDescent="0.2">
      <c r="V542" s="7"/>
      <c r="W542" s="19"/>
    </row>
    <row r="543" spans="22:23" ht="12.75" x14ac:dyDescent="0.2">
      <c r="V543" s="7"/>
      <c r="W543" s="19"/>
    </row>
    <row r="544" spans="22:23" ht="12.75" x14ac:dyDescent="0.2">
      <c r="V544" s="7"/>
      <c r="W544" s="19"/>
    </row>
    <row r="545" spans="22:23" ht="12.75" x14ac:dyDescent="0.2">
      <c r="V545" s="7"/>
      <c r="W545" s="19"/>
    </row>
    <row r="546" spans="22:23" ht="12.75" x14ac:dyDescent="0.2">
      <c r="V546" s="7"/>
      <c r="W546" s="19"/>
    </row>
    <row r="547" spans="22:23" ht="12.75" x14ac:dyDescent="0.2">
      <c r="V547" s="7"/>
      <c r="W547" s="19"/>
    </row>
    <row r="548" spans="22:23" ht="12.75" x14ac:dyDescent="0.2">
      <c r="V548" s="7"/>
      <c r="W548" s="19"/>
    </row>
    <row r="549" spans="22:23" ht="12.75" x14ac:dyDescent="0.2">
      <c r="V549" s="7"/>
      <c r="W549" s="19"/>
    </row>
    <row r="550" spans="22:23" ht="12.75" x14ac:dyDescent="0.2">
      <c r="V550" s="7"/>
      <c r="W550" s="19"/>
    </row>
    <row r="551" spans="22:23" ht="12.75" x14ac:dyDescent="0.2">
      <c r="V551" s="7"/>
      <c r="W551" s="19"/>
    </row>
    <row r="552" spans="22:23" ht="12.75" x14ac:dyDescent="0.2">
      <c r="V552" s="7"/>
      <c r="W552" s="19"/>
    </row>
    <row r="553" spans="22:23" ht="12.75" x14ac:dyDescent="0.2">
      <c r="V553" s="7"/>
      <c r="W553" s="19"/>
    </row>
    <row r="554" spans="22:23" ht="12.75" x14ac:dyDescent="0.2">
      <c r="V554" s="7"/>
      <c r="W554" s="19"/>
    </row>
    <row r="555" spans="22:23" ht="12.75" x14ac:dyDescent="0.2">
      <c r="V555" s="7"/>
      <c r="W555" s="19"/>
    </row>
    <row r="556" spans="22:23" ht="12.75" x14ac:dyDescent="0.2">
      <c r="V556" s="7"/>
      <c r="W556" s="19"/>
    </row>
    <row r="557" spans="22:23" ht="12.75" x14ac:dyDescent="0.2">
      <c r="V557" s="7"/>
      <c r="W557" s="19"/>
    </row>
    <row r="558" spans="22:23" ht="12.75" x14ac:dyDescent="0.2">
      <c r="V558" s="7"/>
      <c r="W558" s="19"/>
    </row>
    <row r="559" spans="22:23" ht="12.75" x14ac:dyDescent="0.2">
      <c r="V559" s="7"/>
      <c r="W559" s="19"/>
    </row>
    <row r="560" spans="22:23" ht="12.75" x14ac:dyDescent="0.2">
      <c r="V560" s="7"/>
      <c r="W560" s="19"/>
    </row>
    <row r="561" spans="22:23" ht="12.75" x14ac:dyDescent="0.2">
      <c r="V561" s="7"/>
      <c r="W561" s="19"/>
    </row>
    <row r="562" spans="22:23" ht="12.75" x14ac:dyDescent="0.2">
      <c r="V562" s="7"/>
      <c r="W562" s="19"/>
    </row>
    <row r="563" spans="22:23" ht="12.75" x14ac:dyDescent="0.2">
      <c r="V563" s="7"/>
      <c r="W563" s="19"/>
    </row>
    <row r="564" spans="22:23" ht="12.75" x14ac:dyDescent="0.2">
      <c r="V564" s="7"/>
      <c r="W564" s="19"/>
    </row>
    <row r="565" spans="22:23" ht="12.75" x14ac:dyDescent="0.2">
      <c r="V565" s="7"/>
      <c r="W565" s="19"/>
    </row>
    <row r="566" spans="22:23" ht="12.75" x14ac:dyDescent="0.2">
      <c r="V566" s="7"/>
      <c r="W566" s="19"/>
    </row>
    <row r="567" spans="22:23" ht="12.75" x14ac:dyDescent="0.2">
      <c r="V567" s="7"/>
      <c r="W567" s="19"/>
    </row>
    <row r="568" spans="22:23" ht="12.75" x14ac:dyDescent="0.2">
      <c r="V568" s="7"/>
      <c r="W568" s="19"/>
    </row>
    <row r="569" spans="22:23" ht="12.75" x14ac:dyDescent="0.2">
      <c r="V569" s="7"/>
      <c r="W569" s="19"/>
    </row>
    <row r="570" spans="22:23" ht="12.75" x14ac:dyDescent="0.2">
      <c r="V570" s="7"/>
      <c r="W570" s="19"/>
    </row>
    <row r="571" spans="22:23" ht="12.75" x14ac:dyDescent="0.2">
      <c r="V571" s="7"/>
      <c r="W571" s="19"/>
    </row>
    <row r="572" spans="22:23" ht="12.75" x14ac:dyDescent="0.2">
      <c r="V572" s="7"/>
      <c r="W572" s="19"/>
    </row>
    <row r="573" spans="22:23" ht="12.75" x14ac:dyDescent="0.2">
      <c r="V573" s="7"/>
      <c r="W573" s="19"/>
    </row>
    <row r="574" spans="22:23" ht="12.75" x14ac:dyDescent="0.2">
      <c r="V574" s="7"/>
      <c r="W574" s="19"/>
    </row>
    <row r="575" spans="22:23" ht="12.75" x14ac:dyDescent="0.2">
      <c r="V575" s="7"/>
      <c r="W575" s="19"/>
    </row>
    <row r="576" spans="22:23" ht="12.75" x14ac:dyDescent="0.2">
      <c r="V576" s="7"/>
      <c r="W576" s="19"/>
    </row>
    <row r="577" spans="22:23" ht="12.75" x14ac:dyDescent="0.2">
      <c r="V577" s="7"/>
      <c r="W577" s="19"/>
    </row>
    <row r="578" spans="22:23" ht="12.75" x14ac:dyDescent="0.2">
      <c r="V578" s="7"/>
      <c r="W578" s="19"/>
    </row>
    <row r="579" spans="22:23" ht="12.75" x14ac:dyDescent="0.2">
      <c r="V579" s="7"/>
      <c r="W579" s="19"/>
    </row>
    <row r="580" spans="22:23" ht="12.75" x14ac:dyDescent="0.2">
      <c r="V580" s="7"/>
      <c r="W580" s="19"/>
    </row>
    <row r="581" spans="22:23" ht="12.75" x14ac:dyDescent="0.2">
      <c r="V581" s="7"/>
      <c r="W581" s="19"/>
    </row>
    <row r="582" spans="22:23" ht="12.75" x14ac:dyDescent="0.2">
      <c r="V582" s="7"/>
      <c r="W582" s="19"/>
    </row>
    <row r="583" spans="22:23" ht="12.75" x14ac:dyDescent="0.2">
      <c r="V583" s="7"/>
      <c r="W583" s="19"/>
    </row>
    <row r="584" spans="22:23" ht="12.75" x14ac:dyDescent="0.2">
      <c r="V584" s="7"/>
      <c r="W584" s="19"/>
    </row>
    <row r="585" spans="22:23" ht="12.75" x14ac:dyDescent="0.2">
      <c r="V585" s="7"/>
      <c r="W585" s="19"/>
    </row>
    <row r="586" spans="22:23" ht="12.75" x14ac:dyDescent="0.2">
      <c r="V586" s="7"/>
      <c r="W586" s="19"/>
    </row>
    <row r="587" spans="22:23" ht="12.75" x14ac:dyDescent="0.2">
      <c r="V587" s="7"/>
      <c r="W587" s="19"/>
    </row>
    <row r="588" spans="22:23" ht="12.75" x14ac:dyDescent="0.2">
      <c r="V588" s="7"/>
      <c r="W588" s="19"/>
    </row>
    <row r="589" spans="22:23" ht="12.75" x14ac:dyDescent="0.2">
      <c r="V589" s="7"/>
      <c r="W589" s="19"/>
    </row>
    <row r="590" spans="22:23" ht="12.75" x14ac:dyDescent="0.2">
      <c r="V590" s="7"/>
      <c r="W590" s="19"/>
    </row>
    <row r="591" spans="22:23" ht="12.75" x14ac:dyDescent="0.2">
      <c r="V591" s="7"/>
      <c r="W591" s="19"/>
    </row>
    <row r="592" spans="22:23" ht="12.75" x14ac:dyDescent="0.2">
      <c r="V592" s="7"/>
      <c r="W592" s="19"/>
    </row>
    <row r="593" spans="22:23" ht="12.75" x14ac:dyDescent="0.2">
      <c r="V593" s="7"/>
      <c r="W593" s="19"/>
    </row>
    <row r="594" spans="22:23" ht="12.75" x14ac:dyDescent="0.2">
      <c r="V594" s="7"/>
      <c r="W594" s="19"/>
    </row>
    <row r="595" spans="22:23" ht="12.75" x14ac:dyDescent="0.2">
      <c r="V595" s="7"/>
      <c r="W595" s="19"/>
    </row>
    <row r="596" spans="22:23" ht="12.75" x14ac:dyDescent="0.2">
      <c r="V596" s="7"/>
      <c r="W596" s="19"/>
    </row>
    <row r="597" spans="22:23" ht="12.75" x14ac:dyDescent="0.2">
      <c r="V597" s="7"/>
      <c r="W597" s="19"/>
    </row>
    <row r="598" spans="22:23" ht="12.75" x14ac:dyDescent="0.2">
      <c r="V598" s="7"/>
      <c r="W598" s="19"/>
    </row>
    <row r="599" spans="22:23" ht="12.75" x14ac:dyDescent="0.2">
      <c r="V599" s="7"/>
      <c r="W599" s="19"/>
    </row>
    <row r="600" spans="22:23" ht="12.75" x14ac:dyDescent="0.2">
      <c r="V600" s="7"/>
      <c r="W600" s="19"/>
    </row>
    <row r="601" spans="22:23" ht="12.75" x14ac:dyDescent="0.2">
      <c r="V601" s="7"/>
      <c r="W601" s="19"/>
    </row>
    <row r="602" spans="22:23" ht="12.75" x14ac:dyDescent="0.2">
      <c r="V602" s="7"/>
      <c r="W602" s="19"/>
    </row>
    <row r="603" spans="22:23" ht="12.75" x14ac:dyDescent="0.2">
      <c r="V603" s="7"/>
      <c r="W603" s="19"/>
    </row>
    <row r="604" spans="22:23" ht="12.75" x14ac:dyDescent="0.2">
      <c r="V604" s="7"/>
      <c r="W604" s="19"/>
    </row>
    <row r="605" spans="22:23" ht="12.75" x14ac:dyDescent="0.2">
      <c r="V605" s="7"/>
      <c r="W605" s="19"/>
    </row>
    <row r="606" spans="22:23" ht="12.75" x14ac:dyDescent="0.2">
      <c r="V606" s="7"/>
      <c r="W606" s="19"/>
    </row>
    <row r="607" spans="22:23" ht="12.75" x14ac:dyDescent="0.2">
      <c r="V607" s="7"/>
      <c r="W607" s="19"/>
    </row>
    <row r="608" spans="22:23" ht="12.75" x14ac:dyDescent="0.2">
      <c r="V608" s="7"/>
      <c r="W608" s="19"/>
    </row>
    <row r="609" spans="22:23" ht="12.75" x14ac:dyDescent="0.2">
      <c r="V609" s="7"/>
      <c r="W609" s="19"/>
    </row>
    <row r="610" spans="22:23" ht="12.75" x14ac:dyDescent="0.2">
      <c r="V610" s="7"/>
      <c r="W610" s="19"/>
    </row>
    <row r="611" spans="22:23" ht="12.75" x14ac:dyDescent="0.2">
      <c r="V611" s="7"/>
      <c r="W611" s="19"/>
    </row>
    <row r="612" spans="22:23" ht="12.75" x14ac:dyDescent="0.2">
      <c r="V612" s="7"/>
      <c r="W612" s="19"/>
    </row>
    <row r="613" spans="22:23" ht="12.75" x14ac:dyDescent="0.2">
      <c r="V613" s="7"/>
      <c r="W613" s="19"/>
    </row>
    <row r="614" spans="22:23" ht="12.75" x14ac:dyDescent="0.2">
      <c r="V614" s="7"/>
      <c r="W614" s="19"/>
    </row>
    <row r="615" spans="22:23" ht="12.75" x14ac:dyDescent="0.2">
      <c r="V615" s="7"/>
      <c r="W615" s="19"/>
    </row>
    <row r="616" spans="22:23" ht="12.75" x14ac:dyDescent="0.2">
      <c r="V616" s="7"/>
      <c r="W616" s="19"/>
    </row>
    <row r="617" spans="22:23" ht="12.75" x14ac:dyDescent="0.2">
      <c r="V617" s="7"/>
      <c r="W617" s="19"/>
    </row>
    <row r="618" spans="22:23" ht="12.75" x14ac:dyDescent="0.2">
      <c r="V618" s="7"/>
      <c r="W618" s="19"/>
    </row>
    <row r="619" spans="22:23" ht="12.75" x14ac:dyDescent="0.2">
      <c r="V619" s="7"/>
      <c r="W619" s="19"/>
    </row>
    <row r="620" spans="22:23" ht="12.75" x14ac:dyDescent="0.2">
      <c r="V620" s="7"/>
      <c r="W620" s="19"/>
    </row>
    <row r="621" spans="22:23" ht="12.75" x14ac:dyDescent="0.2">
      <c r="V621" s="7"/>
      <c r="W621" s="19"/>
    </row>
    <row r="622" spans="22:23" ht="12.75" x14ac:dyDescent="0.2">
      <c r="V622" s="7"/>
      <c r="W622" s="19"/>
    </row>
    <row r="623" spans="22:23" ht="12.75" x14ac:dyDescent="0.2">
      <c r="V623" s="7"/>
      <c r="W623" s="19"/>
    </row>
    <row r="624" spans="22:23" ht="12.75" x14ac:dyDescent="0.2">
      <c r="V624" s="7"/>
      <c r="W624" s="19"/>
    </row>
    <row r="625" spans="22:23" ht="12.75" x14ac:dyDescent="0.2">
      <c r="V625" s="7"/>
      <c r="W625" s="19"/>
    </row>
    <row r="626" spans="22:23" ht="12.75" x14ac:dyDescent="0.2">
      <c r="V626" s="7"/>
      <c r="W626" s="19"/>
    </row>
    <row r="627" spans="22:23" ht="12.75" x14ac:dyDescent="0.2">
      <c r="V627" s="7"/>
      <c r="W627" s="19"/>
    </row>
    <row r="628" spans="22:23" ht="12.75" x14ac:dyDescent="0.2">
      <c r="V628" s="7"/>
      <c r="W628" s="19"/>
    </row>
    <row r="629" spans="22:23" ht="12.75" x14ac:dyDescent="0.2">
      <c r="V629" s="7"/>
      <c r="W629" s="19"/>
    </row>
    <row r="630" spans="22:23" ht="12.75" x14ac:dyDescent="0.2">
      <c r="V630" s="7"/>
      <c r="W630" s="19"/>
    </row>
    <row r="631" spans="22:23" ht="12.75" x14ac:dyDescent="0.2">
      <c r="V631" s="7"/>
      <c r="W631" s="19"/>
    </row>
    <row r="632" spans="22:23" ht="12.75" x14ac:dyDescent="0.2">
      <c r="V632" s="7"/>
      <c r="W632" s="19"/>
    </row>
    <row r="633" spans="22:23" ht="12.75" x14ac:dyDescent="0.2">
      <c r="V633" s="7"/>
      <c r="W633" s="19"/>
    </row>
    <row r="634" spans="22:23" ht="12.75" x14ac:dyDescent="0.2">
      <c r="V634" s="7"/>
      <c r="W634" s="19"/>
    </row>
    <row r="635" spans="22:23" ht="12.75" x14ac:dyDescent="0.2">
      <c r="V635" s="7"/>
      <c r="W635" s="19"/>
    </row>
    <row r="636" spans="22:23" ht="12.75" x14ac:dyDescent="0.2">
      <c r="V636" s="7"/>
      <c r="W636" s="19"/>
    </row>
    <row r="637" spans="22:23" ht="12.75" x14ac:dyDescent="0.2">
      <c r="V637" s="7"/>
      <c r="W637" s="19"/>
    </row>
    <row r="638" spans="22:23" ht="12.75" x14ac:dyDescent="0.2">
      <c r="V638" s="7"/>
      <c r="W638" s="19"/>
    </row>
    <row r="639" spans="22:23" ht="12.75" x14ac:dyDescent="0.2">
      <c r="V639" s="7"/>
      <c r="W639" s="19"/>
    </row>
    <row r="640" spans="22:23" ht="12.75" x14ac:dyDescent="0.2">
      <c r="V640" s="7"/>
      <c r="W640" s="19"/>
    </row>
    <row r="641" spans="22:23" ht="12.75" x14ac:dyDescent="0.2">
      <c r="V641" s="7"/>
      <c r="W641" s="19"/>
    </row>
    <row r="642" spans="22:23" ht="12.75" x14ac:dyDescent="0.2">
      <c r="V642" s="7"/>
      <c r="W642" s="19"/>
    </row>
    <row r="643" spans="22:23" ht="12.75" x14ac:dyDescent="0.2">
      <c r="V643" s="7"/>
      <c r="W643" s="19"/>
    </row>
    <row r="644" spans="22:23" ht="12.75" x14ac:dyDescent="0.2">
      <c r="V644" s="7"/>
      <c r="W644" s="19"/>
    </row>
    <row r="645" spans="22:23" ht="12.75" x14ac:dyDescent="0.2">
      <c r="V645" s="7"/>
      <c r="W645" s="19"/>
    </row>
    <row r="646" spans="22:23" ht="12.75" x14ac:dyDescent="0.2">
      <c r="V646" s="7"/>
      <c r="W646" s="19"/>
    </row>
    <row r="647" spans="22:23" ht="12.75" x14ac:dyDescent="0.2">
      <c r="V647" s="7"/>
      <c r="W647" s="19"/>
    </row>
    <row r="648" spans="22:23" ht="12.75" x14ac:dyDescent="0.2">
      <c r="V648" s="7"/>
      <c r="W648" s="19"/>
    </row>
    <row r="649" spans="22:23" ht="12.75" x14ac:dyDescent="0.2">
      <c r="V649" s="7"/>
      <c r="W649" s="19"/>
    </row>
    <row r="650" spans="22:23" ht="12.75" x14ac:dyDescent="0.2">
      <c r="V650" s="7"/>
      <c r="W650" s="19"/>
    </row>
    <row r="651" spans="22:23" ht="12.75" x14ac:dyDescent="0.2">
      <c r="V651" s="7"/>
      <c r="W651" s="19"/>
    </row>
    <row r="652" spans="22:23" ht="12.75" x14ac:dyDescent="0.2">
      <c r="V652" s="7"/>
      <c r="W652" s="19"/>
    </row>
    <row r="653" spans="22:23" ht="12.75" x14ac:dyDescent="0.2">
      <c r="V653" s="7"/>
      <c r="W653" s="19"/>
    </row>
    <row r="654" spans="22:23" ht="12.75" x14ac:dyDescent="0.2">
      <c r="V654" s="7"/>
      <c r="W654" s="19"/>
    </row>
    <row r="655" spans="22:23" ht="12.75" x14ac:dyDescent="0.2">
      <c r="V655" s="7"/>
      <c r="W655" s="19"/>
    </row>
    <row r="656" spans="22:23" ht="12.75" x14ac:dyDescent="0.2">
      <c r="V656" s="7"/>
      <c r="W656" s="19"/>
    </row>
    <row r="657" spans="22:23" ht="12.75" x14ac:dyDescent="0.2">
      <c r="V657" s="7"/>
      <c r="W657" s="19"/>
    </row>
    <row r="658" spans="22:23" ht="12.75" x14ac:dyDescent="0.2">
      <c r="V658" s="7"/>
      <c r="W658" s="19"/>
    </row>
    <row r="659" spans="22:23" ht="12.75" x14ac:dyDescent="0.2">
      <c r="V659" s="7"/>
      <c r="W659" s="19"/>
    </row>
    <row r="660" spans="22:23" ht="12.75" x14ac:dyDescent="0.2">
      <c r="V660" s="7"/>
      <c r="W660" s="19"/>
    </row>
    <row r="661" spans="22:23" ht="12.75" x14ac:dyDescent="0.2">
      <c r="V661" s="7"/>
      <c r="W661" s="19"/>
    </row>
    <row r="662" spans="22:23" ht="12.75" x14ac:dyDescent="0.2">
      <c r="V662" s="7"/>
      <c r="W662" s="19"/>
    </row>
    <row r="663" spans="22:23" ht="12.75" x14ac:dyDescent="0.2">
      <c r="V663" s="7"/>
      <c r="W663" s="19"/>
    </row>
    <row r="664" spans="22:23" ht="12.75" x14ac:dyDescent="0.2">
      <c r="V664" s="7"/>
      <c r="W664" s="19"/>
    </row>
    <row r="665" spans="22:23" ht="12.75" x14ac:dyDescent="0.2">
      <c r="V665" s="7"/>
      <c r="W665" s="19"/>
    </row>
    <row r="666" spans="22:23" ht="12.75" x14ac:dyDescent="0.2">
      <c r="V666" s="7"/>
      <c r="W666" s="19"/>
    </row>
    <row r="667" spans="22:23" ht="12.75" x14ac:dyDescent="0.2">
      <c r="V667" s="7"/>
      <c r="W667" s="19"/>
    </row>
    <row r="668" spans="22:23" ht="12.75" x14ac:dyDescent="0.2">
      <c r="V668" s="7"/>
      <c r="W668" s="19"/>
    </row>
    <row r="669" spans="22:23" ht="12.75" x14ac:dyDescent="0.2">
      <c r="V669" s="7"/>
      <c r="W669" s="19"/>
    </row>
    <row r="670" spans="22:23" ht="12.75" x14ac:dyDescent="0.2">
      <c r="V670" s="7"/>
      <c r="W670" s="19"/>
    </row>
    <row r="671" spans="22:23" ht="12.75" x14ac:dyDescent="0.2">
      <c r="V671" s="7"/>
      <c r="W671" s="19"/>
    </row>
    <row r="672" spans="22:23" ht="12.75" x14ac:dyDescent="0.2">
      <c r="V672" s="7"/>
      <c r="W672" s="19"/>
    </row>
    <row r="673" spans="22:23" ht="12.75" x14ac:dyDescent="0.2">
      <c r="V673" s="7"/>
      <c r="W673" s="19"/>
    </row>
    <row r="674" spans="22:23" ht="12.75" x14ac:dyDescent="0.2">
      <c r="V674" s="7"/>
      <c r="W674" s="19"/>
    </row>
    <row r="675" spans="22:23" ht="12.75" x14ac:dyDescent="0.2">
      <c r="V675" s="7"/>
      <c r="W675" s="19"/>
    </row>
    <row r="676" spans="22:23" ht="12.75" x14ac:dyDescent="0.2">
      <c r="V676" s="7"/>
      <c r="W676" s="19"/>
    </row>
    <row r="677" spans="22:23" ht="12.75" x14ac:dyDescent="0.2">
      <c r="V677" s="7"/>
      <c r="W677" s="19"/>
    </row>
    <row r="678" spans="22:23" ht="12.75" x14ac:dyDescent="0.2">
      <c r="V678" s="7"/>
      <c r="W678" s="19"/>
    </row>
    <row r="679" spans="22:23" ht="12.75" x14ac:dyDescent="0.2">
      <c r="V679" s="7"/>
      <c r="W679" s="19"/>
    </row>
    <row r="680" spans="22:23" ht="12.75" x14ac:dyDescent="0.2">
      <c r="V680" s="7"/>
      <c r="W680" s="19"/>
    </row>
    <row r="681" spans="22:23" ht="12.75" x14ac:dyDescent="0.2">
      <c r="V681" s="7"/>
      <c r="W681" s="19"/>
    </row>
    <row r="682" spans="22:23" ht="12.75" x14ac:dyDescent="0.2">
      <c r="V682" s="7"/>
      <c r="W682" s="19"/>
    </row>
    <row r="683" spans="22:23" ht="12.75" x14ac:dyDescent="0.2">
      <c r="V683" s="7"/>
      <c r="W683" s="19"/>
    </row>
    <row r="684" spans="22:23" ht="12.75" x14ac:dyDescent="0.2">
      <c r="V684" s="7"/>
      <c r="W684" s="19"/>
    </row>
    <row r="685" spans="22:23" ht="12.75" x14ac:dyDescent="0.2">
      <c r="V685" s="7"/>
      <c r="W685" s="19"/>
    </row>
    <row r="686" spans="22:23" ht="12.75" x14ac:dyDescent="0.2">
      <c r="V686" s="7"/>
      <c r="W686" s="19"/>
    </row>
    <row r="687" spans="22:23" ht="12.75" x14ac:dyDescent="0.2">
      <c r="V687" s="7"/>
      <c r="W687" s="19"/>
    </row>
    <row r="688" spans="22:23" ht="12.75" x14ac:dyDescent="0.2">
      <c r="V688" s="7"/>
      <c r="W688" s="19"/>
    </row>
    <row r="689" spans="22:23" ht="12.75" x14ac:dyDescent="0.2">
      <c r="V689" s="7"/>
      <c r="W689" s="19"/>
    </row>
    <row r="690" spans="22:23" ht="12.75" x14ac:dyDescent="0.2">
      <c r="V690" s="7"/>
      <c r="W690" s="19"/>
    </row>
    <row r="691" spans="22:23" ht="12.75" x14ac:dyDescent="0.2">
      <c r="V691" s="7"/>
      <c r="W691" s="19"/>
    </row>
    <row r="692" spans="22:23" ht="12.75" x14ac:dyDescent="0.2">
      <c r="V692" s="7"/>
      <c r="W692" s="19"/>
    </row>
    <row r="693" spans="22:23" ht="12.75" x14ac:dyDescent="0.2">
      <c r="V693" s="7"/>
      <c r="W693" s="19"/>
    </row>
    <row r="694" spans="22:23" ht="12.75" x14ac:dyDescent="0.2">
      <c r="V694" s="7"/>
      <c r="W694" s="19"/>
    </row>
    <row r="695" spans="22:23" ht="12.75" x14ac:dyDescent="0.2">
      <c r="V695" s="7"/>
      <c r="W695" s="19"/>
    </row>
    <row r="696" spans="22:23" ht="12.75" x14ac:dyDescent="0.2">
      <c r="V696" s="7"/>
      <c r="W696" s="19"/>
    </row>
    <row r="697" spans="22:23" ht="12.75" x14ac:dyDescent="0.2">
      <c r="V697" s="7"/>
      <c r="W697" s="19"/>
    </row>
    <row r="698" spans="22:23" ht="12.75" x14ac:dyDescent="0.2">
      <c r="V698" s="7"/>
      <c r="W698" s="19"/>
    </row>
    <row r="699" spans="22:23" ht="12.75" x14ac:dyDescent="0.2">
      <c r="V699" s="7"/>
      <c r="W699" s="19"/>
    </row>
    <row r="700" spans="22:23" ht="12.75" x14ac:dyDescent="0.2">
      <c r="V700" s="7"/>
      <c r="W700" s="19"/>
    </row>
    <row r="701" spans="22:23" ht="12.75" x14ac:dyDescent="0.2">
      <c r="V701" s="7"/>
      <c r="W701" s="19"/>
    </row>
    <row r="702" spans="22:23" ht="12.75" x14ac:dyDescent="0.2">
      <c r="V702" s="7"/>
      <c r="W702" s="19"/>
    </row>
    <row r="703" spans="22:23" ht="12.75" x14ac:dyDescent="0.2">
      <c r="V703" s="7"/>
      <c r="W703" s="19"/>
    </row>
    <row r="704" spans="22:23" ht="12.75" x14ac:dyDescent="0.2">
      <c r="V704" s="7"/>
      <c r="W704" s="19"/>
    </row>
    <row r="705" spans="22:23" ht="12.75" x14ac:dyDescent="0.2">
      <c r="V705" s="7"/>
      <c r="W705" s="19"/>
    </row>
    <row r="706" spans="22:23" ht="12.75" x14ac:dyDescent="0.2">
      <c r="V706" s="7"/>
      <c r="W706" s="19"/>
    </row>
    <row r="707" spans="22:23" ht="12.75" x14ac:dyDescent="0.2">
      <c r="V707" s="7"/>
      <c r="W707" s="19"/>
    </row>
    <row r="708" spans="22:23" ht="12.75" x14ac:dyDescent="0.2">
      <c r="V708" s="7"/>
      <c r="W708" s="19"/>
    </row>
    <row r="709" spans="22:23" ht="12.75" x14ac:dyDescent="0.2">
      <c r="V709" s="7"/>
      <c r="W709" s="19"/>
    </row>
    <row r="710" spans="22:23" ht="12.75" x14ac:dyDescent="0.2">
      <c r="V710" s="7"/>
      <c r="W710" s="19"/>
    </row>
    <row r="711" spans="22:23" ht="12.75" x14ac:dyDescent="0.2">
      <c r="V711" s="7"/>
      <c r="W711" s="19"/>
    </row>
    <row r="712" spans="22:23" ht="12.75" x14ac:dyDescent="0.2">
      <c r="V712" s="7"/>
      <c r="W712" s="19"/>
    </row>
    <row r="713" spans="22:23" ht="12.75" x14ac:dyDescent="0.2">
      <c r="V713" s="7"/>
      <c r="W713" s="19"/>
    </row>
    <row r="714" spans="22:23" ht="12.75" x14ac:dyDescent="0.2">
      <c r="V714" s="7"/>
      <c r="W714" s="19"/>
    </row>
    <row r="715" spans="22:23" ht="12.75" x14ac:dyDescent="0.2">
      <c r="V715" s="7"/>
      <c r="W715" s="19"/>
    </row>
    <row r="716" spans="22:23" ht="12.75" x14ac:dyDescent="0.2">
      <c r="V716" s="7"/>
      <c r="W716" s="19"/>
    </row>
    <row r="717" spans="22:23" ht="12.75" x14ac:dyDescent="0.2">
      <c r="V717" s="7"/>
      <c r="W717" s="19"/>
    </row>
    <row r="718" spans="22:23" ht="12.75" x14ac:dyDescent="0.2">
      <c r="V718" s="7"/>
      <c r="W718" s="19"/>
    </row>
    <row r="719" spans="22:23" ht="12.75" x14ac:dyDescent="0.2">
      <c r="V719" s="7"/>
      <c r="W719" s="19"/>
    </row>
    <row r="720" spans="22:23" ht="12.75" x14ac:dyDescent="0.2">
      <c r="V720" s="7"/>
      <c r="W720" s="19"/>
    </row>
    <row r="721" spans="22:23" ht="12.75" x14ac:dyDescent="0.2">
      <c r="V721" s="7"/>
      <c r="W721" s="19"/>
    </row>
    <row r="722" spans="22:23" ht="12.75" x14ac:dyDescent="0.2">
      <c r="V722" s="7"/>
      <c r="W722" s="19"/>
    </row>
    <row r="723" spans="22:23" ht="12.75" x14ac:dyDescent="0.2">
      <c r="V723" s="7"/>
      <c r="W723" s="19"/>
    </row>
    <row r="724" spans="22:23" ht="12.75" x14ac:dyDescent="0.2">
      <c r="V724" s="7"/>
      <c r="W724" s="19"/>
    </row>
    <row r="725" spans="22:23" ht="12.75" x14ac:dyDescent="0.2">
      <c r="V725" s="7"/>
      <c r="W725" s="19"/>
    </row>
    <row r="726" spans="22:23" ht="12.75" x14ac:dyDescent="0.2">
      <c r="V726" s="7"/>
      <c r="W726" s="19"/>
    </row>
    <row r="727" spans="22:23" ht="12.75" x14ac:dyDescent="0.2">
      <c r="V727" s="7"/>
      <c r="W727" s="19"/>
    </row>
    <row r="728" spans="22:23" ht="12.75" x14ac:dyDescent="0.2">
      <c r="V728" s="7"/>
      <c r="W728" s="19"/>
    </row>
    <row r="729" spans="22:23" ht="12.75" x14ac:dyDescent="0.2">
      <c r="V729" s="7"/>
      <c r="W729" s="19"/>
    </row>
    <row r="730" spans="22:23" ht="12.75" x14ac:dyDescent="0.2">
      <c r="V730" s="7"/>
      <c r="W730" s="19"/>
    </row>
    <row r="731" spans="22:23" ht="12.75" x14ac:dyDescent="0.2">
      <c r="V731" s="7"/>
      <c r="W731" s="19"/>
    </row>
    <row r="732" spans="22:23" ht="12.75" x14ac:dyDescent="0.2">
      <c r="V732" s="7"/>
      <c r="W732" s="19"/>
    </row>
    <row r="733" spans="22:23" ht="12.75" x14ac:dyDescent="0.2">
      <c r="V733" s="7"/>
      <c r="W733" s="19"/>
    </row>
    <row r="734" spans="22:23" ht="12.75" x14ac:dyDescent="0.2">
      <c r="V734" s="7"/>
      <c r="W734" s="19"/>
    </row>
    <row r="735" spans="22:23" ht="12.75" x14ac:dyDescent="0.2">
      <c r="V735" s="7"/>
      <c r="W735" s="19"/>
    </row>
    <row r="736" spans="22:23" ht="12.75" x14ac:dyDescent="0.2">
      <c r="V736" s="7"/>
      <c r="W736" s="19"/>
    </row>
    <row r="737" spans="22:23" ht="12.75" x14ac:dyDescent="0.2">
      <c r="V737" s="7"/>
      <c r="W737" s="19"/>
    </row>
    <row r="738" spans="22:23" ht="12.75" x14ac:dyDescent="0.2">
      <c r="V738" s="7"/>
      <c r="W738" s="19"/>
    </row>
    <row r="739" spans="22:23" ht="12.75" x14ac:dyDescent="0.2">
      <c r="V739" s="7"/>
      <c r="W739" s="19"/>
    </row>
    <row r="740" spans="22:23" ht="12.75" x14ac:dyDescent="0.2">
      <c r="V740" s="7"/>
      <c r="W740" s="19"/>
    </row>
    <row r="741" spans="22:23" ht="12.75" x14ac:dyDescent="0.2">
      <c r="V741" s="7"/>
      <c r="W741" s="19"/>
    </row>
    <row r="742" spans="22:23" ht="12.75" x14ac:dyDescent="0.2">
      <c r="V742" s="7"/>
      <c r="W742" s="19"/>
    </row>
    <row r="743" spans="22:23" ht="12.75" x14ac:dyDescent="0.2">
      <c r="V743" s="7"/>
      <c r="W743" s="19"/>
    </row>
    <row r="744" spans="22:23" ht="12.75" x14ac:dyDescent="0.2">
      <c r="V744" s="7"/>
      <c r="W744" s="19"/>
    </row>
    <row r="745" spans="22:23" ht="12.75" x14ac:dyDescent="0.2">
      <c r="V745" s="7"/>
      <c r="W745" s="19"/>
    </row>
    <row r="746" spans="22:23" ht="12.75" x14ac:dyDescent="0.2">
      <c r="V746" s="7"/>
      <c r="W746" s="19"/>
    </row>
    <row r="747" spans="22:23" ht="12.75" x14ac:dyDescent="0.2">
      <c r="V747" s="7"/>
      <c r="W747" s="19"/>
    </row>
    <row r="748" spans="22:23" ht="12.75" x14ac:dyDescent="0.2">
      <c r="V748" s="7"/>
      <c r="W748" s="19"/>
    </row>
    <row r="749" spans="22:23" ht="12.75" x14ac:dyDescent="0.2">
      <c r="V749" s="7"/>
      <c r="W749" s="19"/>
    </row>
    <row r="750" spans="22:23" ht="12.75" x14ac:dyDescent="0.2">
      <c r="V750" s="7"/>
      <c r="W750" s="19"/>
    </row>
    <row r="751" spans="22:23" ht="12.75" x14ac:dyDescent="0.2">
      <c r="V751" s="7"/>
      <c r="W751" s="19"/>
    </row>
    <row r="752" spans="22:23" ht="12.75" x14ac:dyDescent="0.2">
      <c r="V752" s="7"/>
      <c r="W752" s="19"/>
    </row>
    <row r="753" spans="22:23" ht="12.75" x14ac:dyDescent="0.2">
      <c r="V753" s="7"/>
      <c r="W753" s="19"/>
    </row>
    <row r="754" spans="22:23" ht="12.75" x14ac:dyDescent="0.2">
      <c r="V754" s="7"/>
      <c r="W754" s="19"/>
    </row>
    <row r="755" spans="22:23" ht="12.75" x14ac:dyDescent="0.2">
      <c r="V755" s="7"/>
      <c r="W755" s="19"/>
    </row>
    <row r="756" spans="22:23" ht="12.75" x14ac:dyDescent="0.2">
      <c r="V756" s="7"/>
      <c r="W756" s="19"/>
    </row>
    <row r="757" spans="22:23" ht="12.75" x14ac:dyDescent="0.2">
      <c r="V757" s="7"/>
      <c r="W757" s="19"/>
    </row>
    <row r="758" spans="22:23" ht="12.75" x14ac:dyDescent="0.2">
      <c r="V758" s="7"/>
      <c r="W758" s="19"/>
    </row>
    <row r="759" spans="22:23" ht="12.75" x14ac:dyDescent="0.2">
      <c r="V759" s="7"/>
      <c r="W759" s="19"/>
    </row>
    <row r="760" spans="22:23" ht="12.75" x14ac:dyDescent="0.2">
      <c r="V760" s="7"/>
      <c r="W760" s="19"/>
    </row>
    <row r="761" spans="22:23" ht="12.75" x14ac:dyDescent="0.2">
      <c r="V761" s="7"/>
      <c r="W761" s="19"/>
    </row>
    <row r="762" spans="22:23" ht="12.75" x14ac:dyDescent="0.2">
      <c r="V762" s="7"/>
      <c r="W762" s="19"/>
    </row>
    <row r="763" spans="22:23" ht="12.75" x14ac:dyDescent="0.2">
      <c r="V763" s="7"/>
      <c r="W763" s="19"/>
    </row>
    <row r="764" spans="22:23" ht="12.75" x14ac:dyDescent="0.2">
      <c r="V764" s="7"/>
      <c r="W764" s="19"/>
    </row>
    <row r="765" spans="22:23" ht="12.75" x14ac:dyDescent="0.2">
      <c r="V765" s="7"/>
      <c r="W765" s="19"/>
    </row>
    <row r="766" spans="22:23" ht="12.75" x14ac:dyDescent="0.2">
      <c r="V766" s="7"/>
      <c r="W766" s="19"/>
    </row>
    <row r="767" spans="22:23" ht="12.75" x14ac:dyDescent="0.2">
      <c r="V767" s="7"/>
      <c r="W767" s="19"/>
    </row>
    <row r="768" spans="22:23" ht="12.75" x14ac:dyDescent="0.2">
      <c r="V768" s="7"/>
      <c r="W768" s="19"/>
    </row>
    <row r="769" spans="22:23" ht="12.75" x14ac:dyDescent="0.2">
      <c r="V769" s="7"/>
      <c r="W769" s="19"/>
    </row>
    <row r="770" spans="22:23" ht="12.75" x14ac:dyDescent="0.2">
      <c r="V770" s="7"/>
      <c r="W770" s="19"/>
    </row>
    <row r="771" spans="22:23" ht="12.75" x14ac:dyDescent="0.2">
      <c r="V771" s="7"/>
      <c r="W771" s="19"/>
    </row>
    <row r="772" spans="22:23" ht="12.75" x14ac:dyDescent="0.2">
      <c r="V772" s="7"/>
      <c r="W772" s="19"/>
    </row>
    <row r="773" spans="22:23" ht="12.75" x14ac:dyDescent="0.2">
      <c r="V773" s="7"/>
      <c r="W773" s="19"/>
    </row>
    <row r="774" spans="22:23" ht="12.75" x14ac:dyDescent="0.2">
      <c r="V774" s="7"/>
      <c r="W774" s="19"/>
    </row>
    <row r="775" spans="22:23" ht="12.75" x14ac:dyDescent="0.2">
      <c r="V775" s="7"/>
      <c r="W775" s="19"/>
    </row>
    <row r="776" spans="22:23" ht="12.75" x14ac:dyDescent="0.2">
      <c r="V776" s="7"/>
      <c r="W776" s="19"/>
    </row>
    <row r="777" spans="22:23" ht="12.75" x14ac:dyDescent="0.2">
      <c r="V777" s="7"/>
      <c r="W777" s="19"/>
    </row>
    <row r="778" spans="22:23" ht="12.75" x14ac:dyDescent="0.2">
      <c r="V778" s="7"/>
      <c r="W778" s="19"/>
    </row>
    <row r="779" spans="22:23" ht="12.75" x14ac:dyDescent="0.2">
      <c r="V779" s="7"/>
      <c r="W779" s="19"/>
    </row>
    <row r="780" spans="22:23" ht="12.75" x14ac:dyDescent="0.2">
      <c r="V780" s="7"/>
      <c r="W780" s="19"/>
    </row>
    <row r="781" spans="22:23" ht="12.75" x14ac:dyDescent="0.2">
      <c r="V781" s="7"/>
      <c r="W781" s="19"/>
    </row>
    <row r="782" spans="22:23" ht="12.75" x14ac:dyDescent="0.2">
      <c r="V782" s="7"/>
      <c r="W782" s="19"/>
    </row>
    <row r="783" spans="22:23" ht="12.75" x14ac:dyDescent="0.2">
      <c r="V783" s="7"/>
      <c r="W783" s="19"/>
    </row>
    <row r="784" spans="22:23" ht="12.75" x14ac:dyDescent="0.2">
      <c r="V784" s="7"/>
      <c r="W784" s="19"/>
    </row>
    <row r="785" spans="22:23" ht="12.75" x14ac:dyDescent="0.2">
      <c r="V785" s="7"/>
      <c r="W785" s="19"/>
    </row>
    <row r="786" spans="22:23" ht="12.75" x14ac:dyDescent="0.2">
      <c r="V786" s="7"/>
      <c r="W786" s="19"/>
    </row>
    <row r="787" spans="22:23" ht="12.75" x14ac:dyDescent="0.2">
      <c r="V787" s="7"/>
      <c r="W787" s="19"/>
    </row>
    <row r="788" spans="22:23" ht="12.75" x14ac:dyDescent="0.2">
      <c r="V788" s="7"/>
      <c r="W788" s="19"/>
    </row>
    <row r="789" spans="22:23" ht="12.75" x14ac:dyDescent="0.2">
      <c r="V789" s="7"/>
      <c r="W789" s="19"/>
    </row>
    <row r="790" spans="22:23" ht="12.75" x14ac:dyDescent="0.2">
      <c r="V790" s="7"/>
      <c r="W790" s="19"/>
    </row>
    <row r="791" spans="22:23" ht="12.75" x14ac:dyDescent="0.2">
      <c r="V791" s="7"/>
      <c r="W791" s="19"/>
    </row>
    <row r="792" spans="22:23" ht="12.75" x14ac:dyDescent="0.2">
      <c r="V792" s="7"/>
      <c r="W792" s="19"/>
    </row>
    <row r="793" spans="22:23" ht="12.75" x14ac:dyDescent="0.2">
      <c r="V793" s="7"/>
      <c r="W793" s="19"/>
    </row>
    <row r="794" spans="22:23" ht="12.75" x14ac:dyDescent="0.2">
      <c r="V794" s="7"/>
      <c r="W794" s="19"/>
    </row>
    <row r="795" spans="22:23" ht="12.75" x14ac:dyDescent="0.2">
      <c r="V795" s="7"/>
      <c r="W795" s="19"/>
    </row>
    <row r="796" spans="22:23" ht="12.75" x14ac:dyDescent="0.2">
      <c r="V796" s="7"/>
      <c r="W796" s="19"/>
    </row>
    <row r="797" spans="22:23" ht="12.75" x14ac:dyDescent="0.2">
      <c r="V797" s="7"/>
      <c r="W797" s="19"/>
    </row>
    <row r="798" spans="22:23" ht="12.75" x14ac:dyDescent="0.2">
      <c r="V798" s="7"/>
      <c r="W798" s="19"/>
    </row>
    <row r="799" spans="22:23" ht="12.75" x14ac:dyDescent="0.2">
      <c r="V799" s="7"/>
      <c r="W799" s="19"/>
    </row>
    <row r="800" spans="22:23" ht="12.75" x14ac:dyDescent="0.2">
      <c r="V800" s="7"/>
      <c r="W800" s="19"/>
    </row>
    <row r="801" spans="22:23" ht="12.75" x14ac:dyDescent="0.2">
      <c r="V801" s="7"/>
      <c r="W801" s="19"/>
    </row>
    <row r="802" spans="22:23" ht="12.75" x14ac:dyDescent="0.2">
      <c r="V802" s="7"/>
      <c r="W802" s="19"/>
    </row>
    <row r="803" spans="22:23" ht="12.75" x14ac:dyDescent="0.2">
      <c r="V803" s="7"/>
      <c r="W803" s="19"/>
    </row>
    <row r="804" spans="22:23" ht="12.75" x14ac:dyDescent="0.2">
      <c r="V804" s="7"/>
      <c r="W804" s="19"/>
    </row>
    <row r="805" spans="22:23" ht="12.75" x14ac:dyDescent="0.2">
      <c r="V805" s="7"/>
      <c r="W805" s="19"/>
    </row>
    <row r="806" spans="22:23" ht="12.75" x14ac:dyDescent="0.2">
      <c r="V806" s="7"/>
      <c r="W806" s="19"/>
    </row>
    <row r="807" spans="22:23" ht="12.75" x14ac:dyDescent="0.2">
      <c r="V807" s="7"/>
      <c r="W807" s="19"/>
    </row>
    <row r="808" spans="22:23" ht="12.75" x14ac:dyDescent="0.2">
      <c r="V808" s="7"/>
      <c r="W808" s="19"/>
    </row>
    <row r="809" spans="22:23" ht="12.75" x14ac:dyDescent="0.2">
      <c r="V809" s="7"/>
      <c r="W809" s="19"/>
    </row>
    <row r="810" spans="22:23" ht="12.75" x14ac:dyDescent="0.2">
      <c r="V810" s="7"/>
      <c r="W810" s="19"/>
    </row>
    <row r="811" spans="22:23" ht="12.75" x14ac:dyDescent="0.2">
      <c r="V811" s="7"/>
      <c r="W811" s="19"/>
    </row>
    <row r="812" spans="22:23" ht="12.75" x14ac:dyDescent="0.2">
      <c r="V812" s="7"/>
      <c r="W812" s="19"/>
    </row>
    <row r="813" spans="22:23" ht="12.75" x14ac:dyDescent="0.2">
      <c r="V813" s="7"/>
      <c r="W813" s="19"/>
    </row>
    <row r="814" spans="22:23" ht="12.75" x14ac:dyDescent="0.2">
      <c r="V814" s="7"/>
      <c r="W814" s="19"/>
    </row>
    <row r="815" spans="22:23" ht="12.75" x14ac:dyDescent="0.2">
      <c r="V815" s="7"/>
      <c r="W815" s="19"/>
    </row>
    <row r="816" spans="22:23" ht="12.75" x14ac:dyDescent="0.2">
      <c r="V816" s="7"/>
      <c r="W816" s="19"/>
    </row>
    <row r="817" spans="22:23" ht="12.75" x14ac:dyDescent="0.2">
      <c r="V817" s="7"/>
      <c r="W817" s="19"/>
    </row>
    <row r="818" spans="22:23" ht="12.75" x14ac:dyDescent="0.2">
      <c r="V818" s="7"/>
      <c r="W818" s="19"/>
    </row>
    <row r="819" spans="22:23" ht="12.75" x14ac:dyDescent="0.2">
      <c r="V819" s="7"/>
      <c r="W819" s="19"/>
    </row>
    <row r="820" spans="22:23" ht="12.75" x14ac:dyDescent="0.2">
      <c r="V820" s="7"/>
      <c r="W820" s="19"/>
    </row>
    <row r="821" spans="22:23" ht="12.75" x14ac:dyDescent="0.2">
      <c r="V821" s="7"/>
      <c r="W821" s="19"/>
    </row>
    <row r="822" spans="22:23" ht="12.75" x14ac:dyDescent="0.2">
      <c r="V822" s="7"/>
      <c r="W822" s="19"/>
    </row>
    <row r="823" spans="22:23" ht="12.75" x14ac:dyDescent="0.2">
      <c r="V823" s="7"/>
      <c r="W823" s="19"/>
    </row>
    <row r="824" spans="22:23" ht="12.75" x14ac:dyDescent="0.2">
      <c r="V824" s="7"/>
      <c r="W824" s="19"/>
    </row>
    <row r="825" spans="22:23" ht="12.75" x14ac:dyDescent="0.2">
      <c r="V825" s="7"/>
      <c r="W825" s="19"/>
    </row>
    <row r="826" spans="22:23" ht="12.75" x14ac:dyDescent="0.2">
      <c r="V826" s="7"/>
      <c r="W826" s="19"/>
    </row>
    <row r="827" spans="22:23" ht="12.75" x14ac:dyDescent="0.2">
      <c r="V827" s="7"/>
      <c r="W827" s="19"/>
    </row>
    <row r="828" spans="22:23" ht="12.75" x14ac:dyDescent="0.2">
      <c r="V828" s="7"/>
      <c r="W828" s="19"/>
    </row>
    <row r="829" spans="22:23" ht="12.75" x14ac:dyDescent="0.2">
      <c r="V829" s="7"/>
      <c r="W829" s="19"/>
    </row>
    <row r="830" spans="22:23" ht="12.75" x14ac:dyDescent="0.2">
      <c r="V830" s="7"/>
      <c r="W830" s="19"/>
    </row>
    <row r="831" spans="22:23" ht="12.75" x14ac:dyDescent="0.2">
      <c r="V831" s="7"/>
      <c r="W831" s="19"/>
    </row>
    <row r="832" spans="22:23" ht="12.75" x14ac:dyDescent="0.2">
      <c r="V832" s="7"/>
      <c r="W832" s="19"/>
    </row>
    <row r="833" spans="22:23" ht="12.75" x14ac:dyDescent="0.2">
      <c r="V833" s="7"/>
      <c r="W833" s="19"/>
    </row>
    <row r="834" spans="22:23" ht="12.75" x14ac:dyDescent="0.2">
      <c r="V834" s="7"/>
      <c r="W834" s="19"/>
    </row>
    <row r="835" spans="22:23" ht="12.75" x14ac:dyDescent="0.2">
      <c r="V835" s="7"/>
      <c r="W835" s="19"/>
    </row>
    <row r="836" spans="22:23" ht="12.75" x14ac:dyDescent="0.2">
      <c r="V836" s="7"/>
      <c r="W836" s="19"/>
    </row>
    <row r="837" spans="22:23" ht="12.75" x14ac:dyDescent="0.2">
      <c r="V837" s="7"/>
      <c r="W837" s="19"/>
    </row>
    <row r="838" spans="22:23" ht="12.75" x14ac:dyDescent="0.2">
      <c r="V838" s="7"/>
      <c r="W838" s="19"/>
    </row>
    <row r="839" spans="22:23" ht="12.75" x14ac:dyDescent="0.2">
      <c r="V839" s="7"/>
      <c r="W839" s="19"/>
    </row>
    <row r="840" spans="22:23" ht="12.75" x14ac:dyDescent="0.2">
      <c r="V840" s="7"/>
      <c r="W840" s="19"/>
    </row>
    <row r="841" spans="22:23" ht="12.75" x14ac:dyDescent="0.2">
      <c r="V841" s="7"/>
      <c r="W841" s="19"/>
    </row>
    <row r="842" spans="22:23" ht="12.75" x14ac:dyDescent="0.2">
      <c r="V842" s="7"/>
      <c r="W842" s="19"/>
    </row>
    <row r="843" spans="22:23" ht="12.75" x14ac:dyDescent="0.2">
      <c r="V843" s="7"/>
      <c r="W843" s="19"/>
    </row>
    <row r="844" spans="22:23" ht="12.75" x14ac:dyDescent="0.2">
      <c r="V844" s="7"/>
      <c r="W844" s="19"/>
    </row>
    <row r="845" spans="22:23" ht="12.75" x14ac:dyDescent="0.2">
      <c r="V845" s="7"/>
      <c r="W845" s="19"/>
    </row>
    <row r="846" spans="22:23" ht="12.75" x14ac:dyDescent="0.2">
      <c r="V846" s="7"/>
      <c r="W846" s="19"/>
    </row>
    <row r="847" spans="22:23" ht="12.75" x14ac:dyDescent="0.2">
      <c r="V847" s="7"/>
      <c r="W847" s="19"/>
    </row>
    <row r="848" spans="22:23" ht="12.75" x14ac:dyDescent="0.2">
      <c r="V848" s="7"/>
      <c r="W848" s="19"/>
    </row>
    <row r="849" spans="22:23" ht="12.75" x14ac:dyDescent="0.2">
      <c r="V849" s="7"/>
      <c r="W849" s="19"/>
    </row>
    <row r="850" spans="22:23" ht="12.75" x14ac:dyDescent="0.2">
      <c r="V850" s="7"/>
      <c r="W850" s="19"/>
    </row>
    <row r="851" spans="22:23" ht="12.75" x14ac:dyDescent="0.2">
      <c r="V851" s="7"/>
      <c r="W851" s="19"/>
    </row>
    <row r="852" spans="22:23" ht="12.75" x14ac:dyDescent="0.2">
      <c r="V852" s="7"/>
      <c r="W852" s="19"/>
    </row>
    <row r="853" spans="22:23" ht="12.75" x14ac:dyDescent="0.2">
      <c r="V853" s="7"/>
      <c r="W853" s="19"/>
    </row>
    <row r="854" spans="22:23" ht="12.75" x14ac:dyDescent="0.2">
      <c r="V854" s="7"/>
      <c r="W854" s="19"/>
    </row>
    <row r="855" spans="22:23" ht="12.75" x14ac:dyDescent="0.2">
      <c r="V855" s="7"/>
      <c r="W855" s="19"/>
    </row>
    <row r="856" spans="22:23" ht="12.75" x14ac:dyDescent="0.2">
      <c r="V856" s="7"/>
      <c r="W856" s="19"/>
    </row>
    <row r="857" spans="22:23" ht="12.75" x14ac:dyDescent="0.2">
      <c r="V857" s="7"/>
      <c r="W857" s="19"/>
    </row>
    <row r="858" spans="22:23" ht="12.75" x14ac:dyDescent="0.2">
      <c r="V858" s="7"/>
      <c r="W858" s="19"/>
    </row>
    <row r="859" spans="22:23" ht="12.75" x14ac:dyDescent="0.2">
      <c r="V859" s="7"/>
      <c r="W859" s="19"/>
    </row>
    <row r="860" spans="22:23" ht="12.75" x14ac:dyDescent="0.2">
      <c r="V860" s="7"/>
      <c r="W860" s="19"/>
    </row>
    <row r="861" spans="22:23" ht="12.75" x14ac:dyDescent="0.2">
      <c r="V861" s="7"/>
      <c r="W861" s="19"/>
    </row>
    <row r="862" spans="22:23" ht="12.75" x14ac:dyDescent="0.2">
      <c r="V862" s="7"/>
      <c r="W862" s="19"/>
    </row>
    <row r="863" spans="22:23" ht="12.75" x14ac:dyDescent="0.2">
      <c r="V863" s="7"/>
      <c r="W863" s="19"/>
    </row>
    <row r="864" spans="22:23" ht="12.75" x14ac:dyDescent="0.2">
      <c r="V864" s="7"/>
      <c r="W864" s="19"/>
    </row>
    <row r="865" spans="22:23" ht="12.75" x14ac:dyDescent="0.2">
      <c r="V865" s="7"/>
      <c r="W865" s="19"/>
    </row>
    <row r="866" spans="22:23" ht="12.75" x14ac:dyDescent="0.2">
      <c r="V866" s="7"/>
      <c r="W866" s="19"/>
    </row>
    <row r="867" spans="22:23" ht="12.75" x14ac:dyDescent="0.2">
      <c r="V867" s="7"/>
      <c r="W867" s="19"/>
    </row>
    <row r="868" spans="22:23" ht="12.75" x14ac:dyDescent="0.2">
      <c r="V868" s="7"/>
      <c r="W868" s="19"/>
    </row>
    <row r="869" spans="22:23" ht="12.75" x14ac:dyDescent="0.2">
      <c r="V869" s="7"/>
      <c r="W869" s="19"/>
    </row>
    <row r="870" spans="22:23" ht="12.75" x14ac:dyDescent="0.2">
      <c r="V870" s="7"/>
      <c r="W870" s="19"/>
    </row>
    <row r="871" spans="22:23" ht="12.75" x14ac:dyDescent="0.2">
      <c r="V871" s="7"/>
      <c r="W871" s="19"/>
    </row>
    <row r="872" spans="22:23" ht="12.75" x14ac:dyDescent="0.2">
      <c r="V872" s="7"/>
      <c r="W872" s="19"/>
    </row>
    <row r="873" spans="22:23" ht="12.75" x14ac:dyDescent="0.2">
      <c r="V873" s="7"/>
      <c r="W873" s="19"/>
    </row>
    <row r="874" spans="22:23" ht="12.75" x14ac:dyDescent="0.2">
      <c r="V874" s="7"/>
      <c r="W874" s="19"/>
    </row>
    <row r="875" spans="22:23" ht="12.75" x14ac:dyDescent="0.2">
      <c r="V875" s="7"/>
      <c r="W875" s="19"/>
    </row>
    <row r="876" spans="22:23" ht="12.75" x14ac:dyDescent="0.2">
      <c r="V876" s="7"/>
      <c r="W876" s="19"/>
    </row>
    <row r="877" spans="22:23" ht="12.75" x14ac:dyDescent="0.2">
      <c r="V877" s="7"/>
      <c r="W877" s="19"/>
    </row>
    <row r="878" spans="22:23" ht="12.75" x14ac:dyDescent="0.2">
      <c r="V878" s="7"/>
      <c r="W878" s="19"/>
    </row>
    <row r="879" spans="22:23" ht="12.75" x14ac:dyDescent="0.2">
      <c r="V879" s="7"/>
      <c r="W879" s="19"/>
    </row>
    <row r="880" spans="22:23" ht="12.75" x14ac:dyDescent="0.2">
      <c r="V880" s="7"/>
      <c r="W880" s="19"/>
    </row>
    <row r="881" spans="22:23" ht="12.75" x14ac:dyDescent="0.2">
      <c r="V881" s="7"/>
      <c r="W881" s="19"/>
    </row>
    <row r="882" spans="22:23" ht="12.75" x14ac:dyDescent="0.2">
      <c r="V882" s="7"/>
      <c r="W882" s="19"/>
    </row>
    <row r="883" spans="22:23" ht="12.75" x14ac:dyDescent="0.2">
      <c r="V883" s="7"/>
      <c r="W883" s="19"/>
    </row>
    <row r="884" spans="22:23" ht="12.75" x14ac:dyDescent="0.2">
      <c r="V884" s="7"/>
      <c r="W884" s="19"/>
    </row>
    <row r="885" spans="22:23" ht="12.75" x14ac:dyDescent="0.2">
      <c r="V885" s="7"/>
      <c r="W885" s="19"/>
    </row>
    <row r="886" spans="22:23" ht="12.75" x14ac:dyDescent="0.2">
      <c r="V886" s="7"/>
      <c r="W886" s="19"/>
    </row>
    <row r="887" spans="22:23" ht="12.75" x14ac:dyDescent="0.2">
      <c r="V887" s="7"/>
      <c r="W887" s="19"/>
    </row>
    <row r="888" spans="22:23" ht="12.75" x14ac:dyDescent="0.2">
      <c r="V888" s="7"/>
      <c r="W888" s="19"/>
    </row>
    <row r="889" spans="22:23" ht="12.75" x14ac:dyDescent="0.2">
      <c r="V889" s="7"/>
      <c r="W889" s="19"/>
    </row>
    <row r="890" spans="22:23" ht="12.75" x14ac:dyDescent="0.2">
      <c r="V890" s="7"/>
      <c r="W890" s="19"/>
    </row>
    <row r="891" spans="22:23" ht="12.75" x14ac:dyDescent="0.2">
      <c r="V891" s="7"/>
      <c r="W891" s="19"/>
    </row>
    <row r="892" spans="22:23" ht="12.75" x14ac:dyDescent="0.2">
      <c r="V892" s="7"/>
      <c r="W892" s="19"/>
    </row>
    <row r="893" spans="22:23" ht="12.75" x14ac:dyDescent="0.2">
      <c r="V893" s="7"/>
      <c r="W893" s="19"/>
    </row>
    <row r="894" spans="22:23" ht="12.75" x14ac:dyDescent="0.2">
      <c r="V894" s="7"/>
      <c r="W894" s="19"/>
    </row>
    <row r="895" spans="22:23" ht="12.75" x14ac:dyDescent="0.2">
      <c r="V895" s="7"/>
      <c r="W895" s="19"/>
    </row>
    <row r="896" spans="22:23" ht="12.75" x14ac:dyDescent="0.2">
      <c r="V896" s="7"/>
      <c r="W896" s="19"/>
    </row>
    <row r="897" spans="22:23" ht="12.75" x14ac:dyDescent="0.2">
      <c r="V897" s="7"/>
      <c r="W897" s="19"/>
    </row>
    <row r="898" spans="22:23" ht="12.75" x14ac:dyDescent="0.2">
      <c r="V898" s="7"/>
      <c r="W898" s="19"/>
    </row>
    <row r="899" spans="22:23" ht="12.75" x14ac:dyDescent="0.2">
      <c r="V899" s="7"/>
      <c r="W899" s="19"/>
    </row>
    <row r="900" spans="22:23" ht="12.75" x14ac:dyDescent="0.2">
      <c r="V900" s="7"/>
      <c r="W900" s="19"/>
    </row>
    <row r="901" spans="22:23" ht="12.75" x14ac:dyDescent="0.2">
      <c r="V901" s="7"/>
      <c r="W901" s="19"/>
    </row>
    <row r="902" spans="22:23" ht="12.75" x14ac:dyDescent="0.2">
      <c r="V902" s="7"/>
      <c r="W902" s="19"/>
    </row>
    <row r="903" spans="22:23" ht="12.75" x14ac:dyDescent="0.2">
      <c r="V903" s="7"/>
      <c r="W903" s="19"/>
    </row>
    <row r="904" spans="22:23" ht="12.75" x14ac:dyDescent="0.2">
      <c r="V904" s="7"/>
      <c r="W904" s="19"/>
    </row>
    <row r="905" spans="22:23" ht="12.75" x14ac:dyDescent="0.2">
      <c r="V905" s="7"/>
      <c r="W905" s="19"/>
    </row>
    <row r="906" spans="22:23" ht="12.75" x14ac:dyDescent="0.2">
      <c r="V906" s="7"/>
      <c r="W906" s="19"/>
    </row>
    <row r="907" spans="22:23" ht="12.75" x14ac:dyDescent="0.2">
      <c r="V907" s="7"/>
      <c r="W907" s="19"/>
    </row>
    <row r="908" spans="22:23" ht="12.75" x14ac:dyDescent="0.2">
      <c r="V908" s="7"/>
      <c r="W908" s="19"/>
    </row>
    <row r="909" spans="22:23" ht="12.75" x14ac:dyDescent="0.2">
      <c r="V909" s="7"/>
      <c r="W909" s="19"/>
    </row>
    <row r="910" spans="22:23" ht="12.75" x14ac:dyDescent="0.2">
      <c r="V910" s="7"/>
      <c r="W910" s="19"/>
    </row>
    <row r="911" spans="22:23" ht="12.75" x14ac:dyDescent="0.2">
      <c r="V911" s="7"/>
      <c r="W911" s="19"/>
    </row>
    <row r="912" spans="22:23" ht="12.75" x14ac:dyDescent="0.2">
      <c r="V912" s="7"/>
      <c r="W912" s="19"/>
    </row>
    <row r="913" spans="22:23" ht="12.75" x14ac:dyDescent="0.2">
      <c r="V913" s="7"/>
      <c r="W913" s="19"/>
    </row>
    <row r="914" spans="22:23" ht="12.75" x14ac:dyDescent="0.2">
      <c r="V914" s="7"/>
      <c r="W914" s="19"/>
    </row>
    <row r="915" spans="22:23" ht="12.75" x14ac:dyDescent="0.2">
      <c r="V915" s="7"/>
      <c r="W915" s="19"/>
    </row>
    <row r="916" spans="22:23" ht="12.75" x14ac:dyDescent="0.2">
      <c r="V916" s="7"/>
      <c r="W916" s="19"/>
    </row>
    <row r="917" spans="22:23" ht="12.75" x14ac:dyDescent="0.2">
      <c r="V917" s="7"/>
      <c r="W917" s="19"/>
    </row>
    <row r="918" spans="22:23" ht="12.75" x14ac:dyDescent="0.2">
      <c r="V918" s="7"/>
      <c r="W918" s="19"/>
    </row>
    <row r="919" spans="22:23" ht="12.75" x14ac:dyDescent="0.2">
      <c r="V919" s="7"/>
      <c r="W919" s="19"/>
    </row>
    <row r="920" spans="22:23" ht="12.75" x14ac:dyDescent="0.2">
      <c r="V920" s="7"/>
      <c r="W920" s="19"/>
    </row>
    <row r="921" spans="22:23" ht="12.75" x14ac:dyDescent="0.2">
      <c r="V921" s="7"/>
      <c r="W921" s="19"/>
    </row>
    <row r="922" spans="22:23" ht="12.75" x14ac:dyDescent="0.2">
      <c r="V922" s="7"/>
      <c r="W922" s="19"/>
    </row>
    <row r="923" spans="22:23" ht="12.75" x14ac:dyDescent="0.2">
      <c r="V923" s="7"/>
      <c r="W923" s="19"/>
    </row>
    <row r="924" spans="22:23" ht="12.75" x14ac:dyDescent="0.2">
      <c r="V924" s="7"/>
      <c r="W924" s="19"/>
    </row>
    <row r="925" spans="22:23" ht="12.75" x14ac:dyDescent="0.2">
      <c r="V925" s="7"/>
      <c r="W925" s="19"/>
    </row>
    <row r="926" spans="22:23" ht="12.75" x14ac:dyDescent="0.2">
      <c r="V926" s="7"/>
      <c r="W926" s="19"/>
    </row>
    <row r="927" spans="22:23" ht="12.75" x14ac:dyDescent="0.2">
      <c r="V927" s="7"/>
      <c r="W927" s="19"/>
    </row>
    <row r="928" spans="22:23" ht="12.75" x14ac:dyDescent="0.2">
      <c r="V928" s="7"/>
      <c r="W928" s="19"/>
    </row>
    <row r="929" spans="22:23" ht="12.75" x14ac:dyDescent="0.2">
      <c r="V929" s="7"/>
      <c r="W929" s="19"/>
    </row>
    <row r="930" spans="22:23" ht="12.75" x14ac:dyDescent="0.2">
      <c r="V930" s="7"/>
      <c r="W930" s="19"/>
    </row>
    <row r="931" spans="22:23" ht="12.75" x14ac:dyDescent="0.2">
      <c r="V931" s="7"/>
      <c r="W931" s="19"/>
    </row>
    <row r="932" spans="22:23" ht="12.75" x14ac:dyDescent="0.2">
      <c r="V932" s="7"/>
      <c r="W932" s="19"/>
    </row>
    <row r="933" spans="22:23" ht="12.75" x14ac:dyDescent="0.2">
      <c r="V933" s="7"/>
      <c r="W933" s="19"/>
    </row>
    <row r="934" spans="22:23" ht="12.75" x14ac:dyDescent="0.2">
      <c r="V934" s="7"/>
      <c r="W934" s="19"/>
    </row>
    <row r="935" spans="22:23" ht="12.75" x14ac:dyDescent="0.2">
      <c r="V935" s="7"/>
      <c r="W935" s="19"/>
    </row>
    <row r="936" spans="22:23" ht="12.75" x14ac:dyDescent="0.2">
      <c r="V936" s="7"/>
      <c r="W936" s="19"/>
    </row>
    <row r="937" spans="22:23" ht="12.75" x14ac:dyDescent="0.2">
      <c r="V937" s="7"/>
      <c r="W937" s="19"/>
    </row>
    <row r="938" spans="22:23" ht="12.75" x14ac:dyDescent="0.2">
      <c r="V938" s="7"/>
      <c r="W938" s="19"/>
    </row>
    <row r="939" spans="22:23" ht="12.75" x14ac:dyDescent="0.2">
      <c r="V939" s="7"/>
      <c r="W939" s="19"/>
    </row>
    <row r="940" spans="22:23" ht="12.75" x14ac:dyDescent="0.2">
      <c r="V940" s="7"/>
      <c r="W940" s="19"/>
    </row>
    <row r="941" spans="22:23" ht="12.75" x14ac:dyDescent="0.2">
      <c r="V941" s="7"/>
      <c r="W941" s="19"/>
    </row>
    <row r="942" spans="22:23" ht="12.75" x14ac:dyDescent="0.2">
      <c r="V942" s="7"/>
      <c r="W942" s="19"/>
    </row>
    <row r="943" spans="22:23" ht="12.75" x14ac:dyDescent="0.2">
      <c r="V943" s="7"/>
      <c r="W943" s="19"/>
    </row>
    <row r="944" spans="22:23" ht="12.75" x14ac:dyDescent="0.2">
      <c r="V944" s="7"/>
      <c r="W944" s="19"/>
    </row>
    <row r="945" spans="22:23" ht="12.75" x14ac:dyDescent="0.2">
      <c r="V945" s="7"/>
      <c r="W945" s="19"/>
    </row>
    <row r="946" spans="22:23" ht="12.75" x14ac:dyDescent="0.2">
      <c r="V946" s="7"/>
      <c r="W946" s="19"/>
    </row>
    <row r="947" spans="22:23" ht="12.75" x14ac:dyDescent="0.2">
      <c r="V947" s="7"/>
      <c r="W947" s="19"/>
    </row>
    <row r="948" spans="22:23" ht="12.75" x14ac:dyDescent="0.2">
      <c r="V948" s="7"/>
      <c r="W948" s="19"/>
    </row>
    <row r="949" spans="22:23" ht="12.75" x14ac:dyDescent="0.2">
      <c r="V949" s="7"/>
      <c r="W949" s="19"/>
    </row>
    <row r="950" spans="22:23" ht="12.75" x14ac:dyDescent="0.2">
      <c r="V950" s="7"/>
      <c r="W950" s="19"/>
    </row>
    <row r="951" spans="22:23" ht="12.75" x14ac:dyDescent="0.2">
      <c r="V951" s="7"/>
      <c r="W951" s="19"/>
    </row>
    <row r="952" spans="22:23" ht="12.75" x14ac:dyDescent="0.2">
      <c r="V952" s="7"/>
      <c r="W952" s="19"/>
    </row>
    <row r="953" spans="22:23" ht="12.75" x14ac:dyDescent="0.2">
      <c r="V953" s="7"/>
      <c r="W953" s="19"/>
    </row>
    <row r="954" spans="22:23" ht="12.75" x14ac:dyDescent="0.2">
      <c r="V954" s="7"/>
      <c r="W954" s="19"/>
    </row>
    <row r="955" spans="22:23" ht="12.75" x14ac:dyDescent="0.2">
      <c r="V955" s="7"/>
      <c r="W955" s="19"/>
    </row>
    <row r="956" spans="22:23" ht="12.75" x14ac:dyDescent="0.2">
      <c r="V956" s="7"/>
      <c r="W956" s="19"/>
    </row>
    <row r="957" spans="22:23" ht="12.75" x14ac:dyDescent="0.2">
      <c r="V957" s="7"/>
      <c r="W957" s="19"/>
    </row>
    <row r="958" spans="22:23" ht="12.75" x14ac:dyDescent="0.2">
      <c r="V958" s="7"/>
      <c r="W958" s="19"/>
    </row>
    <row r="959" spans="22:23" ht="12.75" x14ac:dyDescent="0.2">
      <c r="V959" s="7"/>
      <c r="W959" s="19"/>
    </row>
    <row r="960" spans="22:23" ht="12.75" x14ac:dyDescent="0.2">
      <c r="V960" s="7"/>
      <c r="W960" s="19"/>
    </row>
    <row r="961" spans="22:23" ht="12.75" x14ac:dyDescent="0.2">
      <c r="V961" s="7"/>
      <c r="W961" s="19"/>
    </row>
    <row r="962" spans="22:23" ht="12.75" x14ac:dyDescent="0.2">
      <c r="V962" s="7"/>
      <c r="W962" s="19"/>
    </row>
    <row r="963" spans="22:23" ht="12.75" x14ac:dyDescent="0.2">
      <c r="V963" s="7"/>
      <c r="W963" s="19"/>
    </row>
    <row r="964" spans="22:23" ht="12.75" x14ac:dyDescent="0.2">
      <c r="V964" s="7"/>
      <c r="W964" s="19"/>
    </row>
    <row r="965" spans="22:23" ht="12.75" x14ac:dyDescent="0.2">
      <c r="V965" s="7"/>
      <c r="W965" s="19"/>
    </row>
    <row r="966" spans="22:23" ht="12.75" x14ac:dyDescent="0.2">
      <c r="V966" s="7"/>
      <c r="W966" s="19"/>
    </row>
    <row r="967" spans="22:23" ht="12.75" x14ac:dyDescent="0.2">
      <c r="V967" s="7"/>
      <c r="W967" s="19"/>
    </row>
    <row r="968" spans="22:23" ht="12.75" x14ac:dyDescent="0.2">
      <c r="V968" s="7"/>
      <c r="W968" s="19"/>
    </row>
    <row r="969" spans="22:23" ht="12.75" x14ac:dyDescent="0.2">
      <c r="V969" s="7"/>
      <c r="W969" s="19"/>
    </row>
    <row r="970" spans="22:23" ht="12.75" x14ac:dyDescent="0.2">
      <c r="V970" s="7"/>
      <c r="W970" s="19"/>
    </row>
    <row r="971" spans="22:23" ht="12.75" x14ac:dyDescent="0.2">
      <c r="V971" s="7"/>
      <c r="W971" s="19"/>
    </row>
    <row r="972" spans="22:23" ht="12.75" x14ac:dyDescent="0.2">
      <c r="V972" s="7"/>
      <c r="W972" s="19"/>
    </row>
    <row r="973" spans="22:23" ht="12.75" x14ac:dyDescent="0.2">
      <c r="V973" s="7"/>
      <c r="W973" s="19"/>
    </row>
    <row r="974" spans="22:23" ht="12.75" x14ac:dyDescent="0.2">
      <c r="V974" s="7"/>
      <c r="W974" s="19"/>
    </row>
    <row r="975" spans="22:23" ht="12.75" x14ac:dyDescent="0.2">
      <c r="V975" s="7"/>
      <c r="W975" s="19"/>
    </row>
    <row r="976" spans="22:23" ht="12.75" x14ac:dyDescent="0.2">
      <c r="V976" s="7"/>
      <c r="W976" s="19"/>
    </row>
    <row r="977" spans="22:23" ht="12.75" x14ac:dyDescent="0.2">
      <c r="V977" s="7"/>
      <c r="W977" s="19"/>
    </row>
    <row r="978" spans="22:23" ht="12.75" x14ac:dyDescent="0.2">
      <c r="V978" s="7"/>
      <c r="W978" s="19"/>
    </row>
    <row r="979" spans="22:23" ht="12.75" x14ac:dyDescent="0.2">
      <c r="V979" s="7"/>
      <c r="W979" s="19"/>
    </row>
    <row r="980" spans="22:23" ht="12.75" x14ac:dyDescent="0.2">
      <c r="V980" s="7"/>
      <c r="W980" s="19"/>
    </row>
    <row r="981" spans="22:23" ht="12.75" x14ac:dyDescent="0.2">
      <c r="V981" s="7"/>
      <c r="W981" s="19"/>
    </row>
    <row r="982" spans="22:23" ht="12.75" x14ac:dyDescent="0.2">
      <c r="V982" s="7"/>
      <c r="W982" s="19"/>
    </row>
    <row r="983" spans="22:23" ht="12.75" x14ac:dyDescent="0.2">
      <c r="V983" s="7"/>
      <c r="W983" s="19"/>
    </row>
    <row r="984" spans="22:23" ht="12.75" x14ac:dyDescent="0.2">
      <c r="V984" s="7"/>
      <c r="W984" s="19"/>
    </row>
    <row r="985" spans="22:23" ht="12.75" x14ac:dyDescent="0.2">
      <c r="V985" s="7"/>
      <c r="W985" s="19"/>
    </row>
    <row r="986" spans="22:23" ht="12.75" x14ac:dyDescent="0.2">
      <c r="V986" s="7"/>
      <c r="W986" s="19"/>
    </row>
    <row r="987" spans="22:23" ht="12.75" x14ac:dyDescent="0.2">
      <c r="V987" s="7"/>
      <c r="W987" s="19"/>
    </row>
    <row r="988" spans="22:23" ht="12.75" x14ac:dyDescent="0.2">
      <c r="V988" s="7"/>
      <c r="W988" s="19"/>
    </row>
    <row r="989" spans="22:23" ht="12.75" x14ac:dyDescent="0.2">
      <c r="V989" s="7"/>
      <c r="W989" s="19"/>
    </row>
    <row r="990" spans="22:23" ht="12.75" x14ac:dyDescent="0.2">
      <c r="V990" s="7"/>
      <c r="W990" s="19"/>
    </row>
    <row r="991" spans="22:23" ht="12.75" x14ac:dyDescent="0.2">
      <c r="V991" s="7"/>
      <c r="W991" s="19"/>
    </row>
    <row r="992" spans="22:23" ht="12.75" x14ac:dyDescent="0.2">
      <c r="V992" s="7"/>
      <c r="W992" s="19"/>
    </row>
    <row r="993" spans="22:23" ht="12.75" x14ac:dyDescent="0.2">
      <c r="V993" s="7"/>
      <c r="W993" s="19"/>
    </row>
    <row r="994" spans="22:23" ht="12.75" x14ac:dyDescent="0.2">
      <c r="V994" s="7"/>
      <c r="W994" s="19"/>
    </row>
    <row r="995" spans="22:23" ht="12.75" x14ac:dyDescent="0.2">
      <c r="V995" s="7"/>
      <c r="W995" s="19"/>
    </row>
    <row r="996" spans="22:23" ht="12.75" x14ac:dyDescent="0.2">
      <c r="V996" s="7"/>
      <c r="W996" s="19"/>
    </row>
    <row r="997" spans="22:23" ht="12.75" x14ac:dyDescent="0.2">
      <c r="V997" s="7"/>
      <c r="W997" s="19"/>
    </row>
    <row r="998" spans="22:23" ht="12.75" x14ac:dyDescent="0.2">
      <c r="V998" s="7"/>
      <c r="W998" s="19"/>
    </row>
    <row r="999" spans="22:23" ht="12.75" x14ac:dyDescent="0.2">
      <c r="V999" s="7"/>
      <c r="W999" s="19"/>
    </row>
    <row r="1000" spans="22:23" ht="12.75" x14ac:dyDescent="0.2">
      <c r="V1000" s="7"/>
      <c r="W1000" s="19"/>
    </row>
  </sheetData>
  <mergeCells count="1">
    <mergeCell ref="A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13.85546875" style="25" customWidth="1"/>
    <col min="2" max="2" width="13" customWidth="1"/>
    <col min="3" max="3" width="48.5703125" customWidth="1"/>
    <col min="4" max="25" width="4.7109375" customWidth="1"/>
    <col min="26" max="26" width="4.42578125" customWidth="1"/>
  </cols>
  <sheetData>
    <row r="1" spans="1:3" s="32" customFormat="1" ht="23.25" customHeight="1" x14ac:dyDescent="0.2">
      <c r="A1" s="30" t="s">
        <v>0</v>
      </c>
      <c r="B1" s="29"/>
      <c r="C1" s="31">
        <f>SUM(B4:B1001)</f>
        <v>28839</v>
      </c>
    </row>
    <row r="3" spans="1:3" ht="15.75" customHeight="1" x14ac:dyDescent="0.2">
      <c r="A3" s="9" t="s">
        <v>3</v>
      </c>
      <c r="B3" s="10" t="s">
        <v>19</v>
      </c>
      <c r="C3" s="2" t="s">
        <v>20</v>
      </c>
    </row>
    <row r="4" spans="1:3" ht="15.75" customHeight="1" x14ac:dyDescent="0.2">
      <c r="A4" s="11">
        <v>43134</v>
      </c>
      <c r="B4" s="12">
        <v>470</v>
      </c>
      <c r="C4" s="13" t="s">
        <v>21</v>
      </c>
    </row>
    <row r="5" spans="1:3" ht="15.75" customHeight="1" x14ac:dyDescent="0.2">
      <c r="A5" s="11">
        <v>43254</v>
      </c>
      <c r="B5" s="12">
        <v>1873</v>
      </c>
      <c r="C5" s="13" t="s">
        <v>22</v>
      </c>
    </row>
    <row r="6" spans="1:3" ht="15.75" customHeight="1" x14ac:dyDescent="0.2">
      <c r="A6" s="11">
        <v>43193</v>
      </c>
      <c r="B6" s="7">
        <f>500+130</f>
        <v>630</v>
      </c>
      <c r="C6" s="13" t="s">
        <v>23</v>
      </c>
    </row>
    <row r="7" spans="1:3" ht="15.75" customHeight="1" x14ac:dyDescent="0.2">
      <c r="A7" s="11">
        <v>43135</v>
      </c>
      <c r="B7" s="12">
        <v>300</v>
      </c>
      <c r="C7" s="13" t="s">
        <v>24</v>
      </c>
    </row>
    <row r="8" spans="1:3" ht="15.75" customHeight="1" x14ac:dyDescent="0.2">
      <c r="A8" s="11">
        <v>43224</v>
      </c>
      <c r="B8" s="12">
        <v>300</v>
      </c>
      <c r="C8" s="13" t="s">
        <v>25</v>
      </c>
    </row>
    <row r="9" spans="1:3" ht="15.75" customHeight="1" x14ac:dyDescent="0.2">
      <c r="A9" s="11">
        <v>43224</v>
      </c>
      <c r="B9" s="12">
        <v>15000</v>
      </c>
      <c r="C9" s="13" t="s">
        <v>26</v>
      </c>
    </row>
    <row r="10" spans="1:3" ht="15.75" customHeight="1" x14ac:dyDescent="0.2">
      <c r="A10" s="11">
        <v>43255</v>
      </c>
      <c r="B10" s="12">
        <v>300</v>
      </c>
      <c r="C10" s="13" t="s">
        <v>23</v>
      </c>
    </row>
    <row r="11" spans="1:3" ht="15.75" customHeight="1" x14ac:dyDescent="0.2">
      <c r="A11" s="11">
        <v>43255</v>
      </c>
      <c r="B11" s="12">
        <v>200</v>
      </c>
      <c r="C11" s="13" t="s">
        <v>27</v>
      </c>
    </row>
    <row r="12" spans="1:3" ht="15.75" customHeight="1" x14ac:dyDescent="0.2">
      <c r="A12" s="11">
        <v>43347</v>
      </c>
      <c r="B12" s="12">
        <v>896</v>
      </c>
      <c r="C12" s="13" t="s">
        <v>28</v>
      </c>
    </row>
    <row r="13" spans="1:3" ht="15.75" customHeight="1" x14ac:dyDescent="0.2">
      <c r="A13" s="17"/>
      <c r="B13" s="12"/>
    </row>
    <row r="14" spans="1:3" ht="15.75" customHeight="1" x14ac:dyDescent="0.2">
      <c r="A14" s="11">
        <v>43225</v>
      </c>
      <c r="B14" s="12">
        <v>500</v>
      </c>
      <c r="C14" s="13" t="s">
        <v>29</v>
      </c>
    </row>
    <row r="15" spans="1:3" ht="15.75" customHeight="1" x14ac:dyDescent="0.2">
      <c r="A15" s="11">
        <v>43225</v>
      </c>
      <c r="B15" s="12">
        <v>1000</v>
      </c>
      <c r="C15" s="13" t="s">
        <v>30</v>
      </c>
    </row>
    <row r="16" spans="1:3" ht="15.75" customHeight="1" x14ac:dyDescent="0.2">
      <c r="A16" s="11">
        <v>43439</v>
      </c>
      <c r="B16" s="12">
        <v>2300</v>
      </c>
      <c r="C16" s="13" t="s">
        <v>31</v>
      </c>
    </row>
    <row r="17" spans="1:3" ht="15.75" customHeight="1" x14ac:dyDescent="0.2">
      <c r="A17" s="11">
        <v>43226</v>
      </c>
      <c r="B17" s="12">
        <f>2000-550</f>
        <v>1450</v>
      </c>
      <c r="C17" s="13" t="s">
        <v>35</v>
      </c>
    </row>
    <row r="18" spans="1:3" ht="15.75" customHeight="1" x14ac:dyDescent="0.2">
      <c r="A18" s="17" t="s">
        <v>36</v>
      </c>
      <c r="B18" s="12">
        <v>120</v>
      </c>
      <c r="C18" s="13" t="s">
        <v>24</v>
      </c>
    </row>
    <row r="19" spans="1:3" ht="15.75" customHeight="1" x14ac:dyDescent="0.2">
      <c r="A19" s="17" t="s">
        <v>37</v>
      </c>
      <c r="B19" s="12">
        <v>500</v>
      </c>
      <c r="C19" s="13" t="s">
        <v>38</v>
      </c>
    </row>
    <row r="20" spans="1:3" ht="15.75" customHeight="1" x14ac:dyDescent="0.2">
      <c r="B20" s="12"/>
    </row>
    <row r="21" spans="1:3" ht="15.75" customHeight="1" x14ac:dyDescent="0.2">
      <c r="A21" s="11">
        <v>43261</v>
      </c>
      <c r="B21" s="12"/>
      <c r="C21" s="13" t="s">
        <v>41</v>
      </c>
    </row>
    <row r="22" spans="1:3" ht="15.75" customHeight="1" x14ac:dyDescent="0.2">
      <c r="A22" s="17" t="s">
        <v>42</v>
      </c>
      <c r="B22" s="12"/>
      <c r="C22" s="13" t="s">
        <v>43</v>
      </c>
    </row>
    <row r="23" spans="1:3" ht="15.75" customHeight="1" x14ac:dyDescent="0.2">
      <c r="A23" s="26" t="s">
        <v>69</v>
      </c>
      <c r="B23">
        <v>3000</v>
      </c>
      <c r="C23" s="13" t="s">
        <v>68</v>
      </c>
    </row>
    <row r="24" spans="1:3" ht="15.75" customHeight="1" x14ac:dyDescent="0.2">
      <c r="A24" s="27"/>
    </row>
    <row r="25" spans="1:3" ht="15.75" customHeight="1" x14ac:dyDescent="0.2">
      <c r="A25" s="27"/>
    </row>
    <row r="26" spans="1:3" ht="15.75" customHeight="1" x14ac:dyDescent="0.2">
      <c r="A26" s="27"/>
    </row>
    <row r="27" spans="1:3" ht="15.75" customHeight="1" x14ac:dyDescent="0.2">
      <c r="A27" s="27"/>
    </row>
    <row r="28" spans="1:3" ht="15.75" customHeight="1" x14ac:dyDescent="0.2">
      <c r="A28" s="27"/>
    </row>
    <row r="29" spans="1:3" ht="15.75" customHeight="1" x14ac:dyDescent="0.2">
      <c r="A29" s="27"/>
    </row>
    <row r="30" spans="1:3" ht="15.75" customHeight="1" x14ac:dyDescent="0.2">
      <c r="A30" s="27"/>
    </row>
    <row r="31" spans="1:3" ht="15.75" customHeight="1" x14ac:dyDescent="0.2">
      <c r="A31" s="27"/>
    </row>
    <row r="32" spans="1:3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tabSelected="1" workbookViewId="0">
      <selection sqref="A1:XFD1"/>
    </sheetView>
  </sheetViews>
  <sheetFormatPr defaultColWidth="14.42578125" defaultRowHeight="15.75" customHeight="1" x14ac:dyDescent="0.2"/>
  <cols>
    <col min="3" max="3" width="29.7109375" customWidth="1"/>
    <col min="4" max="17" width="5" customWidth="1"/>
    <col min="18" max="26" width="5.42578125" customWidth="1"/>
  </cols>
  <sheetData>
    <row r="1" spans="1:3" s="32" customFormat="1" ht="32.25" customHeight="1" x14ac:dyDescent="0.2">
      <c r="A1" s="30" t="s">
        <v>46</v>
      </c>
      <c r="B1" s="29"/>
      <c r="C1" s="31">
        <f>SUM(B4:B1000)</f>
        <v>131576270</v>
      </c>
    </row>
    <row r="2" spans="1:3" ht="15.75" customHeight="1" x14ac:dyDescent="0.2">
      <c r="B2" s="7"/>
    </row>
    <row r="3" spans="1:3" ht="15.75" customHeight="1" x14ac:dyDescent="0.2">
      <c r="A3" s="9" t="s">
        <v>3</v>
      </c>
      <c r="B3" s="10" t="s">
        <v>19</v>
      </c>
      <c r="C3" s="2" t="s">
        <v>20</v>
      </c>
    </row>
    <row r="4" spans="1:3" ht="15.75" customHeight="1" x14ac:dyDescent="0.2">
      <c r="A4" s="11">
        <v>43254</v>
      </c>
      <c r="B4" s="12">
        <v>17581292</v>
      </c>
      <c r="C4" s="13" t="s">
        <v>47</v>
      </c>
    </row>
    <row r="5" spans="1:3" ht="15.75" customHeight="1" x14ac:dyDescent="0.2">
      <c r="A5" s="11">
        <v>43284</v>
      </c>
      <c r="B5" s="12">
        <v>9620000</v>
      </c>
      <c r="C5" s="13" t="s">
        <v>48</v>
      </c>
    </row>
    <row r="6" spans="1:3" ht="15.75" customHeight="1" x14ac:dyDescent="0.2">
      <c r="A6" s="11">
        <v>43194</v>
      </c>
      <c r="B6" s="12">
        <v>17581292</v>
      </c>
      <c r="C6" s="13" t="s">
        <v>50</v>
      </c>
    </row>
    <row r="7" spans="1:3" ht="15.75" customHeight="1" x14ac:dyDescent="0.2">
      <c r="A7" s="11">
        <v>43224</v>
      </c>
      <c r="B7" s="12">
        <v>9320000</v>
      </c>
      <c r="C7" s="13" t="s">
        <v>51</v>
      </c>
    </row>
    <row r="8" spans="1:3" ht="15.75" customHeight="1" x14ac:dyDescent="0.2">
      <c r="A8" s="17" t="s">
        <v>52</v>
      </c>
      <c r="B8" s="12">
        <v>2000000</v>
      </c>
      <c r="C8" s="13" t="s">
        <v>53</v>
      </c>
    </row>
    <row r="9" spans="1:3" ht="15.75" customHeight="1" x14ac:dyDescent="0.2">
      <c r="A9" s="11">
        <v>43286</v>
      </c>
      <c r="B9" s="12">
        <v>17581291</v>
      </c>
      <c r="C9" s="13" t="s">
        <v>54</v>
      </c>
    </row>
    <row r="10" spans="1:3" ht="15.75" customHeight="1" x14ac:dyDescent="0.2">
      <c r="A10" s="11">
        <v>43105</v>
      </c>
      <c r="B10" s="12">
        <v>700000</v>
      </c>
      <c r="C10" s="13" t="s">
        <v>55</v>
      </c>
    </row>
    <row r="11" spans="1:3" ht="15.75" customHeight="1" x14ac:dyDescent="0.2">
      <c r="A11" s="20" t="s">
        <v>56</v>
      </c>
      <c r="B11" s="12">
        <v>9320000</v>
      </c>
      <c r="C11" s="13" t="s">
        <v>57</v>
      </c>
    </row>
    <row r="12" spans="1:3" ht="15.75" customHeight="1" x14ac:dyDescent="0.2">
      <c r="A12" s="20" t="s">
        <v>58</v>
      </c>
      <c r="B12" s="12">
        <v>10736419</v>
      </c>
      <c r="C12" s="13" t="s">
        <v>59</v>
      </c>
    </row>
    <row r="13" spans="1:3" ht="15.75" customHeight="1" x14ac:dyDescent="0.2">
      <c r="A13" s="20" t="s">
        <v>60</v>
      </c>
      <c r="B13" s="12">
        <v>3000000</v>
      </c>
      <c r="C13" s="13" t="s">
        <v>61</v>
      </c>
    </row>
    <row r="14" spans="1:3" ht="15.75" customHeight="1" x14ac:dyDescent="0.2">
      <c r="A14" s="20" t="s">
        <v>62</v>
      </c>
      <c r="B14" s="12">
        <v>8000000</v>
      </c>
      <c r="C14" s="13" t="s">
        <v>63</v>
      </c>
    </row>
    <row r="15" spans="1:3" ht="15.75" customHeight="1" x14ac:dyDescent="0.2">
      <c r="A15" s="20" t="s">
        <v>64</v>
      </c>
      <c r="B15" s="12">
        <v>16815976</v>
      </c>
      <c r="C15" s="13" t="s">
        <v>65</v>
      </c>
    </row>
    <row r="16" spans="1:3" ht="15.75" customHeight="1" x14ac:dyDescent="0.2">
      <c r="A16" s="20" t="s">
        <v>64</v>
      </c>
      <c r="B16" s="12">
        <v>9320000</v>
      </c>
      <c r="C16" s="13" t="s">
        <v>66</v>
      </c>
    </row>
    <row r="17" spans="1:2" ht="15.75" customHeight="1" x14ac:dyDescent="0.2">
      <c r="A17" s="22"/>
      <c r="B17" s="7"/>
    </row>
    <row r="18" spans="1:2" ht="15.75" customHeight="1" x14ac:dyDescent="0.2">
      <c r="A18" s="22"/>
      <c r="B18" s="7"/>
    </row>
    <row r="19" spans="1:2" ht="15.75" customHeight="1" x14ac:dyDescent="0.2">
      <c r="A19" s="22"/>
      <c r="B19" s="7"/>
    </row>
    <row r="20" spans="1:2" ht="15.75" customHeight="1" x14ac:dyDescent="0.2">
      <c r="A20" s="22"/>
      <c r="B20" s="7"/>
    </row>
    <row r="21" spans="1:2" ht="15.75" customHeight="1" x14ac:dyDescent="0.2">
      <c r="A21" s="22"/>
      <c r="B21" s="7"/>
    </row>
    <row r="22" spans="1:2" ht="15.75" customHeight="1" x14ac:dyDescent="0.2">
      <c r="A22" s="22"/>
      <c r="B22" s="7"/>
    </row>
    <row r="23" spans="1:2" ht="15.75" customHeight="1" x14ac:dyDescent="0.2">
      <c r="B23" s="7"/>
    </row>
    <row r="24" spans="1:2" ht="15.75" customHeight="1" x14ac:dyDescent="0.2">
      <c r="B24" s="7"/>
    </row>
    <row r="25" spans="1:2" ht="15.75" customHeight="1" x14ac:dyDescent="0.2">
      <c r="B25" s="7"/>
    </row>
    <row r="26" spans="1:2" ht="15.75" customHeight="1" x14ac:dyDescent="0.2">
      <c r="B26" s="7"/>
    </row>
    <row r="27" spans="1:2" ht="15.75" customHeight="1" x14ac:dyDescent="0.2">
      <c r="B27" s="7"/>
    </row>
    <row r="28" spans="1:2" ht="15.75" customHeight="1" x14ac:dyDescent="0.2">
      <c r="B28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monthly</vt:lpstr>
      <vt:lpstr>purchase</vt:lpstr>
      <vt:lpstr>earn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Van Huyen</cp:lastModifiedBy>
  <dcterms:modified xsi:type="dcterms:W3CDTF">2019-04-02T08:29:19Z</dcterms:modified>
</cp:coreProperties>
</file>