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8_{D00EEDE2-6DE9-4E9C-8794-27C15B4B9A66}" xr6:coauthVersionLast="45" xr6:coauthVersionMax="45" xr10:uidLastSave="{00000000-0000-0000-0000-000000000000}"/>
  <bookViews>
    <workbookView xWindow="-110" yWindow="490" windowWidth="19420" windowHeight="10420" tabRatio="598" xr2:uid="{00000000-000D-0000-FFFF-FFFF00000000}"/>
  </bookViews>
  <sheets>
    <sheet name="IPF -2019 (2)" sheetId="6" r:id="rId1"/>
    <sheet name="IPF -2019" sheetId="1" state="hidden" r:id="rId2"/>
    <sheet name="Mr. Giang" sheetId="3" state="hidden" r:id="rId3"/>
    <sheet name="Mr. Quyền" sheetId="4" state="hidden" r:id="rId4"/>
  </sheets>
  <externalReferences>
    <externalReference r:id="rId5"/>
    <externalReference r:id="rId6"/>
    <externalReference r:id="rId7"/>
  </externalReferences>
  <definedNames>
    <definedName name="_xlnm._FilterDatabase" localSheetId="1" hidden="1">'IPF -2019'!$A$3:$AI$127</definedName>
    <definedName name="_xlnm._FilterDatabase" localSheetId="0" hidden="1">'IPF -2019 (2)'!$A$3:$WWK$107</definedName>
    <definedName name="HRMth" localSheetId="1">#REF!</definedName>
    <definedName name="HRMth" localSheetId="0">#REF!</definedName>
    <definedName name="HRMth">#REF!</definedName>
    <definedName name="Inter" localSheetId="1">#REF!</definedName>
    <definedName name="Inter" localSheetId="0">#REF!</definedName>
    <definedName name="Inter">#REF!</definedName>
    <definedName name="_xlnm.Print_Area" localSheetId="1">'IPF -2019'!$A$1:$U$140</definedName>
    <definedName name="_xlnm.Print_Area" localSheetId="0">'IPF -2019 (2)'!$A$1:$AB$120</definedName>
    <definedName name="_xlnm.Print_Area" localSheetId="2">'Mr. Giang'!$A$1:$U$93</definedName>
    <definedName name="_xlnm.Print_Area" localSheetId="3">'Mr. Quyền'!$A$1:$U$80</definedName>
    <definedName name="Turnover" localSheetId="1">#REF!</definedName>
    <definedName name="Turnover" localSheetId="0">#REF!</definedName>
    <definedName name="Turnov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06" i="6" l="1"/>
  <c r="Y105" i="6"/>
  <c r="Y104" i="6"/>
  <c r="Y103" i="6"/>
  <c r="Y102" i="6"/>
  <c r="Y100" i="6"/>
  <c r="Y99" i="6"/>
  <c r="Y98" i="6"/>
  <c r="Y97" i="6"/>
  <c r="Y96" i="6"/>
  <c r="Y94" i="6"/>
  <c r="Y87" i="6"/>
  <c r="Y84" i="6"/>
  <c r="Y83" i="6"/>
  <c r="Y81" i="6"/>
  <c r="Y78" i="6"/>
  <c r="Y76" i="6"/>
  <c r="Y75" i="6"/>
  <c r="Y73" i="6"/>
  <c r="Y71" i="6"/>
  <c r="Y66" i="6"/>
  <c r="Y65" i="6"/>
  <c r="Y64" i="6"/>
  <c r="Y63" i="6"/>
  <c r="Y62" i="6"/>
  <c r="Y61" i="6"/>
  <c r="Y60" i="6"/>
  <c r="Y59" i="6"/>
  <c r="Y58" i="6"/>
  <c r="Y57" i="6"/>
  <c r="Y56" i="6"/>
  <c r="Y55" i="6"/>
  <c r="Y54" i="6"/>
  <c r="Y53" i="6"/>
  <c r="Y52" i="6"/>
  <c r="Y51" i="6"/>
  <c r="Y50" i="6"/>
  <c r="Y49" i="6"/>
  <c r="Y48" i="6"/>
  <c r="Y47" i="6"/>
  <c r="Y46" i="6"/>
  <c r="Y42" i="6"/>
  <c r="Y38" i="6"/>
  <c r="Y37" i="6"/>
  <c r="Y33" i="6"/>
  <c r="Y31" i="6"/>
  <c r="Y29" i="6"/>
  <c r="Y28" i="6"/>
  <c r="Y27" i="6"/>
  <c r="Y25" i="6"/>
  <c r="Y24" i="6"/>
  <c r="Y23" i="6"/>
  <c r="Y18" i="6"/>
  <c r="Y16" i="6"/>
  <c r="Y15" i="6"/>
  <c r="Y14" i="6"/>
  <c r="Y13" i="6"/>
  <c r="Y12" i="6"/>
  <c r="Y10" i="6"/>
  <c r="Y9" i="6"/>
  <c r="Y8" i="6"/>
  <c r="Y7" i="6"/>
  <c r="Y6" i="6"/>
  <c r="Y5" i="6"/>
  <c r="W38" i="6" l="1"/>
  <c r="X69" i="6" l="1"/>
  <c r="Y69" i="6" s="1"/>
  <c r="AA38" i="6" l="1"/>
  <c r="AA37" i="6"/>
  <c r="V37" i="6"/>
  <c r="W37" i="6" s="1"/>
  <c r="G37" i="6"/>
  <c r="H37" i="6" s="1"/>
  <c r="X92" i="6"/>
  <c r="Y92" i="6" s="1"/>
  <c r="X91" i="6"/>
  <c r="Y91" i="6" s="1"/>
  <c r="X90" i="6"/>
  <c r="Y90" i="6" s="1"/>
  <c r="X89" i="6"/>
  <c r="Y89" i="6" s="1"/>
  <c r="X88" i="6"/>
  <c r="Y88" i="6" s="1"/>
  <c r="X79" i="6"/>
  <c r="Y79" i="6" s="1"/>
  <c r="X41" i="6"/>
  <c r="X40" i="6"/>
  <c r="X36" i="6"/>
  <c r="Y36" i="6" s="1"/>
  <c r="X35" i="6"/>
  <c r="Y35" i="6" s="1"/>
  <c r="X30" i="6"/>
  <c r="Y30" i="6" s="1"/>
  <c r="X21" i="6"/>
  <c r="Y21" i="6" s="1"/>
  <c r="X20" i="6"/>
  <c r="Y20" i="6" s="1"/>
  <c r="X19" i="6"/>
  <c r="Y19" i="6" s="1"/>
  <c r="AA106" i="6"/>
  <c r="AA105" i="6"/>
  <c r="AA104" i="6"/>
  <c r="AA103" i="6"/>
  <c r="AA102" i="6"/>
  <c r="AA101" i="6"/>
  <c r="AA100" i="6"/>
  <c r="AA99" i="6"/>
  <c r="AA98" i="6"/>
  <c r="AA97" i="6"/>
  <c r="AA96" i="6"/>
  <c r="AA95" i="6"/>
  <c r="AA94" i="6"/>
  <c r="AA92" i="6"/>
  <c r="AA91" i="6"/>
  <c r="AA90" i="6"/>
  <c r="AA89" i="6"/>
  <c r="AA88" i="6"/>
  <c r="AA87" i="6"/>
  <c r="AA85" i="6"/>
  <c r="AA84" i="6"/>
  <c r="AA83" i="6"/>
  <c r="AA82" i="6"/>
  <c r="AA81" i="6"/>
  <c r="AA79" i="6"/>
  <c r="AA78" i="6"/>
  <c r="AA76" i="6"/>
  <c r="AA75" i="6"/>
  <c r="AA74" i="6"/>
  <c r="AA73" i="6"/>
  <c r="AA71" i="6"/>
  <c r="AA69" i="6"/>
  <c r="AA68" i="6"/>
  <c r="AA66" i="6"/>
  <c r="AA65" i="6"/>
  <c r="AA64" i="6"/>
  <c r="AA63" i="6"/>
  <c r="AA62" i="6"/>
  <c r="AA61" i="6"/>
  <c r="AA60" i="6"/>
  <c r="AA59" i="6"/>
  <c r="AA58" i="6"/>
  <c r="AA57" i="6"/>
  <c r="AA56" i="6"/>
  <c r="AA55" i="6"/>
  <c r="AA54" i="6"/>
  <c r="AA53" i="6"/>
  <c r="AA52" i="6"/>
  <c r="AA51" i="6"/>
  <c r="AA50" i="6"/>
  <c r="AA49" i="6"/>
  <c r="AA48" i="6"/>
  <c r="AA47" i="6"/>
  <c r="AA46" i="6"/>
  <c r="AA45" i="6"/>
  <c r="AA44" i="6"/>
  <c r="AA42" i="6"/>
  <c r="AA41" i="6"/>
  <c r="AA40" i="6"/>
  <c r="AA36" i="6"/>
  <c r="AA35" i="6"/>
  <c r="AA33" i="6"/>
  <c r="AA31" i="6"/>
  <c r="AA30" i="6"/>
  <c r="AA29" i="6"/>
  <c r="AA28" i="6"/>
  <c r="AA27" i="6"/>
  <c r="AA25" i="6"/>
  <c r="AA24" i="6"/>
  <c r="AA23" i="6"/>
  <c r="AA21" i="6"/>
  <c r="AA20" i="6"/>
  <c r="AA19" i="6"/>
  <c r="AA18" i="6"/>
  <c r="AA16" i="6"/>
  <c r="AA15" i="6"/>
  <c r="AA14" i="6"/>
  <c r="AA13" i="6"/>
  <c r="AA12" i="6"/>
  <c r="AA11" i="6"/>
  <c r="AA10" i="6"/>
  <c r="AA9" i="6"/>
  <c r="AA8" i="6"/>
  <c r="AA6" i="6"/>
  <c r="AA5" i="6"/>
  <c r="AA4" i="6"/>
  <c r="E125" i="6" l="1"/>
  <c r="F135" i="6"/>
  <c r="K132" i="6"/>
  <c r="I130" i="6"/>
  <c r="G128" i="6"/>
  <c r="E126" i="6"/>
  <c r="I135" i="6"/>
  <c r="G133" i="6"/>
  <c r="E131" i="6"/>
  <c r="J128" i="6"/>
  <c r="H126" i="6"/>
  <c r="E136" i="6"/>
  <c r="J133" i="6"/>
  <c r="H131" i="6"/>
  <c r="F129" i="6"/>
  <c r="K126" i="6"/>
  <c r="H136" i="6"/>
  <c r="F134" i="6"/>
  <c r="K131" i="6"/>
  <c r="I129" i="6"/>
  <c r="G127" i="6"/>
  <c r="E127" i="6"/>
  <c r="E132" i="6"/>
  <c r="H127" i="6"/>
  <c r="H132" i="6"/>
  <c r="I125" i="6"/>
  <c r="K136" i="6"/>
  <c r="I134" i="6"/>
  <c r="G132" i="6"/>
  <c r="E130" i="6"/>
  <c r="J127" i="6"/>
  <c r="H125" i="6"/>
  <c r="E135" i="6"/>
  <c r="J132" i="6"/>
  <c r="H130" i="6"/>
  <c r="F128" i="6"/>
  <c r="K125" i="6"/>
  <c r="H135" i="6"/>
  <c r="F133" i="6"/>
  <c r="L133" i="6" s="1"/>
  <c r="K130" i="6"/>
  <c r="I128" i="6"/>
  <c r="G126" i="6"/>
  <c r="K135" i="6"/>
  <c r="I133" i="6"/>
  <c r="G131" i="6"/>
  <c r="E129" i="6"/>
  <c r="J126" i="6"/>
  <c r="K128" i="6"/>
  <c r="F136" i="6"/>
  <c r="I131" i="6"/>
  <c r="I136" i="6"/>
  <c r="J129" i="6"/>
  <c r="J134" i="6"/>
  <c r="K127" i="6"/>
  <c r="G136" i="6"/>
  <c r="E134" i="6"/>
  <c r="J131" i="6"/>
  <c r="H129" i="6"/>
  <c r="F127" i="6"/>
  <c r="L127" i="6" s="1"/>
  <c r="J136" i="6"/>
  <c r="H134" i="6"/>
  <c r="F132" i="6"/>
  <c r="K129" i="6"/>
  <c r="I127" i="6"/>
  <c r="G125" i="6"/>
  <c r="K134" i="6"/>
  <c r="I132" i="6"/>
  <c r="G130" i="6"/>
  <c r="E128" i="6"/>
  <c r="J125" i="6"/>
  <c r="G135" i="6"/>
  <c r="E133" i="6"/>
  <c r="J130" i="6"/>
  <c r="H128" i="6"/>
  <c r="F126" i="6"/>
  <c r="J135" i="6"/>
  <c r="H133" i="6"/>
  <c r="F131" i="6"/>
  <c r="I126" i="6"/>
  <c r="K133" i="6"/>
  <c r="G129" i="6"/>
  <c r="G134" i="6"/>
  <c r="F125" i="6"/>
  <c r="F130" i="6"/>
  <c r="AA7" i="6"/>
  <c r="U36" i="6"/>
  <c r="U35" i="6"/>
  <c r="L126" i="6" l="1"/>
  <c r="L130" i="6"/>
  <c r="L128" i="6"/>
  <c r="H137" i="6"/>
  <c r="L131" i="6"/>
  <c r="J137" i="6"/>
  <c r="L132" i="6"/>
  <c r="I137" i="6"/>
  <c r="L134" i="6"/>
  <c r="L135" i="6"/>
  <c r="L125" i="6"/>
  <c r="L137" i="6" s="1"/>
  <c r="F137" i="6"/>
  <c r="L129" i="6"/>
  <c r="G137" i="6"/>
  <c r="L136" i="6"/>
  <c r="K137" i="6"/>
  <c r="E137" i="6"/>
  <c r="V9" i="6"/>
  <c r="U92" i="6" l="1"/>
  <c r="U89" i="6"/>
  <c r="U90" i="6"/>
  <c r="U88" i="6"/>
  <c r="U91" i="6"/>
  <c r="T79" i="6" l="1"/>
  <c r="T31" i="6"/>
  <c r="U41" i="6"/>
  <c r="W66" i="6" l="1"/>
  <c r="H66" i="6"/>
  <c r="V91" i="6" l="1"/>
  <c r="W91" i="6" l="1"/>
  <c r="V74" i="6"/>
  <c r="W73" i="6"/>
  <c r="V61" i="6"/>
  <c r="V62" i="6"/>
  <c r="V63" i="6"/>
  <c r="V64" i="6"/>
  <c r="W65" i="6"/>
  <c r="H65" i="6"/>
  <c r="E107" i="6"/>
  <c r="V106" i="6"/>
  <c r="H106" i="6"/>
  <c r="V105" i="6"/>
  <c r="H105" i="6"/>
  <c r="V104" i="6"/>
  <c r="H104" i="6"/>
  <c r="V103" i="6"/>
  <c r="H103" i="6"/>
  <c r="V102" i="6"/>
  <c r="H102" i="6"/>
  <c r="V101" i="6"/>
  <c r="H101" i="6"/>
  <c r="W100" i="6"/>
  <c r="H100" i="6"/>
  <c r="V99" i="6"/>
  <c r="H99" i="6"/>
  <c r="V98" i="6"/>
  <c r="H98" i="6"/>
  <c r="V97" i="6"/>
  <c r="H97" i="6"/>
  <c r="V96" i="6"/>
  <c r="H96" i="6"/>
  <c r="V95" i="6"/>
  <c r="H95" i="6"/>
  <c r="V94" i="6"/>
  <c r="H94" i="6"/>
  <c r="T92" i="6"/>
  <c r="S92" i="6"/>
  <c r="P92" i="6"/>
  <c r="O92" i="6"/>
  <c r="N92" i="6"/>
  <c r="M92" i="6"/>
  <c r="L92" i="6"/>
  <c r="H92" i="6"/>
  <c r="H91" i="6"/>
  <c r="T90" i="6"/>
  <c r="S90" i="6"/>
  <c r="P90" i="6"/>
  <c r="O90" i="6"/>
  <c r="N90" i="6"/>
  <c r="M90" i="6"/>
  <c r="L90" i="6"/>
  <c r="H90" i="6"/>
  <c r="T89" i="6"/>
  <c r="S89" i="6"/>
  <c r="P89" i="6"/>
  <c r="O89" i="6"/>
  <c r="N89" i="6"/>
  <c r="M89" i="6"/>
  <c r="L89" i="6"/>
  <c r="H89" i="6"/>
  <c r="T88" i="6"/>
  <c r="S88" i="6"/>
  <c r="P88" i="6"/>
  <c r="O88" i="6"/>
  <c r="N88" i="6"/>
  <c r="M88" i="6"/>
  <c r="L88" i="6"/>
  <c r="H88" i="6"/>
  <c r="W87" i="6"/>
  <c r="H87" i="6"/>
  <c r="V85" i="6"/>
  <c r="H85" i="6"/>
  <c r="V84" i="6"/>
  <c r="H84" i="6"/>
  <c r="V83" i="6"/>
  <c r="H83" i="6"/>
  <c r="V82" i="6"/>
  <c r="H82" i="6"/>
  <c r="Q81" i="6"/>
  <c r="P81" i="6"/>
  <c r="H81" i="6"/>
  <c r="U79" i="6"/>
  <c r="S79" i="6"/>
  <c r="R79" i="6"/>
  <c r="Q79" i="6"/>
  <c r="P79" i="6"/>
  <c r="O79" i="6"/>
  <c r="N79" i="6"/>
  <c r="M79" i="6"/>
  <c r="L79" i="6"/>
  <c r="H79" i="6"/>
  <c r="C79" i="6"/>
  <c r="V78" i="6"/>
  <c r="H78" i="6"/>
  <c r="V76" i="6"/>
  <c r="H76" i="6"/>
  <c r="V75" i="6"/>
  <c r="H75" i="6"/>
  <c r="H74" i="6"/>
  <c r="H73" i="6"/>
  <c r="V71" i="6"/>
  <c r="H71" i="6"/>
  <c r="V69" i="6"/>
  <c r="H69" i="6"/>
  <c r="V68" i="6"/>
  <c r="H68" i="6"/>
  <c r="H64" i="6"/>
  <c r="H63" i="6"/>
  <c r="H62" i="6"/>
  <c r="H61" i="6"/>
  <c r="V60" i="6"/>
  <c r="G60" i="6"/>
  <c r="H60" i="6" s="1"/>
  <c r="V59" i="6"/>
  <c r="G59" i="6"/>
  <c r="H59" i="6" s="1"/>
  <c r="V58" i="6"/>
  <c r="G58" i="6"/>
  <c r="H58" i="6" s="1"/>
  <c r="V57" i="6"/>
  <c r="H57" i="6"/>
  <c r="V56" i="6"/>
  <c r="G56" i="6"/>
  <c r="H56" i="6" s="1"/>
  <c r="V55" i="6"/>
  <c r="G55" i="6"/>
  <c r="H55" i="6" s="1"/>
  <c r="G54" i="6"/>
  <c r="H54" i="6" s="1"/>
  <c r="V53" i="6"/>
  <c r="H53" i="6"/>
  <c r="V52" i="6"/>
  <c r="H52" i="6"/>
  <c r="V51" i="6"/>
  <c r="H51" i="6"/>
  <c r="V50" i="6"/>
  <c r="H50" i="6"/>
  <c r="V49" i="6"/>
  <c r="H49" i="6"/>
  <c r="H48" i="6"/>
  <c r="V47" i="6"/>
  <c r="H47" i="6"/>
  <c r="V46" i="6"/>
  <c r="H46" i="6"/>
  <c r="V45" i="6"/>
  <c r="H45" i="6"/>
  <c r="V44" i="6"/>
  <c r="H44" i="6"/>
  <c r="P42" i="6"/>
  <c r="O42" i="6"/>
  <c r="N42" i="6"/>
  <c r="M42" i="6"/>
  <c r="L42" i="6"/>
  <c r="H42" i="6"/>
  <c r="P41" i="6"/>
  <c r="O41" i="6"/>
  <c r="N41" i="6"/>
  <c r="M41" i="6"/>
  <c r="L41" i="6"/>
  <c r="H41" i="6"/>
  <c r="P40" i="6"/>
  <c r="O40" i="6"/>
  <c r="N40" i="6"/>
  <c r="M40" i="6"/>
  <c r="L40" i="6"/>
  <c r="H40" i="6"/>
  <c r="P36" i="6"/>
  <c r="O36" i="6"/>
  <c r="N36" i="6"/>
  <c r="M36" i="6"/>
  <c r="H36" i="6"/>
  <c r="T35" i="6"/>
  <c r="S35" i="6"/>
  <c r="Q35" i="6"/>
  <c r="P35" i="6"/>
  <c r="O35" i="6"/>
  <c r="H35" i="6"/>
  <c r="V33" i="6"/>
  <c r="H33" i="6"/>
  <c r="U31" i="6"/>
  <c r="S31" i="6"/>
  <c r="H31" i="6"/>
  <c r="V30" i="6"/>
  <c r="H30" i="6"/>
  <c r="V29" i="6"/>
  <c r="H29" i="6"/>
  <c r="V28" i="6"/>
  <c r="H28" i="6"/>
  <c r="V27" i="6"/>
  <c r="H27" i="6"/>
  <c r="U25" i="6"/>
  <c r="T25" i="6"/>
  <c r="S25" i="6"/>
  <c r="R25" i="6"/>
  <c r="Q25" i="6"/>
  <c r="P25" i="6"/>
  <c r="O25" i="6"/>
  <c r="N25" i="6"/>
  <c r="M25" i="6"/>
  <c r="L25" i="6"/>
  <c r="H25" i="6"/>
  <c r="U24" i="6"/>
  <c r="T24" i="6"/>
  <c r="S24" i="6"/>
  <c r="R24" i="6"/>
  <c r="Q24" i="6"/>
  <c r="P24" i="6"/>
  <c r="O24" i="6"/>
  <c r="N24" i="6"/>
  <c r="M24" i="6"/>
  <c r="L24" i="6"/>
  <c r="H24" i="6"/>
  <c r="V23" i="6"/>
  <c r="H23" i="6"/>
  <c r="V21" i="6"/>
  <c r="H21" i="6"/>
  <c r="V20" i="6"/>
  <c r="H20" i="6"/>
  <c r="V19" i="6"/>
  <c r="H19" i="6"/>
  <c r="W18" i="6"/>
  <c r="H18" i="6"/>
  <c r="V16" i="6"/>
  <c r="H16" i="6"/>
  <c r="V15" i="6"/>
  <c r="H15" i="6"/>
  <c r="V14" i="6"/>
  <c r="H14" i="6"/>
  <c r="V13" i="6"/>
  <c r="H13" i="6"/>
  <c r="V12" i="6"/>
  <c r="H12" i="6"/>
  <c r="V11" i="6"/>
  <c r="H11" i="6"/>
  <c r="V10" i="6"/>
  <c r="H10" i="6"/>
  <c r="H9" i="6"/>
  <c r="V8" i="6"/>
  <c r="H8" i="6"/>
  <c r="V7" i="6"/>
  <c r="H7" i="6"/>
  <c r="V6" i="6"/>
  <c r="H6" i="6"/>
  <c r="A6" i="6"/>
  <c r="A7" i="6" s="1"/>
  <c r="A8" i="6" s="1"/>
  <c r="A9" i="6" s="1"/>
  <c r="A10" i="6" s="1"/>
  <c r="A11" i="6" s="1"/>
  <c r="A12" i="6" s="1"/>
  <c r="A13" i="6" s="1"/>
  <c r="A14" i="6" s="1"/>
  <c r="A15" i="6" s="1"/>
  <c r="A16" i="6" s="1"/>
  <c r="A18" i="6" s="1"/>
  <c r="A19" i="6" s="1"/>
  <c r="A20" i="6" s="1"/>
  <c r="A21" i="6" s="1"/>
  <c r="A23" i="6" s="1"/>
  <c r="A24" i="6" s="1"/>
  <c r="A25" i="6" s="1"/>
  <c r="A27" i="6" s="1"/>
  <c r="A28" i="6" s="1"/>
  <c r="V5" i="6"/>
  <c r="H5" i="6"/>
  <c r="V4" i="6"/>
  <c r="H4" i="6"/>
  <c r="S112" i="1"/>
  <c r="S110" i="1"/>
  <c r="S109" i="1"/>
  <c r="S108" i="1"/>
  <c r="S99" i="1"/>
  <c r="S51" i="1"/>
  <c r="S43" i="1"/>
  <c r="S34" i="1"/>
  <c r="S27" i="1"/>
  <c r="S26" i="1"/>
  <c r="R112" i="1"/>
  <c r="R110" i="1"/>
  <c r="R109" i="1"/>
  <c r="R108" i="1"/>
  <c r="R99" i="1"/>
  <c r="R51" i="1"/>
  <c r="R43" i="1"/>
  <c r="R34" i="1"/>
  <c r="R27" i="1"/>
  <c r="R26" i="1"/>
  <c r="W44" i="6" l="1"/>
  <c r="W46" i="6"/>
  <c r="W57" i="6"/>
  <c r="W62" i="6"/>
  <c r="W6" i="6"/>
  <c r="W12" i="6"/>
  <c r="W16" i="6"/>
  <c r="W21" i="6"/>
  <c r="W51" i="6"/>
  <c r="W53" i="6"/>
  <c r="W96" i="6"/>
  <c r="W104" i="6"/>
  <c r="W56" i="6"/>
  <c r="W82" i="6"/>
  <c r="W84" i="6"/>
  <c r="W63" i="6"/>
  <c r="W61" i="6"/>
  <c r="W4" i="6"/>
  <c r="W55" i="6"/>
  <c r="W83" i="6"/>
  <c r="W85" i="6"/>
  <c r="W64" i="6"/>
  <c r="W8" i="6"/>
  <c r="W10" i="6"/>
  <c r="W14" i="6"/>
  <c r="W19" i="6"/>
  <c r="W49" i="6"/>
  <c r="W59" i="6"/>
  <c r="W68" i="6"/>
  <c r="W71" i="6"/>
  <c r="W75" i="6"/>
  <c r="W78" i="6"/>
  <c r="W94" i="6"/>
  <c r="W98" i="6"/>
  <c r="W102" i="6"/>
  <c r="W106" i="6"/>
  <c r="W74" i="6"/>
  <c r="W5" i="6"/>
  <c r="W45" i="6"/>
  <c r="W47" i="6"/>
  <c r="W7" i="6"/>
  <c r="W9" i="6"/>
  <c r="W11" i="6"/>
  <c r="W13" i="6"/>
  <c r="W15" i="6"/>
  <c r="W20" i="6"/>
  <c r="W23" i="6"/>
  <c r="W29" i="6"/>
  <c r="W33" i="6"/>
  <c r="W50" i="6"/>
  <c r="W52" i="6"/>
  <c r="W58" i="6"/>
  <c r="W60" i="6"/>
  <c r="W69" i="6"/>
  <c r="W76" i="6"/>
  <c r="W95" i="6"/>
  <c r="W97" i="6"/>
  <c r="W99" i="6"/>
  <c r="W101" i="6"/>
  <c r="W103" i="6"/>
  <c r="W105" i="6"/>
  <c r="W30" i="6"/>
  <c r="W27" i="6"/>
  <c r="W28" i="6"/>
  <c r="V48" i="6"/>
  <c r="V54" i="6"/>
  <c r="V81" i="6"/>
  <c r="V31" i="6"/>
  <c r="A29" i="6"/>
  <c r="A30" i="6" s="1"/>
  <c r="A31" i="6" s="1"/>
  <c r="A33" i="6" s="1"/>
  <c r="A35" i="6" s="1"/>
  <c r="A36" i="6" s="1"/>
  <c r="V90" i="6"/>
  <c r="V89" i="6"/>
  <c r="V25" i="6"/>
  <c r="V24" i="6"/>
  <c r="V40" i="6"/>
  <c r="V88" i="6"/>
  <c r="V35" i="6"/>
  <c r="V41" i="6"/>
  <c r="V36" i="6"/>
  <c r="V42" i="6"/>
  <c r="V79" i="6"/>
  <c r="V92" i="6"/>
  <c r="T121" i="1"/>
  <c r="U121" i="1" s="1"/>
  <c r="F121" i="1"/>
  <c r="Q112" i="1"/>
  <c r="Q109" i="1"/>
  <c r="Q110" i="1"/>
  <c r="Q108" i="1"/>
  <c r="Q99" i="1"/>
  <c r="Q34" i="1"/>
  <c r="Q51" i="1"/>
  <c r="Q43" i="1"/>
  <c r="Q27" i="1"/>
  <c r="Q26" i="1"/>
  <c r="A37" i="6" l="1"/>
  <c r="A38" i="6" s="1"/>
  <c r="A40" i="6" s="1"/>
  <c r="A41" i="6" s="1"/>
  <c r="A42" i="6" s="1"/>
  <c r="A44" i="6" s="1"/>
  <c r="A45" i="6" s="1"/>
  <c r="A46" i="6" s="1"/>
  <c r="A47" i="6" s="1"/>
  <c r="A48" i="6" s="1"/>
  <c r="A49" i="6" s="1"/>
  <c r="A50" i="6" s="1"/>
  <c r="A51" i="6" s="1"/>
  <c r="A52" i="6" s="1"/>
  <c r="A53" i="6" s="1"/>
  <c r="A54" i="6" s="1"/>
  <c r="A55" i="6" s="1"/>
  <c r="A56" i="6" s="1"/>
  <c r="A57" i="6" s="1"/>
  <c r="W36" i="6"/>
  <c r="W41" i="6"/>
  <c r="W42" i="6"/>
  <c r="W88" i="6"/>
  <c r="F111" i="6"/>
  <c r="W89" i="6"/>
  <c r="W81" i="6"/>
  <c r="F110" i="6"/>
  <c r="W40" i="6"/>
  <c r="W90" i="6"/>
  <c r="W92" i="6"/>
  <c r="W24" i="6"/>
  <c r="W54" i="6"/>
  <c r="W79" i="6"/>
  <c r="W35" i="6"/>
  <c r="W25" i="6"/>
  <c r="W31" i="6"/>
  <c r="W48" i="6"/>
  <c r="F111" i="1"/>
  <c r="P99" i="1"/>
  <c r="P51" i="1"/>
  <c r="P27" i="1"/>
  <c r="P26" i="1"/>
  <c r="F113" i="6" l="1"/>
  <c r="K111" i="6"/>
  <c r="I111" i="6"/>
  <c r="G113" i="6"/>
  <c r="I113" i="6"/>
  <c r="J110" i="6"/>
  <c r="F112" i="6"/>
  <c r="J112" i="6"/>
  <c r="G112" i="6"/>
  <c r="K112" i="6"/>
  <c r="E112" i="6"/>
  <c r="H112" i="6"/>
  <c r="I112" i="6"/>
  <c r="G111" i="6"/>
  <c r="E111" i="6"/>
  <c r="E113" i="6"/>
  <c r="H113" i="6"/>
  <c r="K110" i="6"/>
  <c r="A58" i="6"/>
  <c r="A59" i="6" s="1"/>
  <c r="A60" i="6" s="1"/>
  <c r="A61" i="6" s="1"/>
  <c r="A62" i="6" s="1"/>
  <c r="A63" i="6" s="1"/>
  <c r="A64" i="6" s="1"/>
  <c r="A65" i="6" s="1"/>
  <c r="A66" i="6" s="1"/>
  <c r="A68" i="6" s="1"/>
  <c r="A69" i="6" s="1"/>
  <c r="A71" i="6" s="1"/>
  <c r="A73" i="6" s="1"/>
  <c r="A74" i="6" s="1"/>
  <c r="A75" i="6" s="1"/>
  <c r="A76" i="6" s="1"/>
  <c r="A78" i="6" s="1"/>
  <c r="A79" i="6" s="1"/>
  <c r="A81" i="6" s="1"/>
  <c r="A82" i="6" s="1"/>
  <c r="A83" i="6" s="1"/>
  <c r="A84" i="6" s="1"/>
  <c r="A85" i="6" s="1"/>
  <c r="A87" i="6" s="1"/>
  <c r="A88" i="6" s="1"/>
  <c r="A89" i="6" s="1"/>
  <c r="A90" i="6" s="1"/>
  <c r="A91" i="6" s="1"/>
  <c r="A92" i="6" s="1"/>
  <c r="A94" i="6" s="1"/>
  <c r="A95" i="6" s="1"/>
  <c r="A96" i="6" s="1"/>
  <c r="A97" i="6" s="1"/>
  <c r="A98" i="6" s="1"/>
  <c r="A99" i="6" s="1"/>
  <c r="A100" i="6" s="1"/>
  <c r="A101" i="6" s="1"/>
  <c r="A102" i="6" s="1"/>
  <c r="A103" i="6" s="1"/>
  <c r="A104" i="6" s="1"/>
  <c r="A105" i="6" s="1"/>
  <c r="A106" i="6" s="1"/>
  <c r="J111" i="6"/>
  <c r="H111" i="6"/>
  <c r="J113" i="6"/>
  <c r="H110" i="6"/>
  <c r="I110" i="6"/>
  <c r="G110" i="6"/>
  <c r="K113" i="6"/>
  <c r="E110" i="6"/>
  <c r="O101" i="1"/>
  <c r="T46" i="1"/>
  <c r="U46" i="1" s="1"/>
  <c r="T47" i="1"/>
  <c r="U47" i="1" s="1"/>
  <c r="F47" i="1"/>
  <c r="D137" i="6" l="1"/>
  <c r="L110" i="6"/>
  <c r="L113" i="6"/>
  <c r="L111" i="6"/>
  <c r="L112" i="6"/>
  <c r="K114" i="6"/>
  <c r="H114" i="6"/>
  <c r="E114" i="6"/>
  <c r="J114" i="6"/>
  <c r="F114" i="6"/>
  <c r="I114" i="6"/>
  <c r="G114" i="6"/>
  <c r="O51" i="1"/>
  <c r="O99" i="1"/>
  <c r="L114" i="6" l="1"/>
  <c r="O27" i="1"/>
  <c r="O26" i="1"/>
  <c r="F127" i="1"/>
  <c r="F126" i="1"/>
  <c r="F125" i="1"/>
  <c r="F124" i="1"/>
  <c r="F123" i="1"/>
  <c r="F122" i="1"/>
  <c r="F120" i="1"/>
  <c r="F119" i="1"/>
  <c r="F118" i="1"/>
  <c r="F117" i="1"/>
  <c r="F116" i="1"/>
  <c r="F115" i="1"/>
  <c r="F114" i="1"/>
  <c r="F112" i="1"/>
  <c r="F110" i="1"/>
  <c r="F109" i="1"/>
  <c r="F108" i="1"/>
  <c r="F107" i="1"/>
  <c r="F105" i="1"/>
  <c r="F104" i="1"/>
  <c r="F103" i="1"/>
  <c r="F102" i="1"/>
  <c r="F101" i="1"/>
  <c r="F99" i="1"/>
  <c r="F98" i="1"/>
  <c r="F96" i="1"/>
  <c r="F95" i="1"/>
  <c r="F94" i="1"/>
  <c r="F93" i="1"/>
  <c r="F91" i="1"/>
  <c r="F89" i="1"/>
  <c r="F88" i="1"/>
  <c r="F87" i="1"/>
  <c r="F82" i="1"/>
  <c r="F81" i="1"/>
  <c r="F80" i="1"/>
  <c r="F79" i="1"/>
  <c r="F78" i="1"/>
  <c r="F77" i="1"/>
  <c r="F76" i="1"/>
  <c r="F70" i="1"/>
  <c r="F64" i="1"/>
  <c r="F63" i="1"/>
  <c r="F62" i="1"/>
  <c r="F61" i="1"/>
  <c r="F60" i="1"/>
  <c r="F59" i="1"/>
  <c r="F58" i="1"/>
  <c r="F57" i="1"/>
  <c r="F56" i="1"/>
  <c r="F55" i="1"/>
  <c r="F54" i="1"/>
  <c r="F52" i="1"/>
  <c r="F51" i="1"/>
  <c r="F50" i="1"/>
  <c r="F48" i="1"/>
  <c r="F46" i="1"/>
  <c r="F45" i="1"/>
  <c r="F44" i="1"/>
  <c r="F43" i="1"/>
  <c r="F37" i="1"/>
  <c r="F35" i="1"/>
  <c r="F34" i="1"/>
  <c r="F33" i="1"/>
  <c r="F32" i="1"/>
  <c r="F31" i="1"/>
  <c r="F30" i="1"/>
  <c r="F29" i="1"/>
  <c r="F27" i="1"/>
  <c r="F26" i="1"/>
  <c r="F25" i="1"/>
  <c r="F23" i="1"/>
  <c r="F22" i="1"/>
  <c r="F21" i="1"/>
  <c r="F20" i="1"/>
  <c r="F17" i="1"/>
  <c r="F16" i="1"/>
  <c r="F6" i="1"/>
  <c r="F7" i="1"/>
  <c r="F8" i="1"/>
  <c r="F9" i="1"/>
  <c r="F10" i="1"/>
  <c r="F11" i="1"/>
  <c r="F12" i="1"/>
  <c r="F13" i="1"/>
  <c r="F14" i="1"/>
  <c r="F5" i="1"/>
  <c r="F4" i="1"/>
  <c r="O43" i="1"/>
  <c r="N50" i="1" l="1"/>
  <c r="N99" i="1" l="1"/>
  <c r="N101" i="1"/>
  <c r="N51" i="1"/>
  <c r="N52" i="1"/>
  <c r="N27" i="1" l="1"/>
  <c r="N26" i="1"/>
  <c r="U107" i="1" l="1"/>
  <c r="U94" i="1"/>
  <c r="U93" i="1"/>
  <c r="U82" i="1"/>
  <c r="U80" i="1"/>
  <c r="U79" i="1"/>
  <c r="U78" i="1"/>
  <c r="U77" i="1"/>
  <c r="U76" i="1"/>
  <c r="U75" i="1"/>
  <c r="U20" i="1"/>
  <c r="N108" i="1" l="1"/>
  <c r="N112" i="1"/>
  <c r="N110" i="1"/>
  <c r="N109" i="1"/>
  <c r="N48" i="1"/>
  <c r="N44" i="1"/>
  <c r="N43" i="1"/>
  <c r="T120" i="1"/>
  <c r="U120" i="1" s="1"/>
  <c r="M99" i="1" l="1"/>
  <c r="M52" i="1"/>
  <c r="M51" i="1"/>
  <c r="M50" i="1"/>
  <c r="M112" i="1" l="1"/>
  <c r="M109" i="1"/>
  <c r="M110" i="1"/>
  <c r="M108" i="1"/>
  <c r="M27" i="1" l="1"/>
  <c r="M26" i="1"/>
  <c r="M45" i="1"/>
  <c r="M44" i="1"/>
  <c r="M48" i="1"/>
  <c r="M43" i="1"/>
  <c r="L110" i="1" l="1"/>
  <c r="L109" i="1"/>
  <c r="L108" i="1"/>
  <c r="L112" i="1"/>
  <c r="L50" i="1"/>
  <c r="L99" i="1" l="1"/>
  <c r="L51" i="1"/>
  <c r="L52" i="1"/>
  <c r="L48" i="1"/>
  <c r="L45" i="1"/>
  <c r="L44" i="1"/>
  <c r="L27" i="1"/>
  <c r="L26" i="1"/>
  <c r="K99" i="1" l="1"/>
  <c r="K109" i="1" l="1"/>
  <c r="K110" i="1"/>
  <c r="K108" i="1"/>
  <c r="K112" i="1"/>
  <c r="K52" i="1"/>
  <c r="K50" i="1"/>
  <c r="K51" i="1"/>
  <c r="K48" i="1"/>
  <c r="K45" i="1"/>
  <c r="K44" i="1"/>
  <c r="K27" i="1" l="1"/>
  <c r="K26" i="1"/>
  <c r="J50" i="1" l="1"/>
  <c r="J48" i="1"/>
  <c r="J45" i="1"/>
  <c r="J44" i="1"/>
  <c r="J51" i="1" l="1"/>
  <c r="J52" i="1"/>
  <c r="T89" i="1"/>
  <c r="U89" i="1" s="1"/>
  <c r="J99" i="1"/>
  <c r="J112" i="1"/>
  <c r="J109" i="1"/>
  <c r="J110" i="1"/>
  <c r="J108" i="1"/>
  <c r="J26" i="1"/>
  <c r="J27" i="1"/>
  <c r="H74" i="1" l="1"/>
  <c r="H73" i="1"/>
  <c r="H72" i="1"/>
  <c r="H71" i="1"/>
  <c r="H70" i="1"/>
  <c r="H69" i="1"/>
  <c r="H68" i="1"/>
  <c r="H67" i="1"/>
  <c r="H66" i="1"/>
  <c r="H65" i="1"/>
  <c r="H62" i="1"/>
  <c r="H61" i="1"/>
  <c r="H60" i="1"/>
  <c r="H59" i="1"/>
  <c r="H58" i="1"/>
  <c r="T54" i="1" l="1"/>
  <c r="U54" i="1" s="1"/>
  <c r="E75" i="1" l="1"/>
  <c r="F75" i="1" s="1"/>
  <c r="E74" i="1"/>
  <c r="F74" i="1" s="1"/>
  <c r="E73" i="1"/>
  <c r="F73" i="1" s="1"/>
  <c r="E72" i="1"/>
  <c r="F72" i="1" s="1"/>
  <c r="E71" i="1"/>
  <c r="F71" i="1" s="1"/>
  <c r="E69" i="1"/>
  <c r="F69" i="1" s="1"/>
  <c r="E68" i="1"/>
  <c r="F68" i="1" s="1"/>
  <c r="E67" i="1"/>
  <c r="F67" i="1" s="1"/>
  <c r="E66" i="1"/>
  <c r="F66" i="1" s="1"/>
  <c r="E65" i="1"/>
  <c r="F65" i="1" s="1"/>
  <c r="J76" i="4" l="1"/>
  <c r="U75" i="4"/>
  <c r="U74" i="4"/>
  <c r="U73" i="4"/>
  <c r="U72" i="4"/>
  <c r="U71" i="4"/>
  <c r="U70" i="4"/>
  <c r="U69" i="4"/>
  <c r="U64" i="4"/>
  <c r="U63" i="4"/>
  <c r="U61" i="4"/>
  <c r="U60" i="4"/>
  <c r="U59" i="4"/>
  <c r="J32" i="4"/>
  <c r="U31" i="4"/>
  <c r="U30" i="4"/>
  <c r="U29" i="4"/>
  <c r="U28" i="4"/>
  <c r="U27" i="4"/>
  <c r="U26" i="4"/>
  <c r="U25" i="4"/>
  <c r="U19" i="4"/>
  <c r="U18" i="4"/>
  <c r="U16" i="4"/>
  <c r="U15" i="4"/>
  <c r="U20" i="4" l="1"/>
  <c r="L34" i="4" s="1"/>
  <c r="U32" i="4"/>
  <c r="P34" i="4" s="1"/>
  <c r="U65" i="4"/>
  <c r="U76" i="4"/>
  <c r="J89" i="3"/>
  <c r="U88" i="3"/>
  <c r="U87" i="3"/>
  <c r="U86" i="3"/>
  <c r="U85" i="3"/>
  <c r="U84" i="3"/>
  <c r="U83" i="3"/>
  <c r="U82" i="3"/>
  <c r="U89" i="3" s="1"/>
  <c r="U77" i="3"/>
  <c r="U76" i="3"/>
  <c r="U74" i="3"/>
  <c r="U73" i="3"/>
  <c r="U66" i="3"/>
  <c r="J39" i="3"/>
  <c r="U38" i="3"/>
  <c r="U37" i="3"/>
  <c r="U36" i="3"/>
  <c r="U35" i="3"/>
  <c r="U34" i="3"/>
  <c r="U33" i="3"/>
  <c r="U32" i="3"/>
  <c r="U26" i="3"/>
  <c r="U23" i="3"/>
  <c r="U21" i="3"/>
  <c r="U20" i="3"/>
  <c r="U19" i="3"/>
  <c r="U18" i="3"/>
  <c r="U17" i="3"/>
  <c r="U16" i="3"/>
  <c r="U15" i="3"/>
  <c r="S34" i="4" l="1"/>
  <c r="U27" i="3"/>
  <c r="L41" i="3" s="1"/>
  <c r="S41" i="3" s="1"/>
  <c r="U39" i="3"/>
  <c r="P41" i="3" s="1"/>
  <c r="U78" i="3"/>
  <c r="T31" i="1"/>
  <c r="U31" i="1" s="1"/>
  <c r="T13" i="1" l="1"/>
  <c r="U13" i="1" s="1"/>
  <c r="T30" i="1" l="1"/>
  <c r="U30" i="1" s="1"/>
  <c r="T114" i="1"/>
  <c r="U114" i="1" s="1"/>
  <c r="T127" i="1"/>
  <c r="U127" i="1" s="1"/>
  <c r="T126" i="1"/>
  <c r="U126" i="1" s="1"/>
  <c r="T125" i="1"/>
  <c r="U125" i="1" s="1"/>
  <c r="T124" i="1"/>
  <c r="U124" i="1" s="1"/>
  <c r="T123" i="1"/>
  <c r="U123" i="1" s="1"/>
  <c r="T122" i="1"/>
  <c r="U122" i="1" s="1"/>
  <c r="T119" i="1"/>
  <c r="U119" i="1" s="1"/>
  <c r="T118" i="1"/>
  <c r="U118" i="1" s="1"/>
  <c r="T117" i="1"/>
  <c r="U117" i="1" s="1"/>
  <c r="T116" i="1"/>
  <c r="U116" i="1" s="1"/>
  <c r="T115" i="1"/>
  <c r="U115" i="1" s="1"/>
  <c r="T112" i="1"/>
  <c r="U112" i="1" s="1"/>
  <c r="T32" i="1"/>
  <c r="U32" i="1" s="1"/>
  <c r="T14" i="1"/>
  <c r="U14" i="1" s="1"/>
  <c r="T108" i="1" l="1"/>
  <c r="U108" i="1" s="1"/>
  <c r="T110" i="1"/>
  <c r="U110" i="1" s="1"/>
  <c r="T109" i="1"/>
  <c r="U109" i="1" s="1"/>
  <c r="T12" i="1" l="1"/>
  <c r="U12" i="1" s="1"/>
  <c r="T95" i="1" l="1"/>
  <c r="U95" i="1" s="1"/>
  <c r="T74" i="1"/>
  <c r="U74" i="1" s="1"/>
  <c r="T73" i="1"/>
  <c r="U73" i="1" s="1"/>
  <c r="T72" i="1"/>
  <c r="U72" i="1" s="1"/>
  <c r="T71" i="1"/>
  <c r="U71" i="1" s="1"/>
  <c r="T70" i="1"/>
  <c r="U70" i="1" s="1"/>
  <c r="T69" i="1"/>
  <c r="U69" i="1" s="1"/>
  <c r="T68" i="1"/>
  <c r="U68" i="1" s="1"/>
  <c r="T67" i="1"/>
  <c r="U67" i="1" s="1"/>
  <c r="T66" i="1"/>
  <c r="U66" i="1" s="1"/>
  <c r="T65" i="1"/>
  <c r="U65" i="1" s="1"/>
  <c r="T64" i="1"/>
  <c r="U64" i="1" s="1"/>
  <c r="T63" i="1"/>
  <c r="U63" i="1" s="1"/>
  <c r="T62" i="1"/>
  <c r="U62" i="1" s="1"/>
  <c r="T61" i="1"/>
  <c r="U61" i="1" s="1"/>
  <c r="T60" i="1"/>
  <c r="U60" i="1" s="1"/>
  <c r="T59" i="1"/>
  <c r="U59" i="1" s="1"/>
  <c r="T58" i="1"/>
  <c r="U58" i="1" s="1"/>
  <c r="T57" i="1"/>
  <c r="U57" i="1" s="1"/>
  <c r="T56" i="1"/>
  <c r="U56" i="1" s="1"/>
  <c r="T55" i="1"/>
  <c r="U55" i="1" s="1"/>
  <c r="T38" i="1"/>
  <c r="U38" i="1" s="1"/>
  <c r="T37" i="1"/>
  <c r="U37" i="1" s="1"/>
  <c r="T35" i="1"/>
  <c r="U35" i="1" s="1"/>
  <c r="T33" i="1"/>
  <c r="U33" i="1" s="1"/>
  <c r="T29" i="1"/>
  <c r="U29" i="1" s="1"/>
  <c r="T48" i="1" l="1"/>
  <c r="U48" i="1" s="1"/>
  <c r="T6" i="1" l="1"/>
  <c r="U6" i="1" s="1"/>
  <c r="T45" i="1" l="1"/>
  <c r="U45" i="1" s="1"/>
  <c r="T44" i="1"/>
  <c r="U44" i="1" s="1"/>
  <c r="T43" i="1" l="1"/>
  <c r="U43" i="1" s="1"/>
  <c r="T96" i="1" l="1"/>
  <c r="U96" i="1" s="1"/>
  <c r="T4" i="1" l="1"/>
  <c r="U4" i="1" s="1"/>
  <c r="T18" i="1" l="1"/>
  <c r="U18" i="1" s="1"/>
  <c r="T5" i="1"/>
  <c r="U5" i="1" s="1"/>
  <c r="T8" i="1"/>
  <c r="U8" i="1" s="1"/>
  <c r="T10" i="1"/>
  <c r="U10" i="1" s="1"/>
  <c r="T16" i="1"/>
  <c r="U16" i="1" s="1"/>
  <c r="T17" i="1"/>
  <c r="U17" i="1" s="1"/>
  <c r="T104" i="1" l="1"/>
  <c r="U104" i="1" s="1"/>
  <c r="T23" i="1" l="1"/>
  <c r="U23" i="1" s="1"/>
  <c r="T22" i="1"/>
  <c r="U22" i="1" s="1"/>
  <c r="T21" i="1"/>
  <c r="U21" i="1" s="1"/>
  <c r="T25" i="1"/>
  <c r="U25" i="1" s="1"/>
  <c r="T26" i="1" l="1"/>
  <c r="U26" i="1" s="1"/>
  <c r="T27" i="1" l="1"/>
  <c r="U27" i="1" s="1"/>
  <c r="T42" i="1" l="1"/>
  <c r="U42" i="1" s="1"/>
  <c r="T40" i="1"/>
  <c r="U40" i="1" s="1"/>
  <c r="T41" i="1"/>
  <c r="U41" i="1" s="1"/>
  <c r="T105" i="1" l="1"/>
  <c r="U105" i="1" s="1"/>
  <c r="T102" i="1"/>
  <c r="U102" i="1" s="1"/>
  <c r="T103" i="1"/>
  <c r="U103" i="1" s="1"/>
  <c r="T101" i="1"/>
  <c r="U101" i="1" s="1"/>
  <c r="T34" i="1" l="1"/>
  <c r="U34" i="1" s="1"/>
  <c r="T98" i="1" l="1"/>
  <c r="U98" i="1" s="1"/>
  <c r="T88" i="1" l="1"/>
  <c r="U88" i="1" s="1"/>
  <c r="T87" i="1"/>
  <c r="U87" i="1" s="1"/>
  <c r="T91" i="1" l="1"/>
  <c r="U91" i="1" s="1"/>
  <c r="T50" i="1" l="1"/>
  <c r="U50" i="1" s="1"/>
  <c r="T51" i="1"/>
  <c r="U51" i="1" s="1"/>
  <c r="T52" i="1"/>
  <c r="U52" i="1" s="1"/>
  <c r="T99" i="1" l="1"/>
  <c r="U99" i="1" s="1"/>
  <c r="T7" i="1" l="1"/>
  <c r="U7" i="1" s="1"/>
  <c r="T11" i="1"/>
  <c r="U11" i="1" s="1"/>
  <c r="T9" i="1"/>
  <c r="U9" i="1" s="1"/>
  <c r="D128" i="1"/>
  <c r="C99" i="1"/>
  <c r="F42" i="1"/>
  <c r="F41" i="1"/>
  <c r="F40" i="1"/>
  <c r="F38" i="1"/>
  <c r="F18" i="1"/>
  <c r="A6" i="1"/>
  <c r="A7" i="1" s="1"/>
  <c r="A8" i="1" s="1"/>
  <c r="A9" i="1" s="1"/>
  <c r="A10" i="1" s="1"/>
  <c r="A11" i="1" l="1"/>
  <c r="A12" i="1" l="1"/>
  <c r="A13" i="1" l="1"/>
  <c r="A14" i="1" s="1"/>
  <c r="A16" i="1" l="1"/>
  <c r="A17" i="1" s="1"/>
  <c r="A20" i="1" l="1"/>
  <c r="A21" i="1" s="1"/>
  <c r="A22" i="1" s="1"/>
  <c r="A23" i="1" s="1"/>
  <c r="A25" i="1" s="1"/>
  <c r="A26" i="1" s="1"/>
  <c r="A27" i="1" s="1"/>
  <c r="A29" i="1" s="1"/>
  <c r="A30" i="1" s="1"/>
  <c r="A31" i="1" s="1"/>
  <c r="A32" i="1" s="1"/>
  <c r="A33" i="1" s="1"/>
  <c r="A34" i="1" s="1"/>
  <c r="A35" i="1" s="1"/>
  <c r="A37" i="1" s="1"/>
  <c r="A38" i="1" l="1"/>
  <c r="A40" i="1" s="1"/>
  <c r="A41" i="1" s="1"/>
  <c r="A42" i="1" s="1"/>
  <c r="A43" i="1"/>
  <c r="A44" i="1" l="1"/>
  <c r="A45" i="1" s="1"/>
  <c r="A48" i="1" s="1"/>
  <c r="A50" i="1" s="1"/>
  <c r="A51" i="1" s="1"/>
  <c r="A52" i="1" s="1"/>
  <c r="A54" i="1" s="1"/>
  <c r="A55" i="1" s="1"/>
  <c r="A56" i="1" s="1"/>
  <c r="A57" i="1" s="1"/>
  <c r="A58" i="1" l="1"/>
  <c r="A59" i="1" s="1"/>
  <c r="A60" i="1" s="1"/>
  <c r="A61" i="1" s="1"/>
  <c r="A62" i="1" s="1"/>
  <c r="A63" i="1" s="1"/>
  <c r="A64" i="1" s="1"/>
  <c r="A65" i="1" s="1"/>
  <c r="A66" i="1" s="1"/>
  <c r="A67" i="1" s="1"/>
  <c r="A68" i="1" s="1"/>
  <c r="A69" i="1" s="1"/>
  <c r="A70" i="1" s="1"/>
  <c r="A71" i="1" s="1"/>
  <c r="A72" i="1" s="1"/>
  <c r="A73" i="1" s="1"/>
  <c r="A74" i="1" s="1"/>
  <c r="A75" i="1" l="1"/>
  <c r="A76" i="1" l="1"/>
  <c r="A77" i="1" s="1"/>
  <c r="A78" i="1" s="1"/>
  <c r="A79" i="1" s="1"/>
  <c r="A80" i="1" s="1"/>
  <c r="A81" i="1" s="1"/>
  <c r="A82" i="1" s="1"/>
  <c r="A83" i="1" s="1"/>
  <c r="A84" i="1" s="1"/>
  <c r="A85" i="1" s="1"/>
  <c r="A87" i="1" l="1"/>
  <c r="A88" i="1" s="1"/>
  <c r="A89" i="1" s="1"/>
  <c r="A91" i="1" s="1"/>
  <c r="A107" i="1" l="1"/>
  <c r="A108" i="1" s="1"/>
  <c r="A109" i="1" s="1"/>
  <c r="A110" i="1" s="1"/>
  <c r="A93" i="1"/>
  <c r="A94" i="1" s="1"/>
  <c r="A95" i="1" s="1"/>
  <c r="A96" i="1" s="1"/>
  <c r="A98" i="1" s="1"/>
  <c r="A99" i="1" s="1"/>
  <c r="A101" i="1" s="1"/>
  <c r="A102" i="1" s="1"/>
  <c r="A103" i="1" s="1"/>
  <c r="A104" i="1" s="1"/>
  <c r="A105" i="1" s="1"/>
  <c r="A111" i="1" l="1"/>
  <c r="A112" i="1" s="1"/>
  <c r="A114" i="1" s="1"/>
  <c r="A115" i="1" s="1"/>
  <c r="A116" i="1" s="1"/>
  <c r="A117" i="1" s="1"/>
  <c r="A118" i="1" s="1"/>
  <c r="A119" i="1" s="1"/>
  <c r="A120" i="1" s="1"/>
  <c r="A122" i="1" l="1"/>
  <c r="A123" i="1" s="1"/>
  <c r="A124" i="1" s="1"/>
  <c r="A125" i="1" s="1"/>
  <c r="A126" i="1" s="1"/>
  <c r="A127" i="1" s="1"/>
  <c r="A1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Dinh Thi. Dao</author>
  </authors>
  <commentList>
    <comment ref="J27" authorId="0" shapeId="0" xr:uid="{00000000-0006-0000-0000-000001000000}">
      <text>
        <r>
          <rPr>
            <b/>
            <sz val="9"/>
            <color indexed="81"/>
            <rFont val="Tahoma"/>
            <family val="2"/>
          </rPr>
          <t>Dinh Thi. Dao:</t>
        </r>
        <r>
          <rPr>
            <sz val="9"/>
            <color indexed="81"/>
            <rFont val="Tahoma"/>
            <family val="2"/>
          </rPr>
          <t xml:space="preserve">
c&amp;b tạm tính</t>
        </r>
      </text>
    </comment>
    <comment ref="K27" authorId="0" shapeId="0" xr:uid="{00000000-0006-0000-0000-000002000000}">
      <text>
        <r>
          <rPr>
            <b/>
            <sz val="9"/>
            <color indexed="81"/>
            <rFont val="Tahoma"/>
            <family val="2"/>
          </rPr>
          <t>Dinh Thi. Dao:</t>
        </r>
        <r>
          <rPr>
            <sz val="9"/>
            <color indexed="81"/>
            <rFont val="Tahoma"/>
            <family val="2"/>
          </rPr>
          <t xml:space="preserve">
c&amp;b tạm tính</t>
        </r>
      </text>
    </comment>
    <comment ref="L27" authorId="0" shapeId="0" xr:uid="{00000000-0006-0000-0000-000003000000}">
      <text>
        <r>
          <rPr>
            <b/>
            <sz val="9"/>
            <color indexed="81"/>
            <rFont val="Tahoma"/>
            <family val="2"/>
          </rPr>
          <t>Dinh Thi. Dao:</t>
        </r>
        <r>
          <rPr>
            <sz val="9"/>
            <color indexed="81"/>
            <rFont val="Tahoma"/>
            <family val="2"/>
          </rPr>
          <t xml:space="preserve">
c&amp;b tạm tính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Dinh Thi. Dao</author>
    <author>Vu Thi Thu Huong</author>
    <author>cashier</author>
  </authors>
  <commentList>
    <comment ref="H29" authorId="0" shapeId="0" xr:uid="{00000000-0006-0000-0100-000001000000}">
      <text>
        <r>
          <rPr>
            <b/>
            <sz val="9"/>
            <color indexed="81"/>
            <rFont val="Tahoma"/>
            <family val="2"/>
          </rPr>
          <t>Dinh Thi. Dao:</t>
        </r>
        <r>
          <rPr>
            <sz val="9"/>
            <color indexed="81"/>
            <rFont val="Tahoma"/>
            <family val="2"/>
          </rPr>
          <t xml:space="preserve">
c&amp;b tạm tính</t>
        </r>
      </text>
    </comment>
    <comment ref="I29" authorId="0" shapeId="0" xr:uid="{00000000-0006-0000-0100-000002000000}">
      <text>
        <r>
          <rPr>
            <b/>
            <sz val="9"/>
            <color indexed="81"/>
            <rFont val="Tahoma"/>
            <family val="2"/>
          </rPr>
          <t>Dinh Thi. Dao:</t>
        </r>
        <r>
          <rPr>
            <sz val="9"/>
            <color indexed="81"/>
            <rFont val="Tahoma"/>
            <family val="2"/>
          </rPr>
          <t xml:space="preserve">
c&amp;b tạm tính</t>
        </r>
      </text>
    </comment>
    <comment ref="J29" authorId="0" shapeId="0" xr:uid="{00000000-0006-0000-0100-000003000000}">
      <text>
        <r>
          <rPr>
            <b/>
            <sz val="9"/>
            <color indexed="81"/>
            <rFont val="Tahoma"/>
            <family val="2"/>
          </rPr>
          <t>Dinh Thi. Dao:</t>
        </r>
        <r>
          <rPr>
            <sz val="9"/>
            <color indexed="81"/>
            <rFont val="Tahoma"/>
            <family val="2"/>
          </rPr>
          <t xml:space="preserve">
c&amp;b tạm tính</t>
        </r>
      </text>
    </comment>
    <comment ref="V48" authorId="1" shapeId="0" xr:uid="{00000000-0006-0000-0100-000004000000}">
      <text>
        <r>
          <rPr>
            <b/>
            <sz val="9"/>
            <color indexed="81"/>
            <rFont val="Tahoma"/>
            <family val="2"/>
          </rPr>
          <t>Vu Thi Thu Huong:</t>
        </r>
        <r>
          <rPr>
            <sz val="9"/>
            <color indexed="81"/>
            <rFont val="Tahoma"/>
            <family val="2"/>
          </rPr>
          <t xml:space="preserve">
theo đánh giá của bp Thu ngân</t>
        </r>
      </text>
    </comment>
    <comment ref="C77" authorId="2" shapeId="0" xr:uid="{00000000-0006-0000-0100-000005000000}">
      <text>
        <r>
          <rPr>
            <b/>
            <sz val="8"/>
            <color indexed="81"/>
            <rFont val="Tahoma"/>
            <family val="2"/>
          </rPr>
          <t>cashier:</t>
        </r>
        <r>
          <rPr>
            <sz val="8"/>
            <color indexed="81"/>
            <rFont val="Tahoma"/>
            <family val="2"/>
          </rPr>
          <t xml:space="preserve">
SN: 26/11/1993</t>
        </r>
      </text>
    </comment>
  </commentList>
</comments>
</file>

<file path=xl/sharedStrings.xml><?xml version="1.0" encoding="utf-8"?>
<sst xmlns="http://schemas.openxmlformats.org/spreadsheetml/2006/main" count="1257" uniqueCount="473">
  <si>
    <t>Số ngày nghỉ KL (Ốm, TS..)</t>
  </si>
  <si>
    <t>PHÒNG KẾ TOÁN TÀI CHÍNH</t>
  </si>
  <si>
    <t>Hoàng Thị Thanh Thủy</t>
  </si>
  <si>
    <t>Trưởng phòng TCKT</t>
  </si>
  <si>
    <t>Nguyễn Thị Hiên</t>
  </si>
  <si>
    <t>Kế toán tổng hợp/phó phòng</t>
  </si>
  <si>
    <t>Đặng Thị Thanh Hiền</t>
  </si>
  <si>
    <t>Chuyên viên  kế toán</t>
  </si>
  <si>
    <t>Nguyễn Thị Sâm</t>
  </si>
  <si>
    <t>Nguyễn Thị Mến</t>
  </si>
  <si>
    <t xml:space="preserve">Nguyễn Thị Hồng Thắm </t>
  </si>
  <si>
    <t>Chuyên viên Kế toán</t>
  </si>
  <si>
    <t>Vũ Minh Phương</t>
  </si>
  <si>
    <t>Chuyên viên Tài chính</t>
  </si>
  <si>
    <t>Phan Thị Thủy</t>
  </si>
  <si>
    <t>Nhân viên Kế toán</t>
  </si>
  <si>
    <t>Nguyễn Thị Kim Liên</t>
  </si>
  <si>
    <t>Nhân viên kế toán kho</t>
  </si>
  <si>
    <t>BỘ PHẬN KIỂM NGÂN</t>
  </si>
  <si>
    <t>Nguyễn Lan Hương</t>
  </si>
  <si>
    <t>Nhân viên Kiểm ngân</t>
  </si>
  <si>
    <t>Hoàng Lan Hương</t>
  </si>
  <si>
    <t>Lê Thị Tiến</t>
  </si>
  <si>
    <t>PHÒNG THIẾT KẾ</t>
  </si>
  <si>
    <t>Chu Zi Yan</t>
  </si>
  <si>
    <t>Trưởng phòng Thiết kế</t>
  </si>
  <si>
    <t>Vũ Ngọc Minh</t>
  </si>
  <si>
    <t>Chuyên viên thiết kế cao cấp</t>
  </si>
  <si>
    <t>Nguyễn Thị Thu Trang</t>
  </si>
  <si>
    <t>Chuyên viên thiết kế (VMD)</t>
  </si>
  <si>
    <t>Vũ Duy Bảo</t>
  </si>
  <si>
    <t>Chuyên viên thiết kế</t>
  </si>
  <si>
    <t>PHÒNG KINH TẾ</t>
  </si>
  <si>
    <t>Trần Đức Lộc</t>
  </si>
  <si>
    <t>Trưởng phòng kinh tế</t>
  </si>
  <si>
    <t>Nguyễn Thị Kim Dung</t>
  </si>
  <si>
    <t>Chuyên viên kinh tế</t>
  </si>
  <si>
    <t>Đinh Thị Tuyết Mai</t>
  </si>
  <si>
    <t>Nhân viên Kinh tế</t>
  </si>
  <si>
    <t>PHÒNG HCNS</t>
  </si>
  <si>
    <t>Đinh Thị Đào</t>
  </si>
  <si>
    <t>Chuyên viên C&amp;B</t>
  </si>
  <si>
    <t>Vũ Thị Hảo</t>
  </si>
  <si>
    <t>Nhân viên Hành chính</t>
  </si>
  <si>
    <t>Nguyễn Thị Thu</t>
  </si>
  <si>
    <t>BỘ PHẬN LEGAL</t>
  </si>
  <si>
    <t>Nguyễn Thị Thắng</t>
  </si>
  <si>
    <t>Chuyên viên Pháp lý</t>
  </si>
  <si>
    <t>Phạm Thị Vân Hạnh</t>
  </si>
  <si>
    <t>BỘ PHẬN CRM</t>
  </si>
  <si>
    <t>Trần Thị Hiền</t>
  </si>
  <si>
    <t>Nhân viên CRM</t>
  </si>
  <si>
    <t>Nguyễn Đoàn Huyền Trang</t>
  </si>
  <si>
    <t>Trần Thanh Mai</t>
  </si>
  <si>
    <t>Lê Thị Thúy An</t>
  </si>
  <si>
    <t>BỘ PHẬN KIỂM PHẨM</t>
  </si>
  <si>
    <t>Đặng Thị Đào</t>
  </si>
  <si>
    <t>Trưởng nhóm Kiểm Phẩm</t>
  </si>
  <si>
    <t>Đinh Thị Thu</t>
  </si>
  <si>
    <t>Nhân viên kiểm phẩm</t>
  </si>
  <si>
    <t>Đặng Thị Mai</t>
  </si>
  <si>
    <t>BỘ PHẬN THU NGÂN</t>
  </si>
  <si>
    <t>Mai Thúy Lộc</t>
  </si>
  <si>
    <t>Tổ trưởng bộ phận thu ngân</t>
  </si>
  <si>
    <t>Đinh Thị Hường</t>
  </si>
  <si>
    <t>Tổ trưởng thu ngân</t>
  </si>
  <si>
    <t>Đoàn Thị Thêu</t>
  </si>
  <si>
    <t>Nhân viên Giám sát</t>
  </si>
  <si>
    <t>Nguyễn Thị Thu Hương</t>
  </si>
  <si>
    <t>Trương Thị Hà Thu Phương</t>
  </si>
  <si>
    <t>Nhân viên Thu ngân</t>
  </si>
  <si>
    <t>Phạm Thị Bích Hảo</t>
  </si>
  <si>
    <t>Bùi Tố Oanh</t>
  </si>
  <si>
    <t>Nguyễn Thị Minh Thư</t>
  </si>
  <si>
    <t>BỘ PHẬN IT</t>
  </si>
  <si>
    <t>Ngô Vương Quyền</t>
  </si>
  <si>
    <t>Chuyên viên IT</t>
  </si>
  <si>
    <t>Ngô Công Giang</t>
  </si>
  <si>
    <t>BỘ PHẬN KỸ THUẬT</t>
  </si>
  <si>
    <t>Nguyễn Ngọc Dũng</t>
  </si>
  <si>
    <t>Quản lý kỹ thuật</t>
  </si>
  <si>
    <t>PHÒNG LEASING</t>
  </si>
  <si>
    <t>Lê Nhật Thống Nhất</t>
  </si>
  <si>
    <t>Trưởng phòng Leasing</t>
  </si>
  <si>
    <t>Hồ Thị Mỹ Chung</t>
  </si>
  <si>
    <t>Trưởng bộ phận Leasing</t>
  </si>
  <si>
    <t>Trần Hữu Hưng</t>
  </si>
  <si>
    <t>Chuyên viên cho thuê cao cấp</t>
  </si>
  <si>
    <t>Vũ Quang Sơn</t>
  </si>
  <si>
    <t>PHÒNG F&amp;B</t>
  </si>
  <si>
    <t>Trịnh Thị Hương</t>
  </si>
  <si>
    <t>Trưởng phòng F&amp;B</t>
  </si>
  <si>
    <t>Trợ lý quản lý  F&amp;B</t>
  </si>
  <si>
    <t>PHÒNG OPERATIONS</t>
  </si>
  <si>
    <t>Trần Nam Chính</t>
  </si>
  <si>
    <t>Trưởng phòng Operations</t>
  </si>
  <si>
    <t>Trần Trung Sơn</t>
  </si>
  <si>
    <t>Trợ lý quản lý vận hành</t>
  </si>
  <si>
    <t>Phạm Thị Hằng</t>
  </si>
  <si>
    <t>Văn Minh Dương</t>
  </si>
  <si>
    <t>Đặng Thị Vân Hà</t>
  </si>
  <si>
    <t>PHÒNG MARKETING</t>
  </si>
  <si>
    <t>Amy Wong Soik May</t>
  </si>
  <si>
    <t>Trưởng phòng Marketing</t>
  </si>
  <si>
    <t>Đinh Thị Cẩm Vân</t>
  </si>
  <si>
    <t>Trưởng BP PR, Event</t>
  </si>
  <si>
    <t>Nguyễn Ngọc Cương</t>
  </si>
  <si>
    <t>Chuyên viên Marketing</t>
  </si>
  <si>
    <t>Nguyễn Trọng Hoan</t>
  </si>
  <si>
    <t>Lê Thị Hòa</t>
  </si>
  <si>
    <t>STAR FITNESS</t>
  </si>
  <si>
    <t>Nguyễn Thị Thu Hà</t>
  </si>
  <si>
    <t>Vũ Thị Thu Hương</t>
  </si>
  <si>
    <t>Chu Thị Hồng Hạnh</t>
  </si>
  <si>
    <t>Trương Thị Thúy Hằng</t>
  </si>
  <si>
    <t>Nguyễn Tố Quyên</t>
  </si>
  <si>
    <t>Trần Thị Quỳnh Trang</t>
  </si>
  <si>
    <t>Lưu Quảng Yên</t>
  </si>
  <si>
    <t>Trương Ngọc Tuấn</t>
  </si>
  <si>
    <t>Nguyễn Viết Vương</t>
  </si>
  <si>
    <t>Đàm Văn Chung</t>
  </si>
  <si>
    <t>Phạm Thành Nam</t>
  </si>
  <si>
    <t>TỔNG</t>
  </si>
  <si>
    <t>Người lập</t>
  </si>
  <si>
    <t xml:space="preserve">Lê Thị Thùy </t>
  </si>
  <si>
    <t>Trịnh Thị Hồng Anh</t>
  </si>
  <si>
    <t>Nông Thị Phương</t>
  </si>
  <si>
    <t>Đào Thị Hải</t>
  </si>
  <si>
    <t>Hoàng Thanh Hiền</t>
  </si>
  <si>
    <t>Trường phòng HCNS</t>
  </si>
  <si>
    <t>Nguyễn Thị Tình</t>
  </si>
  <si>
    <t>Phùng Thị Xuân</t>
  </si>
  <si>
    <t>Nguyễn Thị Kiều Oanh</t>
  </si>
  <si>
    <t>Nguyễn Thị Thúy Hằng</t>
  </si>
  <si>
    <t>Hoàng Thị Hà Ly</t>
  </si>
  <si>
    <t>Lê Thị Thu Hà</t>
  </si>
  <si>
    <t>Lê Thị Hương Quỳnh</t>
  </si>
  <si>
    <t>Đỗ Thanh Huyền</t>
  </si>
  <si>
    <t xml:space="preserve">Nguyễn Thị Hương </t>
  </si>
  <si>
    <t>Vũ Thị Thư</t>
  </si>
  <si>
    <t>Vũ Thị Hồng Bắc</t>
  </si>
  <si>
    <t>Hoàng Ngọc Tuấn</t>
  </si>
  <si>
    <t>Trợ lý Hành chính tổng hợp</t>
  </si>
  <si>
    <t>Phạm Thị Yến</t>
  </si>
  <si>
    <t>Chuyển lên CRM từ ngày 01/11/2018</t>
  </si>
  <si>
    <t>Thâm niên
làm việc (tháng)</t>
  </si>
  <si>
    <t>Chuyên viên kế toán - SF</t>
  </si>
  <si>
    <t>Nguyễn Thị Chi</t>
  </si>
  <si>
    <t>Phạm Viết Bùi</t>
  </si>
  <si>
    <t>Quản lý Vận hành</t>
  </si>
  <si>
    <t>Giám sát lễ tân</t>
  </si>
  <si>
    <t>Nhân viên lễ tân</t>
  </si>
  <si>
    <t>Quản lý Fitness</t>
  </si>
  <si>
    <t>Giám sát HLV</t>
  </si>
  <si>
    <t>Nhân viên Hướng dẫn TD</t>
  </si>
  <si>
    <t>Nguyễn Thúy Nga</t>
  </si>
  <si>
    <t>Nhân viên Nhân sự</t>
  </si>
  <si>
    <t>According to company's policy &amp; benchmark</t>
  </si>
  <si>
    <t>VND50m - VND60m (as per submitted to Ms. Tam on Feb 2018)</t>
  </si>
  <si>
    <t>Benchmark ref : Ms. Hoang Anh's salary</t>
  </si>
  <si>
    <t>5% above that of Ms. Hoang Anh's</t>
  </si>
  <si>
    <t>10% above that of Ms. Hoang Anh's</t>
  </si>
  <si>
    <t>Ma Thị Mỹ</t>
  </si>
  <si>
    <t>NV Rất cố gắng nỗ lực trong năm vừa qua, đề nghị cty có chế độ phúc lợi phù hợp</t>
  </si>
  <si>
    <t>Bộ phận GC đã nhận thêm công việc từ Manor, Star Fitness và Admin nhưng mrs Đào vẫn điều phối đảm bảo hoàn thành công việc trong khi số lượng nhân sự không thay đổi so với trước và chưa được điều chỉnh lương cho công việc nhận thêm. Đề xuất BOD và TP Nhân sự xem xét điều chỉnh mức lương cho mrs Đào cho phù hợp với vị trí và công việc nhận thêm.</t>
  </si>
  <si>
    <t>Nhận thêm công việc của Manor, Fitness và Admin chưa được điều chỉnh lương cho công việc nhận thêm. Đề xuất BOD và TP Nhân sự xem xét điều chỉnh mức lương cho mrs Thu phù hợp với công việc nhận thêm.</t>
  </si>
  <si>
    <t>Nhận thêm công việc của Manor, Fitness và Admin chính chưa được điều chỉnh lương cho công việc nhận thêm. Đề xuất BOD và TP Nhân sự xem xét điều chỉnh mức lương cho mrs Mai phù hợp với công việc nhận thêm.</t>
  </si>
  <si>
    <t>Có ý thức học hỏi, nghiên cứu về hệ thống trong công tác duy trì, phát triển và bảo mật hệ thống. Tự xây dựng lên hệ thống monitering hệ thống để kiểm soát hệ thống, khi công ty chưa đầu tư được hệ thống thống. Tăng ca đêm để hoàn thiện việc dựng server ảo và migrate dữ liệu log-in/out/xe lên server mới. Check kết nối đêm, để ngày hệ thống hoạt động bình thường.</t>
  </si>
  <si>
    <t xml:space="preserve">CÔNG TY: </t>
  </si>
  <si>
    <t>PHÒNG:</t>
  </si>
  <si>
    <t>QUẢN LÝ VÀ ĐÁNH GIÁ KẾT QUẢ CÔNG VIỆC CÁ NHÂN / INDIVIDUAL PERFROMANCE FORM
(áp dụng cho cấp nhân viên / Applied to staff level)</t>
  </si>
  <si>
    <t>NĂM</t>
  </si>
  <si>
    <r>
      <t xml:space="preserve">Tên nhân viên
</t>
    </r>
    <r>
      <rPr>
        <b/>
        <i/>
        <sz val="8"/>
        <rFont val="Times New Roman"/>
        <family val="1"/>
      </rPr>
      <t>Staff name</t>
    </r>
    <r>
      <rPr>
        <b/>
        <sz val="8"/>
        <rFont val="Times New Roman"/>
        <family val="1"/>
      </rPr>
      <t>:</t>
    </r>
  </si>
  <si>
    <r>
      <t xml:space="preserve">Chức danh
</t>
    </r>
    <r>
      <rPr>
        <b/>
        <i/>
        <sz val="8"/>
        <rFont val="Times New Roman"/>
        <family val="1"/>
      </rPr>
      <t>Title</t>
    </r>
    <r>
      <rPr>
        <b/>
        <sz val="8"/>
        <rFont val="Times New Roman"/>
        <family val="1"/>
      </rPr>
      <t>:</t>
    </r>
  </si>
  <si>
    <r>
      <t xml:space="preserve">Bậc
</t>
    </r>
    <r>
      <rPr>
        <b/>
        <i/>
        <sz val="8"/>
        <rFont val="Times New Roman"/>
        <family val="1"/>
      </rPr>
      <t>Level</t>
    </r>
    <r>
      <rPr>
        <b/>
        <sz val="8"/>
        <rFont val="Times New Roman"/>
        <family val="1"/>
      </rPr>
      <t>:</t>
    </r>
  </si>
  <si>
    <r>
      <t>Phòng /</t>
    </r>
    <r>
      <rPr>
        <b/>
        <i/>
        <sz val="8"/>
        <rFont val="Times New Roman"/>
        <family val="1"/>
      </rPr>
      <t xml:space="preserve"> Department:</t>
    </r>
  </si>
  <si>
    <t>IT</t>
  </si>
  <si>
    <r>
      <t xml:space="preserve">Ngày vào Cty:
</t>
    </r>
    <r>
      <rPr>
        <b/>
        <i/>
        <sz val="8"/>
        <rFont val="Times New Roman"/>
        <family val="1"/>
      </rPr>
      <t>Joining date:</t>
    </r>
  </si>
  <si>
    <t>25/10/2017</t>
  </si>
  <si>
    <r>
      <t xml:space="preserve">Ngày bắt đầu CV hiện tại:
</t>
    </r>
    <r>
      <rPr>
        <b/>
        <i/>
        <sz val="7.5"/>
        <rFont val="Times New Roman"/>
        <family val="1"/>
      </rPr>
      <t>Date starting current job:</t>
    </r>
  </si>
  <si>
    <r>
      <t xml:space="preserve">Tên người quản lý:
</t>
    </r>
    <r>
      <rPr>
        <b/>
        <i/>
        <sz val="8"/>
        <rFont val="Times New Roman"/>
        <family val="1"/>
      </rPr>
      <t>Manager's name:</t>
    </r>
    <r>
      <rPr>
        <b/>
        <sz val="8"/>
        <rFont val="Times New Roman"/>
        <family val="1"/>
      </rPr>
      <t xml:space="preserve"> </t>
    </r>
  </si>
  <si>
    <t>Phạm Thị Mai</t>
  </si>
  <si>
    <t>Trưởng phòng</t>
  </si>
  <si>
    <t>Thang điểm: 5- Xuất sắc; 4- Tốt; 3-Đạt ; 2- Chưa đạt nhiều yêu cầu; 1-không đạt yêu cầu
Scoring: 5-Excellently exceed requirements; 4-Exceed some requirements; 3-Meet requirements; 2-Satisfactory some of requirements; 1-Unsatisfactory</t>
  </si>
  <si>
    <t>1 - CAM KẾT MỤC TIÊU CÔNG VIỆC TRONG NĂM 2018 / WORK COMMITMENTS IN 2018</t>
  </si>
  <si>
    <r>
      <t xml:space="preserve">   A. MỤC TIÊU VỀ HOÀN THÀNH CÔNG VIỆC (70%)  / </t>
    </r>
    <r>
      <rPr>
        <b/>
        <i/>
        <sz val="9"/>
        <color indexed="18"/>
        <rFont val="Times New Roman"/>
        <family val="1"/>
      </rPr>
      <t xml:space="preserve">OBJECTIVES OF COMPLETED WORK (80%) </t>
    </r>
  </si>
  <si>
    <t>Điểm (1-5)</t>
  </si>
  <si>
    <t>KPI/Mục tiêu</t>
  </si>
  <si>
    <t>No.</t>
  </si>
  <si>
    <r>
      <t xml:space="preserve">Chỉ tiêu kế hoạch/yêu cầu cụ thể cần phải đạt được
</t>
    </r>
    <r>
      <rPr>
        <b/>
        <i/>
        <sz val="8"/>
        <rFont val="Times New Roman"/>
        <family val="1"/>
      </rPr>
      <t>Targets / specific requirements must be achieved</t>
    </r>
  </si>
  <si>
    <r>
      <t xml:space="preserve">Tỷ trọng / 
</t>
    </r>
    <r>
      <rPr>
        <i/>
        <sz val="8"/>
        <rFont val="Times New Roman"/>
        <family val="1"/>
      </rPr>
      <t>Weight</t>
    </r>
  </si>
  <si>
    <r>
      <t xml:space="preserve">Kết quả thực hiện / </t>
    </r>
    <r>
      <rPr>
        <b/>
        <i/>
        <sz val="8"/>
        <rFont val="Times New Roman"/>
        <family val="1"/>
      </rPr>
      <t>Performance results</t>
    </r>
  </si>
  <si>
    <t>NV tự đánh giá / Self assessment</t>
  </si>
  <si>
    <r>
      <t xml:space="preserve">Quản lý đánh giá / </t>
    </r>
    <r>
      <rPr>
        <sz val="7"/>
        <rFont val="Times New Roman"/>
        <family val="1"/>
      </rPr>
      <t>Manager's</t>
    </r>
    <r>
      <rPr>
        <sz val="8"/>
        <rFont val="Times New Roman"/>
        <family val="1"/>
      </rPr>
      <t xml:space="preserve"> assessment</t>
    </r>
  </si>
  <si>
    <r>
      <t xml:space="preserve">Tổng điểm hoàn thành
</t>
    </r>
    <r>
      <rPr>
        <i/>
        <sz val="8"/>
        <rFont val="Times New Roman"/>
        <family val="1"/>
      </rPr>
      <t>Total Score</t>
    </r>
  </si>
  <si>
    <t>Kết quả 2018 / Result in 2018</t>
  </si>
  <si>
    <t>I</t>
  </si>
  <si>
    <t>Routine works / Công việc thường xuyên</t>
  </si>
  <si>
    <t>Quản lý/duy trì/vận hành hệ thống máy chủ, Hệ thống bảo mật, AD, DHCP, DNS, Email, FireWall, Symantec Endpoint Protection</t>
  </si>
  <si>
    <t>Vận hành, giám sát, cài đặt, cấu hình hệ thống máy chủ và các thiết bị mạng toàn bộ trung tâm.</t>
  </si>
  <si>
    <t>Vận hành ổn định, 
Hoàn thành tốt</t>
  </si>
  <si>
    <t>Quản trị và vận hành hệ thống thanh toán POS</t>
  </si>
  <si>
    <t>Vận hành, giám sát, khắc phục kịp thời hệ thống thanh toán toàn trung tâm.</t>
  </si>
  <si>
    <t>Quản trị và vận hành hệ thống Carpark/Nâng cấp hệ thống Parking</t>
  </si>
  <si>
    <t>Vận hành, giám sát, khắc phục kịp thời hệ thống quản lý bãi xe.</t>
  </si>
  <si>
    <t>Quản trị và vận hành hệ thống Camera an ninh</t>
  </si>
  <si>
    <t>Quản trị, vận hành, khắc phục sự cố, hỗ trợ rà soát an ninh toàn bộ trung tâm.</t>
  </si>
  <si>
    <t>Quản trị và vận hành hệ thống Chấm công</t>
  </si>
  <si>
    <t>Quản trị, vận hành và phối hợp với HCNS nhập và xuất báo cáo chấm công hàng tháng cho nhân viên toàn trung tâm và các đối tác vận hành PMG.</t>
  </si>
  <si>
    <t>Quản trị và vận hành hệ thống Tổng đài điện thoại Analog, Video Conference, Âm thanh sự kiện.</t>
  </si>
  <si>
    <t>Quản trị và vận hành, khắc phục sự cố hệ thống Tổng đài điện thoại và các máy điện thoại con của toàn trung tâm, hỗ trợ sự kiện họp trực tuyến, setup hệ thống Âm thanh sân khấu sự kiện.</t>
  </si>
  <si>
    <t>Hỗ trợ kỹ thuật cho các User của các Phòng ban toàn trung tâm.</t>
  </si>
  <si>
    <t>Hỗ trợ kỹ thuật: cài đặt, xử lý lỗi Máy tính, Máy in, kết nối mạng, Phần mềm, Hệ điều hành cho toàn bộ User của các Phòng ban của trung tâm.</t>
  </si>
  <si>
    <t>II</t>
  </si>
  <si>
    <t>Projects / pending or upcoming planning works - Dự án / công việc đang tồn đọng hay mới phát sinh/dự định mới</t>
  </si>
  <si>
    <t>Triển khai làm lại cơ sở hạ tầng Mạng nội bộ và hệ thống Phòng Máy chủ.</t>
  </si>
  <si>
    <t>Triển khai hạ tầng cáp mạng truyền dẫn, cài đặt, cấu hình, tối ưu hóa, an toàn và bảo mật hệ thống mạng và máy chủ.</t>
  </si>
  <si>
    <t>Đang lên giải pháp</t>
  </si>
  <si>
    <t>Triển khai hệ thống Tổng đài số VoIP.</t>
  </si>
  <si>
    <t>Triển khai hệ thống Tổng đài số VoIP mới thay thế cho hệ thống cũ đang lỗi</t>
  </si>
  <si>
    <r>
      <t xml:space="preserve">   B. MỤC TIÊU VỀ NĂNG LỰC / </t>
    </r>
    <r>
      <rPr>
        <b/>
        <i/>
        <sz val="9"/>
        <color indexed="18"/>
        <rFont val="Times New Roman"/>
        <family val="1"/>
      </rPr>
      <t>OBJECTIVES OF COMPETENCY</t>
    </r>
    <r>
      <rPr>
        <b/>
        <sz val="9"/>
        <color indexed="18"/>
        <rFont val="Times New Roman"/>
        <family val="1"/>
      </rPr>
      <t xml:space="preserve"> (20%)</t>
    </r>
    <r>
      <rPr>
        <sz val="9"/>
        <color indexed="18"/>
        <rFont val="Times New Roman"/>
        <family val="1"/>
      </rPr>
      <t xml:space="preserve"> </t>
    </r>
  </si>
  <si>
    <r>
      <t xml:space="preserve">Kiến thức/Kỹ năng/Thái độ
</t>
    </r>
    <r>
      <rPr>
        <b/>
        <i/>
        <sz val="8"/>
        <rFont val="Times New Roman"/>
        <family val="1"/>
      </rPr>
      <t>Knowledge / Skills / Attitudes</t>
    </r>
  </si>
  <si>
    <t>Chỉ tiêu kế hoạch/yêu cầu cụ thể cần phải đạt được
Targets / specific requirements must be achieved</t>
  </si>
  <si>
    <t>Kết quả 8 tháng đầu năm / 1st 8-month</t>
  </si>
  <si>
    <r>
      <t xml:space="preserve">Thải độ
</t>
    </r>
    <r>
      <rPr>
        <sz val="8"/>
        <color rgb="FF0000CC"/>
        <rFont val="Times New Roman"/>
        <family val="1"/>
      </rPr>
      <t>Attitude</t>
    </r>
  </si>
  <si>
    <r>
      <t xml:space="preserve">Luôn tuân thủ nội quy, giờ giấc
</t>
    </r>
    <r>
      <rPr>
        <sz val="8"/>
        <color rgb="FF0000CC"/>
        <rFont val="Times New Roman"/>
        <family val="1"/>
      </rPr>
      <t>Follow company's regulation, working hours</t>
    </r>
  </si>
  <si>
    <r>
      <t xml:space="preserve">Tuân thủ nội quy, giờ giấc
</t>
    </r>
    <r>
      <rPr>
        <sz val="8"/>
        <color rgb="FF0000CC"/>
        <rFont val="Times New Roman"/>
        <family val="1"/>
      </rPr>
      <t>Follow company's regulation, working hours</t>
    </r>
  </si>
  <si>
    <r>
      <t xml:space="preserve">Thái độ đối với công việc / Tuân thủ yêu cầu của Lãnh đạo / giữ hình ảnh cho bản thân và cho công ty
</t>
    </r>
    <r>
      <rPr>
        <sz val="8"/>
        <color rgb="FF0000CC"/>
        <rFont val="Times New Roman"/>
        <family val="1"/>
      </rPr>
      <t>Attitude to work / Follow Leaders' command / Keep self-image and company's image</t>
    </r>
  </si>
  <si>
    <r>
      <t xml:space="preserve">Chăm chỉ làm việc, tuân thủ chỉ đạp cấp trên, có thái độ tốt, giữ gìn hình ảnh bản thân và quảng bá hình ảnh công ty
</t>
    </r>
    <r>
      <rPr>
        <sz val="8"/>
        <color rgb="FF0000CC"/>
        <rFont val="Times New Roman"/>
        <family val="1"/>
      </rPr>
      <t>Work hard, follow the instructions of superior, have good attitude, promote for company's image</t>
    </r>
  </si>
  <si>
    <r>
      <t xml:space="preserve">Kỹ năng làm việc đồng đội, Hợp tác tốt với các phòng ban nhằm thực hiện tốt chiến lược kinh doanh của Công ty.
</t>
    </r>
    <r>
      <rPr>
        <i/>
        <sz val="8"/>
        <color rgb="FF0000CC"/>
        <rFont val="Times New Roman"/>
        <family val="1"/>
      </rPr>
      <t>Teamwork, operate well with departments to achieve Company business plan.</t>
    </r>
  </si>
  <si>
    <r>
      <t xml:space="preserve">Hợp tác, hỗ trợ đồng nghiệp, các phòng ban khác nếu cần
</t>
    </r>
    <r>
      <rPr>
        <i/>
        <sz val="8"/>
        <color rgb="FF0000CC"/>
        <rFont val="Times New Roman"/>
        <family val="1"/>
      </rPr>
      <t>Cooperate, support colleagues, other departments when neccessary</t>
    </r>
  </si>
  <si>
    <r>
      <t xml:space="preserve">Cải thiện/Sáng tạo/Đóng góp mới cho tổ chức
</t>
    </r>
    <r>
      <rPr>
        <sz val="8"/>
        <color rgb="FF0000CC"/>
        <rFont val="Times New Roman"/>
        <family val="1"/>
      </rPr>
      <t>Improvement / Creative / Contribution to the company</t>
    </r>
  </si>
  <si>
    <r>
      <t xml:space="preserve">Có những sáng kiến để đạt hiệu quả làm việc tốt nhất
</t>
    </r>
    <r>
      <rPr>
        <i/>
        <sz val="8"/>
        <color rgb="FF0000CC"/>
        <rFont val="Times New Roman"/>
        <family val="1"/>
      </rPr>
      <t>Have ideas to best meet the work requirements</t>
    </r>
  </si>
  <si>
    <r>
      <t xml:space="preserve">Kỹ năng
</t>
    </r>
    <r>
      <rPr>
        <sz val="8"/>
        <color rgb="FF0000CC"/>
        <rFont val="Times New Roman"/>
        <family val="1"/>
      </rPr>
      <t>Skills</t>
    </r>
  </si>
  <si>
    <r>
      <t xml:space="preserve">Kỹ năng lãnh đạo, Khả năng hoạch định và tổ chức công việc cho bản thân và nhân viên 
</t>
    </r>
    <r>
      <rPr>
        <i/>
        <sz val="8"/>
        <color rgb="FF0000CC"/>
        <rFont val="Times New Roman"/>
        <family val="1"/>
      </rPr>
      <t>Leadership skill, Ability of planning and organizing own work and staff.</t>
    </r>
  </si>
  <si>
    <r>
      <t xml:space="preserve">Thiết lập được mục tiêu và có kế hoạch hành động phù hợp với mục tiêu.
</t>
    </r>
    <r>
      <rPr>
        <i/>
        <sz val="8"/>
        <color rgb="FF0000CC"/>
        <rFont val="Times New Roman"/>
        <family val="1"/>
      </rPr>
      <t>Set goals and have action plans that match the goals.</t>
    </r>
  </si>
  <si>
    <r>
      <t xml:space="preserve">Kỹ năng giao tiếp / thuyết trình
</t>
    </r>
    <r>
      <rPr>
        <i/>
        <sz val="8"/>
        <color rgb="FF0000CC"/>
        <rFont val="Times New Roman"/>
        <family val="1"/>
      </rPr>
      <t>Communication / Presentation skill</t>
    </r>
  </si>
  <si>
    <r>
      <t xml:space="preserve">Tạo được môi trường giao tiếp chuyên nghiệp và sự hài hòa trong quan hệ đồng nghiệp.`
</t>
    </r>
    <r>
      <rPr>
        <i/>
        <sz val="8"/>
        <color rgb="FF0000CC"/>
        <rFont val="Times New Roman"/>
        <family val="1"/>
      </rPr>
      <t>Create professional communication environment and harmony in colleagues</t>
    </r>
  </si>
  <si>
    <r>
      <t xml:space="preserve">Kỹ năng giải quyết vấn đề
</t>
    </r>
    <r>
      <rPr>
        <i/>
        <sz val="8"/>
        <color rgb="FF0000CC"/>
        <rFont val="Times New Roman"/>
        <family val="1"/>
      </rPr>
      <t>Problem solving skill</t>
    </r>
  </si>
  <si>
    <r>
      <t xml:space="preserve">Hỗ trợ và hướng dẫn được người khác phân tích và giải quyết vấn đề đạt hiệu qủa công việc cao.
</t>
    </r>
    <r>
      <rPr>
        <i/>
        <sz val="8"/>
        <color rgb="FF0000CC"/>
        <rFont val="Times New Roman"/>
        <family val="1"/>
      </rPr>
      <t>Support and provide guidance to others to analyze and solve problems for the high efficiency of work.</t>
    </r>
  </si>
  <si>
    <r>
      <t>KẾT QUẢ /</t>
    </r>
    <r>
      <rPr>
        <b/>
        <i/>
        <sz val="8"/>
        <rFont val="Times New Roman"/>
        <family val="1"/>
      </rPr>
      <t xml:space="preserve"> RESULTS</t>
    </r>
  </si>
  <si>
    <r>
      <t xml:space="preserve">Hoàn thành CV
</t>
    </r>
    <r>
      <rPr>
        <b/>
        <i/>
        <sz val="7.5"/>
        <rFont val="Times New Roman"/>
        <family val="1"/>
      </rPr>
      <t xml:space="preserve">Completion </t>
    </r>
    <r>
      <rPr>
        <b/>
        <sz val="7.5"/>
        <rFont val="Times New Roman"/>
        <family val="1"/>
      </rPr>
      <t xml:space="preserve"> (80%)</t>
    </r>
  </si>
  <si>
    <r>
      <t xml:space="preserve"> Năng lực 
</t>
    </r>
    <r>
      <rPr>
        <b/>
        <i/>
        <sz val="7.5"/>
        <rFont val="Times New Roman"/>
        <family val="1"/>
      </rPr>
      <t xml:space="preserve">Competency </t>
    </r>
    <r>
      <rPr>
        <b/>
        <sz val="7.5"/>
        <rFont val="Times New Roman"/>
        <family val="1"/>
      </rPr>
      <t>(20%)</t>
    </r>
  </si>
  <si>
    <r>
      <t xml:space="preserve">Tổng điểm
</t>
    </r>
    <r>
      <rPr>
        <b/>
        <i/>
        <sz val="8"/>
        <rFont val="Times New Roman"/>
        <family val="1"/>
      </rPr>
      <t>Total Score</t>
    </r>
  </si>
  <si>
    <t>NHẬN XÉT CỦA NHÂN VIÊN / COMMENTS OF STAFF</t>
  </si>
  <si>
    <t>NHẬN XÉT CỦA LÃNH ĐẠO PHÒNG/BỘ PHẬN / COMMENTS OF DEPARTMENT HEAD</t>
  </si>
  <si>
    <r>
      <t xml:space="preserve">2. KẾ HOẠCH PHÁT TRIỂN CÁ NHÂN / </t>
    </r>
    <r>
      <rPr>
        <b/>
        <i/>
        <sz val="10"/>
        <color indexed="9"/>
        <rFont val="Times New Roman"/>
        <family val="1"/>
      </rPr>
      <t>PERSONAL DEVELOPMENT PLAN</t>
    </r>
  </si>
  <si>
    <r>
      <t xml:space="preserve">    A. KẾ HOẠCH PHÁT TRIỂN NĂNG LỰC </t>
    </r>
    <r>
      <rPr>
        <sz val="9"/>
        <color indexed="18"/>
        <rFont val="Times New Roman"/>
        <family val="1"/>
      </rPr>
      <t xml:space="preserve">(Kiến thức, kỹ năng, kinh nghiệm, thái độ… cần phát triển để phục vụ công việc) 
        </t>
    </r>
    <r>
      <rPr>
        <i/>
        <sz val="9"/>
        <color indexed="18"/>
        <rFont val="Times New Roman"/>
        <family val="1"/>
      </rPr>
      <t xml:space="preserve"> COMPETENCY DEVELOPMENT PLAN (knowledge, skills, experience, attitude ... should be developed to serve the work)</t>
    </r>
  </si>
  <si>
    <r>
      <t xml:space="preserve">Các hoạt động đào tạo &amp; phát triển trong năm
</t>
    </r>
    <r>
      <rPr>
        <b/>
        <i/>
        <sz val="8"/>
        <color indexed="8"/>
        <rFont val="Times New Roman"/>
        <family val="1"/>
      </rPr>
      <t>The training and development activities during the year</t>
    </r>
  </si>
  <si>
    <r>
      <t xml:space="preserve">Ngày hoàn tất
</t>
    </r>
    <r>
      <rPr>
        <b/>
        <i/>
        <sz val="8"/>
        <color indexed="8"/>
        <rFont val="Times New Roman"/>
        <family val="1"/>
      </rPr>
      <t>Completion date</t>
    </r>
  </si>
  <si>
    <r>
      <t>Ghi chú /</t>
    </r>
    <r>
      <rPr>
        <b/>
        <i/>
        <sz val="8"/>
        <color indexed="8"/>
        <rFont val="Times New Roman"/>
        <family val="1"/>
      </rPr>
      <t xml:space="preserve"> Remarks</t>
    </r>
  </si>
  <si>
    <t>Nâng cao và chuyên sâu hơn nữa chuyên môn IT: Network, System, Security, Virtual Technology.</t>
  </si>
  <si>
    <r>
      <t xml:space="preserve">    B. KẾ HOẠCH PHÁT TRIỂN NGHỀ NGHIỆP  / </t>
    </r>
    <r>
      <rPr>
        <b/>
        <i/>
        <sz val="9"/>
        <color indexed="18"/>
        <rFont val="Times New Roman"/>
        <family val="1"/>
      </rPr>
      <t>CAREER DEVELOPMENT PLAN</t>
    </r>
  </si>
  <si>
    <r>
      <t xml:space="preserve">Thời hạn </t>
    </r>
    <r>
      <rPr>
        <b/>
        <i/>
        <sz val="8"/>
        <color indexed="8"/>
        <rFont val="Times New Roman"/>
        <family val="1"/>
      </rPr>
      <t>/ Term</t>
    </r>
  </si>
  <si>
    <r>
      <t xml:space="preserve">Theo nguyện vọng của nhân viên /
 </t>
    </r>
    <r>
      <rPr>
        <b/>
        <i/>
        <sz val="8"/>
        <color indexed="8"/>
        <rFont val="Times New Roman"/>
        <family val="1"/>
      </rPr>
      <t>According to the wishes of staffs</t>
    </r>
  </si>
  <si>
    <r>
      <t xml:space="preserve">Theo đề nghị của quản lý </t>
    </r>
    <r>
      <rPr>
        <b/>
        <i/>
        <sz val="8"/>
        <rFont val="Times New Roman"/>
        <family val="1"/>
      </rPr>
      <t>/ At the request of manager</t>
    </r>
  </si>
  <si>
    <r>
      <t xml:space="preserve">Ngắn hạn / </t>
    </r>
    <r>
      <rPr>
        <i/>
        <sz val="8"/>
        <color indexed="8"/>
        <rFont val="Times New Roman"/>
        <family val="1"/>
      </rPr>
      <t xml:space="preserve">Short term
</t>
    </r>
    <r>
      <rPr>
        <sz val="8"/>
        <color indexed="8"/>
        <rFont val="Times New Roman"/>
        <family val="1"/>
      </rPr>
      <t xml:space="preserve"> (2 năm/ year)</t>
    </r>
  </si>
  <si>
    <t>Được tham gia những khóa đào tạo chuyên sâu hơn nữa trong lĩnh vực Network, System và Security.</t>
  </si>
  <si>
    <t>Dài hạn / Long term
 (3 - 5 năm/year)</t>
  </si>
  <si>
    <t>Được đào tạo nâng cao kỹ năng Quản lý, kỹ năng giao tiếp Ngoại Ngữ</t>
  </si>
  <si>
    <t>3 - CAM KẾT MỤC TIÊU CÔNG VIỆC TRONG NĂM TIẾP THEO / WORK COMMITMENTS IN THE NEXT YEAR- 2019</t>
  </si>
  <si>
    <t>Quản trị hệ thống mạng và máy chủ,Network, System và Security</t>
  </si>
  <si>
    <t>Vận hành ổn định</t>
  </si>
  <si>
    <t>Quản trị và vận hành hệ thống Carpark</t>
  </si>
  <si>
    <t>KÝ XÁC NHẬN VỀ XÂY DỰNG MỤC TIÊU</t>
  </si>
  <si>
    <t>KÝ XÁC NHẬN VỀ KẾT QỦA ĐÁNH GIÁ</t>
  </si>
  <si>
    <t>CONMMITMENTS OF BUILDING UP OBJECTIVES</t>
  </si>
  <si>
    <t>CERTIFICATION ON REVIEW RESULTS</t>
  </si>
  <si>
    <r>
      <t xml:space="preserve">Tên NV / </t>
    </r>
    <r>
      <rPr>
        <b/>
        <i/>
        <sz val="8"/>
        <color indexed="8"/>
        <rFont val="Times New Roman"/>
        <family val="1"/>
      </rPr>
      <t xml:space="preserve">Staff </t>
    </r>
  </si>
  <si>
    <r>
      <t xml:space="preserve">Lãnh đạo </t>
    </r>
    <r>
      <rPr>
        <b/>
        <i/>
        <sz val="8"/>
        <color indexed="8"/>
        <rFont val="Times New Roman"/>
        <family val="1"/>
      </rPr>
      <t>/Leader</t>
    </r>
  </si>
  <si>
    <t>Có tinh thần xây dựng những ứng dụng đáp ứng công tác quản lý trên tinh thần công nghệ hóa mọi thủ tục.
Đã hoàn thành tốt ứng dụng quản lý kiểm kê tài sản/thực hiện kiểm kê qua thiết bị cầm tay và lên báo cáo kiểm kê.</t>
  </si>
  <si>
    <t>CÔNG TY: TNHH MTV Đầu tư và Thương mại The Garden</t>
  </si>
  <si>
    <t>PHÒNG: IT</t>
  </si>
  <si>
    <t>IT Manager</t>
  </si>
  <si>
    <r>
      <t xml:space="preserve">   A. MỤC TIÊU VỀ HOÀN THÀNH CÔNG VIỆC  / </t>
    </r>
    <r>
      <rPr>
        <b/>
        <i/>
        <sz val="9"/>
        <color indexed="18"/>
        <rFont val="Times New Roman"/>
        <family val="1"/>
      </rPr>
      <t xml:space="preserve">OBJECTIVES OF COMPLETED WORK (80%) </t>
    </r>
  </si>
  <si>
    <t>Hỗ trợ xử lý sự cố kỹ thuật</t>
  </si>
  <si>
    <t>Support các bộ phận khác về hệ thống.</t>
  </si>
  <si>
    <t>Hoàn thành</t>
  </si>
  <si>
    <t>1. Lập trình phần mềm Workman: Quản lý công việc.       
2. Bổ sung một số chức năng đã lỗi hoặc hoạt động ko đúng yêu cầu của các bộ phận:
- Phần mềm Quản lý tài sản.
- Tự động nhập dữ liệu từ máy bắn barcode, để báo cáo ra kết quả kiểm kê tài sản.
- Upload hàng nghìn dữ liệu tự động, ko phải làm thủ công từng tài sản, tốn vài tuần, hàng tháng dài như trước.
3. Bổ sung, nâng cấp, vận hành, support các bộ phận khác, về các phần mềm: 
- Web site TheGarden.com.vn.
- Phần mềm Tích điểm thủ công.
- Phần mềm Báo cáo lịch sử tích điểm.
- Phần mềm, services hỗ trợ fix lỗi  máy POS cũ…</t>
  </si>
  <si>
    <r>
      <t xml:space="preserve">   A. MỤC TIÊU VỀ HOÀN THÀNH CÔNG VIỆC/ </t>
    </r>
    <r>
      <rPr>
        <b/>
        <i/>
        <sz val="9"/>
        <color indexed="18"/>
        <rFont val="Times New Roman"/>
        <family val="1"/>
      </rPr>
      <t xml:space="preserve">OBJECTIVES OF COMPLETED WORK (80%) </t>
    </r>
  </si>
  <si>
    <t>Lập trình phần mềm</t>
  </si>
  <si>
    <t>Nâng cấp Phần mềm Quản lý công việc Workman.</t>
  </si>
  <si>
    <t>Quy I</t>
  </si>
  <si>
    <t>Phần mềm Auto Backup Data + File dữ liệu quan trọng.</t>
  </si>
  <si>
    <t>Phần mềm Tự động thanh toán vé xe hàng tháng cho cư dân VIP.</t>
  </si>
  <si>
    <t>Quy 3</t>
  </si>
  <si>
    <t xml:space="preserve"> Đã thể hiện sự cố gắng trong công việc để đạt được mục tiêu của cá nhân và góp phần cải thiện mục tiêu của Bộ phận và Công ty. Tuy nhiên cần có trách nhiệm </t>
  </si>
  <si>
    <t>Đã nỗ lực để thực hiện  đạt các mục tiêu đề ra của cá nhân, Bộ phận và Công ty. Tuy nhiên cần nỗ lực hơn nữa
Cần sát sao hơn với công việc để đảm bảo công việc được thực hiện theo như yêu cầu và thời hạn đưa ra</t>
  </si>
  <si>
    <t>- Chủ động trong công việc tuy nhiên cần sâu xát hơn với công việc
- Nỗ lực phủ kín mặt bằng chống bằng các gian hàng Event và tích cực thúc đẩy doanh số gian hàng Event để bù đắp phần thiếu hụt doanh số của Bộ phận và Công ty
- Đề xuất BOD xem xét vinh danh cuối năm là nhân viên có nhiều nỗ lực trong việc phủ kín mặt bằng chốn và chạy Event bù đắp một phần thiếu hụt của cá nhân, Bộ phận và Công ty</t>
  </si>
  <si>
    <t>- Có nhiều nỗ lực để đạt vượt chỉ tiêu doanh thu và doanh số của cá nhân.
- Chủ động trong công việc và có tinh thần trách nhiệm cao cũng như tích cực hỗ trợ đồng nghiệp
- Đề xuất BOD xem xét vinh danh cuối năm là nhân viên xuất sắc có nhiều nỗ lực để đạt chỉ tiêu doanh thu và doanh số</t>
  </si>
  <si>
    <t>- Mặc dù thị trường còn khó khăn và sự cạnh tranh gay gắt của các TTTM khác đã làm lượng Parking của TT giảm 25% so với năm 2017 tuy nhiên đã dẫn dắt đội ngũ đoàn kết và cùng chung sức để gia tăng doanh số và doanh thu theo kế hoạch đã đặt ra
- Tiếp tục duy trì đội ngũ nhân viên ổn định và tạo dựng môi trường làm việc hòa đồng, hỗ trợ và giúp đỡ lẫn nhau trong công việc và tạo động lực để mọi người nỗ lực trong công việc</t>
  </si>
  <si>
    <t xml:space="preserve">"-Trong năm 2018 vừa qua , việc cọ sát thị trường trong nước được thực hiện rất tốt , tuy nhiên cần tìm hiểu kỹ thêm các ngành hàng kinh doanh khác ngoài ngành ngành hàng mình đang phụ trách
"-Tự tìm hiểu kỹ hơn thị trường các nước trong khu vực, xu thế kinh doanh của ngành bán lẻ
"- Cập nhật tính năng kinh doanh mới của thị trường bán lẻ trên thế giới để không bị tụt hậu </t>
  </si>
  <si>
    <t>Có ý thức học hỏi, nghiên cứu về hệ thống trong công tác duy trì, phát triển và bảo mật hệ thống. Tự xây dựng lên hệ thống monitering hệ thống để kiểm soát hệ thống, khi công ty chưa đầu tư được hệ thống. Tăng ca đêm để hoàn thiện việc dựng server ảo và migrate dữ liệu log-in/out/xe lên server mới. Check kết nối đêm, để ngày hệ thống hoạt động bình thường.</t>
  </si>
  <si>
    <t>Nguyễn Đại Hảo</t>
  </si>
  <si>
    <t xml:space="preserve">Nguyễn Thị Mỹ Lệ </t>
  </si>
  <si>
    <t xml:space="preserve">Lê Thị Kim Quý </t>
  </si>
  <si>
    <t>Trần Thị Phượng</t>
  </si>
  <si>
    <t>Đỗ Thanh Huyền B</t>
  </si>
  <si>
    <t xml:space="preserve">Nguyễn Thị Thu Hiền </t>
  </si>
  <si>
    <t>Đinh Thị Thúy Chinh</t>
  </si>
  <si>
    <t xml:space="preserve">Quách Thị Hiền </t>
  </si>
  <si>
    <t>Lê Thị Hường</t>
  </si>
  <si>
    <t>điểm</t>
  </si>
  <si>
    <t>xếp loại</t>
  </si>
  <si>
    <t>A+</t>
  </si>
  <si>
    <t>A</t>
  </si>
  <si>
    <t>B+</t>
  </si>
  <si>
    <t>B</t>
  </si>
  <si>
    <t>B-</t>
  </si>
  <si>
    <t>C</t>
  </si>
  <si>
    <t>M</t>
  </si>
  <si>
    <t>Vũ Thị Tuyển</t>
  </si>
  <si>
    <t>Nguyễn Thị Thanh Sương</t>
  </si>
  <si>
    <t>Nguyễn Thị Lâm Oanh</t>
  </si>
  <si>
    <t>Mã CBNV</t>
  </si>
  <si>
    <t>GD0033</t>
  </si>
  <si>
    <t>GD0043</t>
  </si>
  <si>
    <t>GD0005</t>
  </si>
  <si>
    <t>GD0006</t>
  </si>
  <si>
    <t>GD0007</t>
  </si>
  <si>
    <t>GD0016</t>
  </si>
  <si>
    <t>GD0034</t>
  </si>
  <si>
    <t>GD0035</t>
  </si>
  <si>
    <t>GD0049</t>
  </si>
  <si>
    <t>GD0019</t>
  </si>
  <si>
    <t>GD0072</t>
  </si>
  <si>
    <t>GD0008</t>
  </si>
  <si>
    <t>GD0009</t>
  </si>
  <si>
    <t>GD0032</t>
  </si>
  <si>
    <t>GD0025</t>
  </si>
  <si>
    <t>GD0057</t>
  </si>
  <si>
    <t>GD0024</t>
  </si>
  <si>
    <t>GD0040</t>
  </si>
  <si>
    <t>GD0054</t>
  </si>
  <si>
    <t>GD0070</t>
  </si>
  <si>
    <t>GD0051</t>
  </si>
  <si>
    <t>GD0048</t>
  </si>
  <si>
    <t>GD0055</t>
  </si>
  <si>
    <t>GD0076</t>
  </si>
  <si>
    <t>GD0038</t>
  </si>
  <si>
    <t>GD0031</t>
  </si>
  <si>
    <t>GD0059</t>
  </si>
  <si>
    <t>GD0094</t>
  </si>
  <si>
    <t>GD0062</t>
  </si>
  <si>
    <t>GD0052</t>
  </si>
  <si>
    <t>GD0010</t>
  </si>
  <si>
    <t>GD0022</t>
  </si>
  <si>
    <t>GD0011</t>
  </si>
  <si>
    <t>GD0012</t>
  </si>
  <si>
    <t>GD0013</t>
  </si>
  <si>
    <t>GD0015</t>
  </si>
  <si>
    <t>GD0014</t>
  </si>
  <si>
    <t>GD0058</t>
  </si>
  <si>
    <t>GD0060</t>
  </si>
  <si>
    <t>GD0065</t>
  </si>
  <si>
    <t>GD0067</t>
  </si>
  <si>
    <t>GD0071</t>
  </si>
  <si>
    <t>GD0078</t>
  </si>
  <si>
    <t>GD0074</t>
  </si>
  <si>
    <t>GD0075</t>
  </si>
  <si>
    <t>GD0077</t>
  </si>
  <si>
    <t>GD0079</t>
  </si>
  <si>
    <t>GD0080</t>
  </si>
  <si>
    <t>GD0081</t>
  </si>
  <si>
    <t>GD0084</t>
  </si>
  <si>
    <t>GD0085</t>
  </si>
  <si>
    <t>GD0086</t>
  </si>
  <si>
    <t>GD0089</t>
  </si>
  <si>
    <t>GD0091</t>
  </si>
  <si>
    <t>GD0092</t>
  </si>
  <si>
    <t>GD0093</t>
  </si>
  <si>
    <t>GD0056</t>
  </si>
  <si>
    <t>GD0064</t>
  </si>
  <si>
    <t>GD0088</t>
  </si>
  <si>
    <t>GD0037</t>
  </si>
  <si>
    <t>GD0042</t>
  </si>
  <si>
    <t>GD0002</t>
  </si>
  <si>
    <t>GD0001</t>
  </si>
  <si>
    <t>GD0030</t>
  </si>
  <si>
    <t>GD0004</t>
  </si>
  <si>
    <t>GD0046</t>
  </si>
  <si>
    <t>GD0003</t>
  </si>
  <si>
    <t>GD0053</t>
  </si>
  <si>
    <t>GD0044</t>
  </si>
  <si>
    <t>GD0041</t>
  </si>
  <si>
    <t>GD0026</t>
  </si>
  <si>
    <t>GD0028</t>
  </si>
  <si>
    <t>GD0027</t>
  </si>
  <si>
    <t>GD0045</t>
  </si>
  <si>
    <t>GD0020</t>
  </si>
  <si>
    <t>GD0021</t>
  </si>
  <si>
    <t>GD0063</t>
  </si>
  <si>
    <t>GD0068</t>
  </si>
  <si>
    <t>GD0082</t>
  </si>
  <si>
    <t>GD0087</t>
  </si>
  <si>
    <t>GD0018</t>
  </si>
  <si>
    <t>GD0039</t>
  </si>
  <si>
    <t>GD0047</t>
  </si>
  <si>
    <t>GD0050</t>
  </si>
  <si>
    <t>GD0061</t>
  </si>
  <si>
    <t>GD0066</t>
  </si>
  <si>
    <t>GD0090</t>
  </si>
  <si>
    <t>GD0036</t>
  </si>
  <si>
    <t>GD0095</t>
  </si>
  <si>
    <t>Phạm Thị Ly</t>
  </si>
  <si>
    <t>Phó phòng cho thuê</t>
  </si>
  <si>
    <t>Đỗ Thị Kim Loan</t>
  </si>
  <si>
    <t>GD0097</t>
  </si>
  <si>
    <t>Cao Hương Giang</t>
  </si>
  <si>
    <t>GD0029</t>
  </si>
  <si>
    <t>GD0017</t>
  </si>
  <si>
    <t>GD0023</t>
  </si>
  <si>
    <r>
      <t xml:space="preserve">BẢNG TỔNG HỢP KẾT QUẢ ĐÁNH GIÁ HIỆU SUẤT HÀNG THÁNG -  2019
</t>
    </r>
    <r>
      <rPr>
        <b/>
        <i/>
        <sz val="9"/>
        <rFont val="Times New Roman"/>
        <family val="1"/>
      </rPr>
      <t>IPF 2019</t>
    </r>
  </si>
  <si>
    <r>
      <t xml:space="preserve">STT/ </t>
    </r>
    <r>
      <rPr>
        <b/>
        <i/>
        <sz val="9"/>
        <color theme="1"/>
        <rFont val="Times New Roman"/>
        <family val="1"/>
      </rPr>
      <t>No.</t>
    </r>
  </si>
  <si>
    <r>
      <t xml:space="preserve">Họ và tên/ </t>
    </r>
    <r>
      <rPr>
        <b/>
        <i/>
        <sz val="9"/>
        <color theme="1"/>
        <rFont val="Times New Roman"/>
        <family val="1"/>
      </rPr>
      <t>Full Name</t>
    </r>
  </si>
  <si>
    <r>
      <t xml:space="preserve">Vị trí/ Chức danh
</t>
    </r>
    <r>
      <rPr>
        <b/>
        <i/>
        <sz val="9"/>
        <color theme="1"/>
        <rFont val="Times New Roman"/>
        <family val="1"/>
      </rPr>
      <t>Position</t>
    </r>
  </si>
  <si>
    <r>
      <t xml:space="preserve">Ngày bắt đầu
 làm việc/ </t>
    </r>
    <r>
      <rPr>
        <b/>
        <i/>
        <sz val="9"/>
        <color theme="1"/>
        <rFont val="Times New Roman"/>
        <family val="1"/>
      </rPr>
      <t>Joining date</t>
    </r>
  </si>
  <si>
    <r>
      <t xml:space="preserve">KPI Tháng 1
</t>
    </r>
    <r>
      <rPr>
        <b/>
        <i/>
        <sz val="9"/>
        <color theme="1"/>
        <rFont val="Times New Roman"/>
        <family val="1"/>
      </rPr>
      <t>Jan</t>
    </r>
  </si>
  <si>
    <r>
      <t xml:space="preserve">KPI Tháng 2
</t>
    </r>
    <r>
      <rPr>
        <b/>
        <i/>
        <sz val="9"/>
        <color theme="1"/>
        <rFont val="Times New Roman"/>
        <family val="1"/>
      </rPr>
      <t>Feb</t>
    </r>
  </si>
  <si>
    <r>
      <t xml:space="preserve">KPI Tháng 3
</t>
    </r>
    <r>
      <rPr>
        <b/>
        <i/>
        <sz val="9"/>
        <color theme="1"/>
        <rFont val="Times New Roman"/>
        <family val="1"/>
      </rPr>
      <t>Mar</t>
    </r>
  </si>
  <si>
    <r>
      <t xml:space="preserve">KPI Tháng 4
</t>
    </r>
    <r>
      <rPr>
        <b/>
        <i/>
        <sz val="9"/>
        <color theme="1"/>
        <rFont val="Times New Roman"/>
        <family val="1"/>
      </rPr>
      <t>Apr</t>
    </r>
  </si>
  <si>
    <r>
      <t xml:space="preserve">KPI Tháng 5
</t>
    </r>
    <r>
      <rPr>
        <b/>
        <i/>
        <sz val="9"/>
        <color theme="1"/>
        <rFont val="Times New Roman"/>
        <family val="1"/>
      </rPr>
      <t>May</t>
    </r>
  </si>
  <si>
    <r>
      <t xml:space="preserve">KPI Tháng 6
</t>
    </r>
    <r>
      <rPr>
        <b/>
        <i/>
        <sz val="9"/>
        <color theme="1"/>
        <rFont val="Times New Roman"/>
        <family val="1"/>
      </rPr>
      <t>Jun</t>
    </r>
  </si>
  <si>
    <r>
      <t xml:space="preserve">KPI Tháng 7
</t>
    </r>
    <r>
      <rPr>
        <b/>
        <i/>
        <sz val="9"/>
        <color theme="1"/>
        <rFont val="Times New Roman"/>
        <family val="1"/>
      </rPr>
      <t>Jul</t>
    </r>
  </si>
  <si>
    <r>
      <t xml:space="preserve">KPI Tháng 8
</t>
    </r>
    <r>
      <rPr>
        <b/>
        <i/>
        <sz val="9"/>
        <color theme="1"/>
        <rFont val="Times New Roman"/>
        <family val="1"/>
      </rPr>
      <t>Aug</t>
    </r>
  </si>
  <si>
    <r>
      <t xml:space="preserve">KPI Tháng 9
</t>
    </r>
    <r>
      <rPr>
        <b/>
        <i/>
        <sz val="9"/>
        <color theme="1"/>
        <rFont val="Times New Roman"/>
        <family val="1"/>
      </rPr>
      <t>Sep</t>
    </r>
  </si>
  <si>
    <r>
      <t xml:space="preserve">KPI Tháng 10
</t>
    </r>
    <r>
      <rPr>
        <b/>
        <i/>
        <sz val="9"/>
        <color theme="1"/>
        <rFont val="Times New Roman"/>
        <family val="1"/>
      </rPr>
      <t>Oct</t>
    </r>
  </si>
  <si>
    <r>
      <t xml:space="preserve">KPI Tháng 11
</t>
    </r>
    <r>
      <rPr>
        <b/>
        <i/>
        <sz val="9"/>
        <color theme="1"/>
        <rFont val="Times New Roman"/>
        <family val="1"/>
      </rPr>
      <t>Nov</t>
    </r>
  </si>
  <si>
    <r>
      <t xml:space="preserve">KPI Tháng 12
</t>
    </r>
    <r>
      <rPr>
        <b/>
        <i/>
        <sz val="9"/>
        <color theme="1"/>
        <rFont val="Times New Roman"/>
        <family val="1"/>
      </rPr>
      <t>Dec</t>
    </r>
  </si>
  <si>
    <r>
      <t xml:space="preserve">Điểm KPI 
BQ
</t>
    </r>
    <r>
      <rPr>
        <b/>
        <i/>
        <sz val="9"/>
        <rFont val="Times New Roman"/>
        <family val="1"/>
      </rPr>
      <t>Average KPI</t>
    </r>
  </si>
  <si>
    <r>
      <t xml:space="preserve">Xếp loại theo Điểm KPI BQ
</t>
    </r>
    <r>
      <rPr>
        <b/>
        <i/>
        <sz val="9"/>
        <color theme="1"/>
        <rFont val="Times New Roman"/>
        <family val="1"/>
      </rPr>
      <t>Rank based on The average KPI per year</t>
    </r>
  </si>
  <si>
    <r>
      <t xml:space="preserve">Kết quả KPI do Trưởng phòng/ bộ phận đánh giá
</t>
    </r>
    <r>
      <rPr>
        <b/>
        <i/>
        <sz val="9"/>
        <color rgb="FFFFFF00"/>
        <rFont val="Times New Roman"/>
        <family val="1"/>
      </rPr>
      <t>KPI by Manager</t>
    </r>
  </si>
  <si>
    <r>
      <t xml:space="preserve">Đề xuất từ Trưởng phòng ( nhận xét đánh giá, tỷ lệ % tăng lương, BH và các chế dộ phúc lợi cho 2019)
</t>
    </r>
    <r>
      <rPr>
        <b/>
        <i/>
        <sz val="9"/>
        <color rgb="FFFFFF00"/>
        <rFont val="Times New Roman"/>
        <family val="1"/>
      </rPr>
      <t>Proposal of Manager</t>
    </r>
  </si>
  <si>
    <r>
      <t xml:space="preserve">Mức lương thị trường do TP cung cấp
</t>
    </r>
    <r>
      <rPr>
        <b/>
        <i/>
        <sz val="9"/>
        <color rgb="FFFFFF00"/>
        <rFont val="Times New Roman"/>
        <family val="1"/>
      </rPr>
      <t>Market Salary from Manager</t>
    </r>
  </si>
  <si>
    <r>
      <t xml:space="preserve">BOD đánh giá
</t>
    </r>
    <r>
      <rPr>
        <b/>
        <i/>
        <sz val="9"/>
        <color rgb="FFFF0000"/>
        <rFont val="Times New Roman"/>
        <family val="1"/>
      </rPr>
      <t>KPI by BOD</t>
    </r>
  </si>
  <si>
    <r>
      <t xml:space="preserve">Xếp loại theo kết quả đánh giá cuả BOD
</t>
    </r>
    <r>
      <rPr>
        <b/>
        <i/>
        <sz val="9"/>
        <color rgb="FFFF0000"/>
        <rFont val="Times New Roman"/>
        <family val="1"/>
      </rPr>
      <t>Rank based on BOD assessment</t>
    </r>
    <r>
      <rPr>
        <b/>
        <sz val="9"/>
        <color rgb="FFFF0000"/>
        <rFont val="Times New Roman"/>
        <family val="1"/>
      </rPr>
      <t xml:space="preserve">
</t>
    </r>
  </si>
  <si>
    <t>GD0096</t>
  </si>
  <si>
    <t>GD0098</t>
  </si>
  <si>
    <t>Nguyễn Thị Hàng My</t>
  </si>
  <si>
    <t>Cấp bậc</t>
  </si>
  <si>
    <t>Phó phòng</t>
  </si>
  <si>
    <t>Chuyên viên</t>
  </si>
  <si>
    <t>Nhân viên</t>
  </si>
  <si>
    <t>XẾP LOẠI</t>
  </si>
  <si>
    <t>GD0099</t>
  </si>
  <si>
    <t>Cao Thị Lan Anh</t>
  </si>
  <si>
    <t>KPI end of Year</t>
  </si>
  <si>
    <t xml:space="preserve">Xếp loại theo kết quả đánh giá cuối năm.
</t>
  </si>
  <si>
    <t>Ghi chú</t>
  </si>
  <si>
    <t>Nghỉ sinh 4 tháng</t>
  </si>
  <si>
    <t>Làm việc tại nhà trong 4 tháng nghỉ sinh</t>
  </si>
  <si>
    <t>Làm việc tại 2 bộ phận: adhr &amp; GC</t>
  </si>
  <si>
    <t>Bùi Hiền Phương</t>
  </si>
  <si>
    <t>GD0100</t>
  </si>
  <si>
    <t>Điều chuyển từ Cashier</t>
  </si>
  <si>
    <t>Nghỉ sinh 5 tháng</t>
  </si>
  <si>
    <t>Đề xuất vinh danh Nỗ lực</t>
  </si>
  <si>
    <t>Đề xuất vinh danh Xuất sắc</t>
  </si>
  <si>
    <t>BẢNG TỔNG HỢP THEO KẾT QUẢ ĐÁNH GIÁ CUỐI NĂM</t>
  </si>
  <si>
    <t>PHÒNG</t>
  </si>
  <si>
    <t>TÀI CHÍNH -KẾ TOÁN</t>
  </si>
  <si>
    <t>THIẾT KẾ</t>
  </si>
  <si>
    <t>KINH TẾ</t>
  </si>
  <si>
    <t>HCNS</t>
  </si>
  <si>
    <t>LEGAL</t>
  </si>
  <si>
    <t>MARKETING</t>
  </si>
  <si>
    <t>VẬN HÀNH</t>
  </si>
  <si>
    <t>KỸ THUẬT</t>
  </si>
  <si>
    <t>LEASING</t>
  </si>
  <si>
    <t>F&amp;B</t>
  </si>
  <si>
    <t>Trưởng phòng HCNS</t>
  </si>
  <si>
    <t>Tổng giám đốc</t>
  </si>
  <si>
    <t>Kế toán tổng hợp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</si>
</sst>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3" formatCode="_(* #,##0.00_);_(* \(#,##0.00\);_(* &quot;-&quot;??_);_(@_)"/>
    <numFmt numFmtId="164" formatCode="[$-409]d\-mmm\-yy;@"/>
    <numFmt numFmtId="165" formatCode="_(* #,##0_);_(* \(#,##0\);_(* &quot;-&quot;??_);_(@_)"/>
    <numFmt numFmtId="166" formatCode="_(* #,##0.0_);_(* \(#,##0.0\);_(* &quot;-&quot;??_);_(@_)"/>
    <numFmt numFmtId="167" formatCode="0.0"/>
    <numFmt numFmtId="168" formatCode="[$-409]d\-mmm\-yyyy;@"/>
    <numFmt numFmtId="169" formatCode="_(* #,##0.000_);_(* \(#,##0.000\);_(* &quot;-&quot;??_);_(@_)"/>
    <numFmt numFmtId="170" formatCode="[$-409]mmm/yy;@"/>
  </numFmts>
  <fonts count="62">
    <font>
      <sz val="11"/>
      <color theme="1"/>
      <name val="Calibri"/>
      <family val="2"/>
      <scheme val="minor"/>
    </font>
    <font>
      <sz val="11"/>
      <color theme="1"/>
      <name val="Calibri"/>
      <family val="2"/>
      <scheme val="minor"/>
    </font>
    <font>
      <sz val="10"/>
      <name val="Arial"/>
      <family val="2"/>
    </font>
    <font>
      <sz val="11"/>
      <name val="Times New Roman"/>
      <family val="1"/>
    </font>
    <font>
      <sz val="10"/>
      <name val=".VnTime"/>
      <family val="2"/>
    </font>
    <font>
      <sz val="9"/>
      <name val="Times New Roman"/>
      <family val="1"/>
    </font>
    <font>
      <sz val="10"/>
      <name val="Times New Roman"/>
      <family val="1"/>
    </font>
    <font>
      <sz val="9"/>
      <color indexed="81"/>
      <name val="Tahoma"/>
      <family val="2"/>
    </font>
    <font>
      <b/>
      <sz val="9"/>
      <color indexed="81"/>
      <name val="Tahoma"/>
      <family val="2"/>
    </font>
    <font>
      <b/>
      <sz val="12"/>
      <name val="Times New Roman"/>
      <family val="1"/>
    </font>
    <font>
      <sz val="7"/>
      <name val="Times New Roman"/>
      <family val="1"/>
    </font>
    <font>
      <b/>
      <sz val="12"/>
      <color indexed="18"/>
      <name val="Times New Roman"/>
      <family val="1"/>
    </font>
    <font>
      <sz val="14"/>
      <name val="Times New Roman"/>
      <family val="1"/>
    </font>
    <font>
      <b/>
      <sz val="10"/>
      <color indexed="18"/>
      <name val="Times New Roman"/>
      <family val="1"/>
    </font>
    <font>
      <b/>
      <sz val="8"/>
      <name val="Times New Roman"/>
      <family val="1"/>
    </font>
    <font>
      <b/>
      <i/>
      <sz val="8"/>
      <name val="Times New Roman"/>
      <family val="1"/>
    </font>
    <font>
      <b/>
      <sz val="10"/>
      <name val="Times New Roman"/>
      <family val="1"/>
    </font>
    <font>
      <b/>
      <sz val="7.5"/>
      <name val="Times New Roman"/>
      <family val="1"/>
    </font>
    <font>
      <b/>
      <i/>
      <sz val="7.5"/>
      <name val="Times New Roman"/>
      <family val="1"/>
    </font>
    <font>
      <i/>
      <sz val="8"/>
      <name val="Times New Roman"/>
      <family val="1"/>
    </font>
    <font>
      <sz val="8"/>
      <name val="Times New Roman"/>
      <family val="1"/>
    </font>
    <font>
      <b/>
      <sz val="10"/>
      <color indexed="9"/>
      <name val="Times New Roman"/>
      <family val="1"/>
    </font>
    <font>
      <b/>
      <sz val="9"/>
      <color indexed="18"/>
      <name val="Times New Roman"/>
      <family val="1"/>
    </font>
    <font>
      <b/>
      <i/>
      <sz val="9"/>
      <color indexed="18"/>
      <name val="Times New Roman"/>
      <family val="1"/>
    </font>
    <font>
      <b/>
      <sz val="9"/>
      <name val="Times New Roman"/>
      <family val="1"/>
    </font>
    <font>
      <b/>
      <sz val="8"/>
      <color indexed="8"/>
      <name val="Times New Roman"/>
      <family val="1"/>
    </font>
    <font>
      <sz val="9"/>
      <color indexed="18"/>
      <name val="Times New Roman"/>
      <family val="1"/>
    </font>
    <font>
      <sz val="8"/>
      <color rgb="FF0000CC"/>
      <name val="Times New Roman"/>
      <family val="1"/>
    </font>
    <font>
      <i/>
      <sz val="8"/>
      <color rgb="FF0000CC"/>
      <name val="Times New Roman"/>
      <family val="1"/>
    </font>
    <font>
      <sz val="12"/>
      <name val="Times New Roman"/>
      <family val="1"/>
    </font>
    <font>
      <b/>
      <i/>
      <sz val="10"/>
      <name val="Times New Roman"/>
      <family val="1"/>
    </font>
    <font>
      <b/>
      <i/>
      <sz val="10"/>
      <color indexed="9"/>
      <name val="Times New Roman"/>
      <family val="1"/>
    </font>
    <font>
      <i/>
      <sz val="9"/>
      <color indexed="18"/>
      <name val="Times New Roman"/>
      <family val="1"/>
    </font>
    <font>
      <b/>
      <i/>
      <sz val="8"/>
      <color indexed="8"/>
      <name val="Times New Roman"/>
      <family val="1"/>
    </font>
    <font>
      <sz val="8"/>
      <color indexed="8"/>
      <name val="Times New Roman"/>
      <family val="1"/>
    </font>
    <font>
      <i/>
      <sz val="8"/>
      <color indexed="8"/>
      <name val="Times New Roman"/>
      <family val="1"/>
    </font>
    <font>
      <i/>
      <sz val="10"/>
      <name val="Times New Roman"/>
      <family val="1"/>
    </font>
    <font>
      <b/>
      <sz val="8"/>
      <color indexed="81"/>
      <name val="Tahoma"/>
      <family val="2"/>
    </font>
    <font>
      <sz val="8"/>
      <color indexed="81"/>
      <name val="Tahoma"/>
      <family val="2"/>
    </font>
    <font>
      <b/>
      <i/>
      <sz val="9"/>
      <name val="Times New Roman"/>
      <family val="1"/>
    </font>
    <font>
      <b/>
      <sz val="9"/>
      <color theme="1"/>
      <name val="Times New Roman"/>
      <family val="1"/>
    </font>
    <font>
      <b/>
      <i/>
      <sz val="9"/>
      <color theme="1"/>
      <name val="Times New Roman"/>
      <family val="1"/>
    </font>
    <font>
      <b/>
      <sz val="9"/>
      <color rgb="FFFFFF00"/>
      <name val="Times New Roman"/>
      <family val="1"/>
    </font>
    <font>
      <b/>
      <i/>
      <sz val="9"/>
      <color rgb="FFFFFF00"/>
      <name val="Times New Roman"/>
      <family val="1"/>
    </font>
    <font>
      <b/>
      <sz val="9"/>
      <color rgb="FFFF0000"/>
      <name val="Times New Roman"/>
      <family val="1"/>
    </font>
    <font>
      <b/>
      <i/>
      <sz val="9"/>
      <color rgb="FFFF0000"/>
      <name val="Times New Roman"/>
      <family val="1"/>
    </font>
    <font>
      <sz val="9"/>
      <color indexed="8"/>
      <name val="Times New Roman"/>
      <family val="1"/>
    </font>
    <font>
      <sz val="9"/>
      <color theme="1"/>
      <name val="Times New Roman"/>
      <family val="1"/>
    </font>
    <font>
      <sz val="9"/>
      <color rgb="FFFF0000"/>
      <name val="Times New Roman"/>
      <family val="1"/>
    </font>
    <font>
      <sz val="9"/>
      <color indexed="10"/>
      <name val="Times New Roman"/>
      <family val="1"/>
    </font>
    <font>
      <i/>
      <sz val="9"/>
      <name val="Times New Roman"/>
      <family val="1"/>
    </font>
    <font>
      <sz val="9"/>
      <color rgb="FF7030A0"/>
      <name val="Times New Roman"/>
      <family val="1"/>
    </font>
    <font>
      <b/>
      <sz val="9"/>
      <color rgb="FF7030A0"/>
      <name val="Times New Roman"/>
      <family val="1"/>
    </font>
    <font>
      <b/>
      <sz val="8"/>
      <color theme="1"/>
      <name val="Times New Roman"/>
      <family val="1"/>
    </font>
    <font>
      <b/>
      <sz val="9"/>
      <color indexed="10"/>
      <name val="Times New Roman"/>
      <family val="1"/>
    </font>
    <font>
      <b/>
      <sz val="10"/>
      <color theme="1"/>
      <name val="Times New Roman"/>
      <family val="1"/>
    </font>
    <font>
      <b/>
      <sz val="10"/>
      <color rgb="FFFF0000"/>
      <name val="Times New Roman"/>
      <family val="1"/>
    </font>
    <font>
      <sz val="10"/>
      <color indexed="8"/>
      <name val="Times New Roman"/>
      <family val="1"/>
    </font>
    <font>
      <sz val="10"/>
      <color theme="1"/>
      <name val="Times New Roman"/>
      <family val="1"/>
    </font>
    <font>
      <sz val="10"/>
      <color rgb="FFFF0000"/>
      <name val="Times New Roman"/>
      <family val="1"/>
    </font>
    <font>
      <sz val="10"/>
      <color rgb="FF7030A0"/>
      <name val="Times New Roman"/>
      <family val="1"/>
    </font>
    <font>
      <b/>
      <sz val="10"/>
      <color rgb="FF7030A0"/>
      <name val="Times New Roman"/>
      <family val="1"/>
    </font>
  </fonts>
  <fills count="16">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indexed="9"/>
        <bgColor indexed="64"/>
      </patternFill>
    </fill>
    <fill>
      <patternFill patternType="solid">
        <fgColor rgb="FFFFFF00"/>
        <bgColor indexed="64"/>
      </patternFill>
    </fill>
    <fill>
      <patternFill patternType="solid">
        <fgColor theme="9" tint="-0.249977111117893"/>
        <bgColor indexed="64"/>
      </patternFill>
    </fill>
    <fill>
      <patternFill patternType="solid">
        <fgColor indexed="41"/>
        <bgColor indexed="64"/>
      </patternFill>
    </fill>
    <fill>
      <patternFill patternType="solid">
        <fgColor theme="4" tint="0.79998168889431442"/>
        <bgColor indexed="64"/>
      </patternFill>
    </fill>
    <fill>
      <patternFill patternType="solid">
        <fgColor indexed="18"/>
        <bgColor indexed="64"/>
      </patternFill>
    </fill>
    <fill>
      <patternFill patternType="solid">
        <fgColor theme="9" tint="0.79998168889431442"/>
        <bgColor indexed="64"/>
      </patternFill>
    </fill>
    <fill>
      <patternFill patternType="solid">
        <fgColor indexed="31"/>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tted">
        <color indexed="64"/>
      </left>
      <right style="dotted">
        <color indexed="64"/>
      </right>
      <top style="dotted">
        <color indexed="64"/>
      </top>
      <bottom style="dotted">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dotted">
        <color indexed="64"/>
      </left>
      <right/>
      <top style="dotted">
        <color indexed="64"/>
      </top>
      <bottom style="dotted">
        <color indexed="64"/>
      </bottom>
      <diagonal/>
    </border>
  </borders>
  <cellStyleXfs count="7">
    <xf numFmtId="0" fontId="0" fillId="0" borderId="0"/>
    <xf numFmtId="9" fontId="1" fillId="0" borderId="0" applyFont="0" applyFill="0" applyBorder="0" applyAlignment="0" applyProtection="0"/>
    <xf numFmtId="0" fontId="2" fillId="0" borderId="0"/>
    <xf numFmtId="0" fontId="4" fillId="0" borderId="0"/>
    <xf numFmtId="43" fontId="2" fillId="0" borderId="0" applyFont="0" applyFill="0" applyBorder="0" applyAlignment="0" applyProtection="0"/>
    <xf numFmtId="0" fontId="2" fillId="0" borderId="0"/>
    <xf numFmtId="43" fontId="1" fillId="0" borderId="0" applyFont="0" applyFill="0" applyBorder="0" applyAlignment="0" applyProtection="0"/>
  </cellStyleXfs>
  <cellXfs count="601">
    <xf numFmtId="0" fontId="0" fillId="0" borderId="0" xfId="0"/>
    <xf numFmtId="0" fontId="10" fillId="0" borderId="0" xfId="2" applyFont="1" applyProtection="1">
      <protection locked="0"/>
    </xf>
    <xf numFmtId="0" fontId="10" fillId="0" borderId="0" xfId="2" applyFont="1" applyAlignment="1" applyProtection="1">
      <alignment horizontal="center"/>
      <protection locked="0"/>
    </xf>
    <xf numFmtId="167" fontId="10" fillId="0" borderId="0" xfId="2" applyNumberFormat="1" applyFont="1" applyAlignment="1" applyProtection="1">
      <alignment horizontal="center"/>
      <protection locked="0"/>
    </xf>
    <xf numFmtId="167" fontId="10" fillId="0" borderId="0" xfId="2" applyNumberFormat="1" applyFont="1" applyProtection="1">
      <protection locked="0"/>
    </xf>
    <xf numFmtId="0" fontId="12" fillId="0" borderId="0" xfId="2" applyFont="1" applyProtection="1">
      <protection locked="0"/>
    </xf>
    <xf numFmtId="0" fontId="3" fillId="0" borderId="0" xfId="2" applyFont="1" applyProtection="1">
      <protection locked="0"/>
    </xf>
    <xf numFmtId="0" fontId="14" fillId="9" borderId="9" xfId="2" applyFont="1" applyFill="1" applyBorder="1" applyAlignment="1" applyProtection="1">
      <alignment vertical="center" wrapText="1"/>
    </xf>
    <xf numFmtId="167" fontId="14" fillId="9" borderId="2" xfId="2" applyNumberFormat="1" applyFont="1" applyFill="1" applyBorder="1" applyAlignment="1" applyProtection="1">
      <alignment vertical="center" wrapText="1"/>
    </xf>
    <xf numFmtId="0" fontId="6" fillId="0" borderId="2" xfId="2" applyFont="1" applyBorder="1" applyAlignment="1"/>
    <xf numFmtId="0" fontId="14" fillId="9" borderId="7" xfId="2" applyFont="1" applyFill="1" applyBorder="1" applyAlignment="1" applyProtection="1">
      <alignment vertical="center" wrapText="1"/>
    </xf>
    <xf numFmtId="0" fontId="20" fillId="0" borderId="0" xfId="2" applyFont="1" applyProtection="1">
      <protection locked="0"/>
    </xf>
    <xf numFmtId="0" fontId="6" fillId="0" borderId="0" xfId="2" applyFont="1" applyProtection="1">
      <protection locked="0"/>
    </xf>
    <xf numFmtId="0" fontId="16" fillId="0" borderId="0" xfId="2" applyFont="1" applyProtection="1">
      <protection locked="0"/>
    </xf>
    <xf numFmtId="0" fontId="14" fillId="0" borderId="0" xfId="2" applyFont="1" applyBorder="1" applyProtection="1">
      <protection locked="0"/>
    </xf>
    <xf numFmtId="0" fontId="14" fillId="0" borderId="0" xfId="2" applyFont="1" applyProtection="1">
      <protection locked="0"/>
    </xf>
    <xf numFmtId="0" fontId="6" fillId="11" borderId="15" xfId="2" applyFont="1" applyFill="1" applyBorder="1" applyAlignment="1">
      <alignment horizontal="center" vertical="center" wrapText="1"/>
    </xf>
    <xf numFmtId="0" fontId="6" fillId="11" borderId="16" xfId="2" applyFont="1" applyFill="1" applyBorder="1" applyAlignment="1">
      <alignment horizontal="left" vertical="center"/>
    </xf>
    <xf numFmtId="0" fontId="16" fillId="11" borderId="11" xfId="2" applyFont="1" applyFill="1" applyBorder="1" applyAlignment="1">
      <alignment horizontal="center" vertical="center" wrapText="1"/>
    </xf>
    <xf numFmtId="0" fontId="6" fillId="11" borderId="11" xfId="2" applyFont="1" applyFill="1" applyBorder="1" applyAlignment="1">
      <alignment horizontal="center" vertical="center" wrapText="1"/>
    </xf>
    <xf numFmtId="0" fontId="6" fillId="11" borderId="8" xfId="2" applyFont="1" applyFill="1" applyBorder="1" applyAlignment="1">
      <alignment horizontal="center" vertical="center" wrapText="1"/>
    </xf>
    <xf numFmtId="0" fontId="6" fillId="11" borderId="14" xfId="2" applyFont="1" applyFill="1" applyBorder="1" applyAlignment="1">
      <alignment horizontal="center" vertical="center" wrapText="1"/>
    </xf>
    <xf numFmtId="0" fontId="20" fillId="11" borderId="4" xfId="2" applyFont="1" applyFill="1" applyBorder="1" applyAlignment="1" applyProtection="1">
      <alignment horizontal="center" vertical="center" wrapText="1"/>
    </xf>
    <xf numFmtId="0" fontId="20" fillId="11" borderId="3" xfId="2" applyFont="1" applyFill="1" applyBorder="1" applyAlignment="1" applyProtection="1">
      <alignment horizontal="center" vertical="center" wrapText="1"/>
    </xf>
    <xf numFmtId="0" fontId="20" fillId="11" borderId="7" xfId="2" applyFont="1" applyFill="1" applyBorder="1" applyAlignment="1" applyProtection="1">
      <alignment horizontal="center" vertical="center" wrapText="1"/>
    </xf>
    <xf numFmtId="0" fontId="20" fillId="11" borderId="9" xfId="2" applyFont="1" applyFill="1" applyBorder="1" applyAlignment="1" applyProtection="1">
      <alignment horizontal="center" vertical="center" wrapText="1"/>
    </xf>
    <xf numFmtId="167" fontId="20" fillId="11" borderId="4" xfId="2" applyNumberFormat="1" applyFont="1" applyFill="1" applyBorder="1" applyAlignment="1" applyProtection="1">
      <alignment horizontal="center" vertical="center" wrapText="1"/>
    </xf>
    <xf numFmtId="0" fontId="20" fillId="9" borderId="1" xfId="2" applyFont="1" applyFill="1" applyBorder="1" applyAlignment="1" applyProtection="1">
      <alignment horizontal="center" vertical="center"/>
    </xf>
    <xf numFmtId="1" fontId="20" fillId="0" borderId="1" xfId="2" applyNumberFormat="1" applyFont="1" applyFill="1" applyBorder="1" applyAlignment="1" applyProtection="1">
      <alignment horizontal="left" vertical="center" wrapText="1"/>
      <protection locked="0"/>
    </xf>
    <xf numFmtId="1" fontId="20" fillId="0" borderId="3" xfId="2" applyNumberFormat="1" applyFont="1" applyFill="1" applyBorder="1" applyAlignment="1" applyProtection="1">
      <alignment horizontal="center" vertical="center" wrapText="1"/>
      <protection locked="0"/>
    </xf>
    <xf numFmtId="9" fontId="20" fillId="0" borderId="2" xfId="2" applyNumberFormat="1" applyFont="1" applyFill="1" applyBorder="1" applyAlignment="1" applyProtection="1">
      <alignment horizontal="center" vertical="center" wrapText="1"/>
      <protection locked="0"/>
    </xf>
    <xf numFmtId="167" fontId="5" fillId="0" borderId="2" xfId="2" applyNumberFormat="1" applyFont="1" applyBorder="1" applyAlignment="1" applyProtection="1">
      <alignment horizontal="center" vertical="center" wrapText="1"/>
      <protection locked="0"/>
    </xf>
    <xf numFmtId="167" fontId="20" fillId="12" borderId="2" xfId="2" applyNumberFormat="1" applyFont="1" applyFill="1" applyBorder="1" applyAlignment="1" applyProtection="1">
      <alignment horizontal="center" vertical="center" wrapText="1"/>
    </xf>
    <xf numFmtId="1" fontId="20" fillId="0" borderId="1" xfId="2" applyNumberFormat="1" applyFont="1" applyFill="1" applyBorder="1" applyAlignment="1" applyProtection="1">
      <alignment horizontal="left" vertical="top" wrapText="1"/>
      <protection locked="0"/>
    </xf>
    <xf numFmtId="1" fontId="20" fillId="0" borderId="1" xfId="2" applyNumberFormat="1" applyFont="1" applyFill="1" applyBorder="1" applyAlignment="1" applyProtection="1">
      <alignment horizontal="center" vertical="center" wrapText="1"/>
      <protection locked="0"/>
    </xf>
    <xf numFmtId="9" fontId="20" fillId="0" borderId="1" xfId="2" applyNumberFormat="1" applyFont="1" applyFill="1" applyBorder="1" applyAlignment="1" applyProtection="1">
      <alignment horizontal="center" vertical="center" wrapText="1"/>
      <protection locked="0"/>
    </xf>
    <xf numFmtId="167" fontId="20" fillId="12" borderId="1" xfId="2" applyNumberFormat="1" applyFont="1" applyFill="1" applyBorder="1" applyAlignment="1" applyProtection="1">
      <alignment horizontal="center" vertical="center" wrapText="1"/>
    </xf>
    <xf numFmtId="1" fontId="20" fillId="0" borderId="12" xfId="2" applyNumberFormat="1" applyFont="1" applyFill="1" applyBorder="1" applyAlignment="1" applyProtection="1">
      <alignment horizontal="center" vertical="center" wrapText="1"/>
      <protection locked="0"/>
    </xf>
    <xf numFmtId="1" fontId="20" fillId="0" borderId="2" xfId="2" applyNumberFormat="1" applyFont="1" applyFill="1" applyBorder="1" applyAlignment="1" applyProtection="1">
      <alignment horizontal="left" vertical="top" wrapText="1"/>
      <protection locked="0"/>
    </xf>
    <xf numFmtId="0" fontId="20" fillId="9" borderId="2" xfId="2" applyFont="1" applyFill="1" applyBorder="1" applyAlignment="1" applyProtection="1">
      <alignment horizontal="center" vertical="top"/>
    </xf>
    <xf numFmtId="49" fontId="20" fillId="0" borderId="3" xfId="2" quotePrefix="1" applyNumberFormat="1" applyFont="1" applyFill="1" applyBorder="1" applyAlignment="1" applyProtection="1">
      <alignment horizontal="center" vertical="top" wrapText="1"/>
      <protection locked="0"/>
    </xf>
    <xf numFmtId="49" fontId="20" fillId="0" borderId="7" xfId="2" applyNumberFormat="1" applyFont="1" applyFill="1" applyBorder="1" applyAlignment="1" applyProtection="1">
      <alignment horizontal="center" vertical="top" wrapText="1"/>
      <protection locked="0"/>
    </xf>
    <xf numFmtId="49" fontId="20" fillId="0" borderId="9" xfId="2" applyNumberFormat="1" applyFont="1" applyFill="1" applyBorder="1" applyAlignment="1" applyProtection="1">
      <alignment horizontal="center" vertical="top" wrapText="1"/>
      <protection locked="0"/>
    </xf>
    <xf numFmtId="9" fontId="25" fillId="12" borderId="2" xfId="2" applyNumberFormat="1" applyFont="1" applyFill="1" applyBorder="1" applyAlignment="1" applyProtection="1">
      <alignment horizontal="center" wrapText="1"/>
    </xf>
    <xf numFmtId="167" fontId="25" fillId="12" borderId="2" xfId="2" applyNumberFormat="1" applyFont="1" applyFill="1" applyBorder="1" applyAlignment="1" applyProtection="1">
      <alignment horizontal="center" wrapText="1"/>
    </xf>
    <xf numFmtId="0" fontId="14" fillId="9" borderId="12" xfId="2" applyFont="1" applyFill="1" applyBorder="1" applyAlignment="1" applyProtection="1">
      <alignment vertical="center" wrapText="1"/>
    </xf>
    <xf numFmtId="0" fontId="14" fillId="9" borderId="11" xfId="2" applyFont="1" applyFill="1" applyBorder="1" applyAlignment="1" applyProtection="1">
      <alignment vertical="center" wrapText="1"/>
    </xf>
    <xf numFmtId="1" fontId="20" fillId="0" borderId="3" xfId="2" applyNumberFormat="1" applyFont="1" applyFill="1" applyBorder="1" applyAlignment="1" applyProtection="1">
      <alignment vertical="center" wrapText="1"/>
      <protection locked="0"/>
    </xf>
    <xf numFmtId="1" fontId="20" fillId="0" borderId="2" xfId="2" applyNumberFormat="1" applyFont="1" applyFill="1" applyBorder="1" applyAlignment="1" applyProtection="1">
      <alignment horizontal="center" vertical="center" wrapText="1"/>
      <protection locked="0"/>
    </xf>
    <xf numFmtId="9" fontId="25" fillId="12" borderId="4" xfId="2" applyNumberFormat="1" applyFont="1" applyFill="1" applyBorder="1" applyAlignment="1" applyProtection="1">
      <alignment horizontal="center" wrapText="1"/>
    </xf>
    <xf numFmtId="2" fontId="25" fillId="12" borderId="4" xfId="2" applyNumberFormat="1" applyFont="1" applyFill="1" applyBorder="1" applyAlignment="1" applyProtection="1">
      <alignment horizontal="center" wrapText="1"/>
    </xf>
    <xf numFmtId="1" fontId="16" fillId="0" borderId="0" xfId="2" applyNumberFormat="1" applyFont="1" applyFill="1" applyBorder="1" applyAlignment="1" applyProtection="1">
      <alignment horizontal="center" vertical="center" wrapText="1"/>
    </xf>
    <xf numFmtId="0" fontId="29" fillId="0" borderId="0" xfId="2" applyFont="1" applyFill="1" applyBorder="1" applyAlignment="1" applyProtection="1">
      <alignment vertical="center" wrapText="1"/>
    </xf>
    <xf numFmtId="0" fontId="9" fillId="0" borderId="0" xfId="2" applyFont="1" applyAlignment="1" applyProtection="1">
      <alignment vertical="center" wrapText="1"/>
    </xf>
    <xf numFmtId="0" fontId="29" fillId="0" borderId="0" xfId="2" applyFont="1" applyFill="1" applyBorder="1" applyAlignment="1" applyProtection="1">
      <alignment horizontal="left" wrapText="1"/>
    </xf>
    <xf numFmtId="0" fontId="29" fillId="0" borderId="0" xfId="2" applyFont="1" applyAlignment="1">
      <alignment horizontal="left" wrapText="1"/>
    </xf>
    <xf numFmtId="0" fontId="9" fillId="0" borderId="0" xfId="2" applyFont="1" applyProtection="1"/>
    <xf numFmtId="0" fontId="20" fillId="0" borderId="0" xfId="2" applyFont="1" applyFill="1" applyBorder="1" applyAlignment="1" applyProtection="1">
      <alignment horizontal="left" wrapText="1"/>
    </xf>
    <xf numFmtId="0" fontId="14" fillId="0" borderId="0" xfId="2" applyFont="1" applyFill="1" applyProtection="1"/>
    <xf numFmtId="0" fontId="6" fillId="0" borderId="0" xfId="2" applyFont="1" applyProtection="1"/>
    <xf numFmtId="0" fontId="20" fillId="0" borderId="0" xfId="2" applyFont="1" applyProtection="1"/>
    <xf numFmtId="0" fontId="20" fillId="9" borderId="4" xfId="2" applyFont="1" applyFill="1" applyBorder="1" applyAlignment="1" applyProtection="1">
      <alignment horizontal="center" vertical="top"/>
    </xf>
    <xf numFmtId="0" fontId="20" fillId="0" borderId="0" xfId="2" applyFont="1" applyAlignment="1" applyProtection="1">
      <alignment vertical="top"/>
    </xf>
    <xf numFmtId="0" fontId="6" fillId="0" borderId="0" xfId="2" applyFont="1" applyFill="1" applyProtection="1">
      <protection locked="0"/>
    </xf>
    <xf numFmtId="49" fontId="20" fillId="0" borderId="12" xfId="2" quotePrefix="1" applyNumberFormat="1" applyFont="1" applyFill="1" applyBorder="1" applyAlignment="1" applyProtection="1">
      <alignment horizontal="center" vertical="center" wrapText="1"/>
      <protection locked="0"/>
    </xf>
    <xf numFmtId="49" fontId="20" fillId="0" borderId="10" xfId="2" quotePrefix="1" applyNumberFormat="1" applyFont="1" applyFill="1" applyBorder="1" applyAlignment="1" applyProtection="1">
      <alignment horizontal="center" vertical="center" wrapText="1"/>
      <protection locked="0"/>
    </xf>
    <xf numFmtId="49" fontId="20" fillId="0" borderId="13" xfId="2" quotePrefix="1" applyNumberFormat="1" applyFont="1" applyFill="1" applyBorder="1" applyAlignment="1" applyProtection="1">
      <alignment horizontal="center" vertical="center" wrapText="1"/>
      <protection locked="0"/>
    </xf>
    <xf numFmtId="167" fontId="5" fillId="0" borderId="1" xfId="2" applyNumberFormat="1" applyFont="1" applyBorder="1" applyAlignment="1" applyProtection="1">
      <alignment horizontal="center" vertical="center" wrapText="1"/>
      <protection locked="0"/>
    </xf>
    <xf numFmtId="1" fontId="25" fillId="0" borderId="0" xfId="2" applyNumberFormat="1" applyFont="1" applyFill="1" applyBorder="1" applyAlignment="1" applyProtection="1">
      <alignment vertical="top" wrapText="1"/>
    </xf>
    <xf numFmtId="0" fontId="6" fillId="0" borderId="0" xfId="2" applyFont="1" applyAlignment="1">
      <alignment vertical="top" wrapText="1"/>
    </xf>
    <xf numFmtId="0" fontId="10" fillId="0" borderId="0" xfId="2" applyFont="1" applyBorder="1" applyProtection="1"/>
    <xf numFmtId="0" fontId="10" fillId="0" borderId="0" xfId="2" applyFont="1" applyProtection="1"/>
    <xf numFmtId="0" fontId="14" fillId="0" borderId="0" xfId="2" applyFont="1" applyFill="1" applyBorder="1" applyAlignment="1" applyProtection="1">
      <alignment vertical="top"/>
    </xf>
    <xf numFmtId="0" fontId="14" fillId="0" borderId="0" xfId="2" applyFont="1" applyBorder="1" applyAlignment="1" applyProtection="1">
      <alignment horizontal="center" vertical="top" wrapText="1"/>
    </xf>
    <xf numFmtId="0" fontId="15" fillId="0" borderId="0" xfId="2" applyFont="1" applyFill="1" applyBorder="1" applyAlignment="1" applyProtection="1">
      <alignment vertical="top"/>
    </xf>
    <xf numFmtId="0" fontId="36" fillId="0" borderId="0" xfId="2" applyFont="1" applyBorder="1" applyAlignment="1" applyProtection="1"/>
    <xf numFmtId="0" fontId="36" fillId="0" borderId="0" xfId="2" applyFont="1" applyBorder="1" applyAlignment="1"/>
    <xf numFmtId="1" fontId="25" fillId="0" borderId="0" xfId="2" applyNumberFormat="1" applyFont="1" applyFill="1" applyBorder="1" applyAlignment="1" applyProtection="1">
      <alignment vertical="top"/>
    </xf>
    <xf numFmtId="0" fontId="5" fillId="0" borderId="2" xfId="0" applyFont="1" applyBorder="1" applyAlignment="1">
      <alignment horizontal="left"/>
    </xf>
    <xf numFmtId="0" fontId="24" fillId="0" borderId="0" xfId="2" applyFont="1" applyBorder="1" applyAlignment="1">
      <alignment horizontal="center" vertical="center"/>
    </xf>
    <xf numFmtId="164" fontId="5" fillId="0" borderId="1" xfId="2" applyNumberFormat="1" applyFont="1" applyBorder="1" applyAlignment="1">
      <alignment horizontal="center" vertical="center" wrapText="1"/>
    </xf>
    <xf numFmtId="0" fontId="5" fillId="0" borderId="0" xfId="2" applyFont="1"/>
    <xf numFmtId="0" fontId="40" fillId="3" borderId="2" xfId="2" applyNumberFormat="1" applyFont="1" applyFill="1" applyBorder="1" applyAlignment="1">
      <alignment horizontal="center" vertical="center" wrapText="1"/>
    </xf>
    <xf numFmtId="0" fontId="40" fillId="2" borderId="2" xfId="2" applyNumberFormat="1" applyFont="1" applyFill="1" applyBorder="1" applyAlignment="1">
      <alignment horizontal="center" vertical="center" wrapText="1"/>
    </xf>
    <xf numFmtId="0" fontId="40" fillId="2" borderId="3" xfId="2" applyNumberFormat="1" applyFont="1" applyFill="1" applyBorder="1" applyAlignment="1">
      <alignment horizontal="center" vertical="center" wrapText="1"/>
    </xf>
    <xf numFmtId="169" fontId="40" fillId="2" borderId="3" xfId="6" applyNumberFormat="1" applyFont="1" applyFill="1" applyBorder="1" applyAlignment="1">
      <alignment horizontal="center" vertical="center" wrapText="1"/>
    </xf>
    <xf numFmtId="0" fontId="24" fillId="2" borderId="3" xfId="2" applyNumberFormat="1" applyFont="1" applyFill="1" applyBorder="1" applyAlignment="1">
      <alignment horizontal="center" vertical="center" wrapText="1"/>
    </xf>
    <xf numFmtId="0" fontId="40" fillId="2" borderId="3" xfId="2" applyNumberFormat="1" applyFont="1" applyFill="1" applyBorder="1" applyAlignment="1">
      <alignment horizontal="center" vertical="top" wrapText="1"/>
    </xf>
    <xf numFmtId="0" fontId="42" fillId="7" borderId="3" xfId="2" applyNumberFormat="1" applyFont="1" applyFill="1" applyBorder="1" applyAlignment="1">
      <alignment horizontal="center" vertical="center" wrapText="1"/>
    </xf>
    <xf numFmtId="0" fontId="44" fillId="2" borderId="2" xfId="2" applyNumberFormat="1" applyFont="1" applyFill="1" applyBorder="1" applyAlignment="1">
      <alignment horizontal="center" vertical="center" wrapText="1"/>
    </xf>
    <xf numFmtId="0" fontId="44" fillId="2" borderId="2" xfId="2" applyNumberFormat="1" applyFont="1" applyFill="1" applyBorder="1" applyAlignment="1">
      <alignment horizontal="center" vertical="top" wrapText="1"/>
    </xf>
    <xf numFmtId="0" fontId="40" fillId="3" borderId="0" xfId="2" applyNumberFormat="1" applyFont="1" applyFill="1" applyBorder="1" applyAlignment="1">
      <alignment horizontal="center" vertical="center" wrapText="1"/>
    </xf>
    <xf numFmtId="0" fontId="5" fillId="4" borderId="4" xfId="2" applyFont="1" applyFill="1" applyBorder="1" applyAlignment="1">
      <alignment horizontal="center" vertical="center"/>
    </xf>
    <xf numFmtId="0" fontId="5" fillId="4" borderId="5" xfId="2" applyFont="1" applyFill="1" applyBorder="1" applyAlignment="1">
      <alignment horizontal="center" vertical="center" wrapText="1"/>
    </xf>
    <xf numFmtId="0" fontId="24" fillId="4" borderId="4" xfId="3" applyFont="1" applyFill="1" applyBorder="1" applyAlignment="1">
      <alignment horizontal="left" vertical="center" wrapText="1"/>
    </xf>
    <xf numFmtId="0" fontId="5" fillId="4" borderId="5" xfId="2" applyFont="1" applyFill="1" applyBorder="1" applyAlignment="1">
      <alignment horizontal="left" vertical="center" wrapText="1"/>
    </xf>
    <xf numFmtId="164" fontId="5" fillId="4" borderId="4" xfId="2" applyNumberFormat="1" applyFont="1" applyFill="1" applyBorder="1" applyAlignment="1">
      <alignment horizontal="center" vertical="center" wrapText="1"/>
    </xf>
    <xf numFmtId="43" fontId="5" fillId="4" borderId="4" xfId="4" applyFont="1" applyFill="1" applyBorder="1" applyAlignment="1">
      <alignment horizontal="center" vertical="center" wrapText="1"/>
    </xf>
    <xf numFmtId="43" fontId="5" fillId="4" borderId="2" xfId="4" applyFont="1" applyFill="1" applyBorder="1" applyAlignment="1">
      <alignment horizontal="center" vertical="top" wrapText="1"/>
    </xf>
    <xf numFmtId="43" fontId="5" fillId="4" borderId="4" xfId="4" applyFont="1" applyFill="1" applyBorder="1" applyAlignment="1">
      <alignment horizontal="center" vertical="top" wrapText="1"/>
    </xf>
    <xf numFmtId="169" fontId="5" fillId="4" borderId="4" xfId="6" applyNumberFormat="1" applyFont="1" applyFill="1" applyBorder="1" applyAlignment="1">
      <alignment horizontal="center" vertical="top" wrapText="1"/>
    </xf>
    <xf numFmtId="165" fontId="5" fillId="4" borderId="4" xfId="4" applyNumberFormat="1" applyFont="1" applyFill="1" applyBorder="1" applyAlignment="1">
      <alignment horizontal="center" vertical="top" wrapText="1"/>
    </xf>
    <xf numFmtId="43" fontId="24" fillId="4" borderId="4" xfId="6" applyFont="1" applyFill="1" applyBorder="1" applyAlignment="1">
      <alignment horizontal="center" vertical="top" wrapText="1"/>
    </xf>
    <xf numFmtId="0" fontId="24" fillId="4" borderId="4" xfId="2" applyNumberFormat="1" applyFont="1" applyFill="1" applyBorder="1" applyAlignment="1">
      <alignment horizontal="center" vertical="top" wrapText="1"/>
    </xf>
    <xf numFmtId="0" fontId="44" fillId="4" borderId="4" xfId="2" applyNumberFormat="1" applyFont="1" applyFill="1" applyBorder="1" applyAlignment="1">
      <alignment horizontal="center" vertical="top" wrapText="1"/>
    </xf>
    <xf numFmtId="0" fontId="40" fillId="4" borderId="4" xfId="2" applyNumberFormat="1" applyFont="1" applyFill="1" applyBorder="1" applyAlignment="1">
      <alignment horizontal="center" vertical="top" wrapText="1"/>
    </xf>
    <xf numFmtId="0" fontId="40" fillId="4" borderId="2" xfId="2" applyNumberFormat="1" applyFont="1" applyFill="1" applyBorder="1" applyAlignment="1">
      <alignment horizontal="center" vertical="top" wrapText="1"/>
    </xf>
    <xf numFmtId="0" fontId="40" fillId="4" borderId="2" xfId="2" applyNumberFormat="1" applyFont="1" applyFill="1" applyBorder="1" applyAlignment="1">
      <alignment horizontal="left" vertical="top" wrapText="1"/>
    </xf>
    <xf numFmtId="0" fontId="5" fillId="3" borderId="0" xfId="2" applyFont="1" applyFill="1" applyAlignment="1">
      <alignment vertical="top"/>
    </xf>
    <xf numFmtId="0" fontId="5" fillId="5" borderId="1" xfId="2" applyFont="1" applyFill="1" applyBorder="1" applyAlignment="1">
      <alignment horizontal="center" vertical="center"/>
    </xf>
    <xf numFmtId="0" fontId="46" fillId="0" borderId="2" xfId="2" applyFont="1" applyFill="1" applyBorder="1" applyAlignment="1">
      <alignment horizontal="center" vertical="center" wrapText="1"/>
    </xf>
    <xf numFmtId="0" fontId="47" fillId="3" borderId="3" xfId="2" applyNumberFormat="1" applyFont="1" applyFill="1" applyBorder="1" applyAlignment="1">
      <alignment vertical="center"/>
    </xf>
    <xf numFmtId="0" fontId="46" fillId="0" borderId="2" xfId="2" applyFont="1" applyFill="1" applyBorder="1" applyAlignment="1">
      <alignment vertical="center" wrapText="1"/>
    </xf>
    <xf numFmtId="165" fontId="5" fillId="0" borderId="2" xfId="4" applyNumberFormat="1" applyFont="1" applyBorder="1" applyAlignment="1">
      <alignment horizontal="center" vertical="center" wrapText="1"/>
    </xf>
    <xf numFmtId="43" fontId="48" fillId="0" borderId="2" xfId="4" applyNumberFormat="1" applyFont="1" applyBorder="1" applyAlignment="1">
      <alignment horizontal="center" vertical="center" wrapText="1"/>
    </xf>
    <xf numFmtId="169" fontId="48" fillId="0" borderId="2" xfId="6" applyNumberFormat="1" applyFont="1" applyBorder="1" applyAlignment="1">
      <alignment horizontal="center" vertical="center" wrapText="1"/>
    </xf>
    <xf numFmtId="43" fontId="5" fillId="0" borderId="2" xfId="4" applyNumberFormat="1" applyFont="1" applyBorder="1" applyAlignment="1">
      <alignment horizontal="center" vertical="center" wrapText="1"/>
    </xf>
    <xf numFmtId="43" fontId="44" fillId="0" borderId="4" xfId="2" applyNumberFormat="1" applyFont="1" applyBorder="1" applyAlignment="1">
      <alignment horizontal="center" vertical="center" wrapText="1"/>
    </xf>
    <xf numFmtId="0" fontId="40" fillId="0" borderId="4" xfId="2" applyNumberFormat="1" applyFont="1" applyBorder="1" applyAlignment="1">
      <alignment horizontal="center" vertical="center" wrapText="1"/>
    </xf>
    <xf numFmtId="43" fontId="40" fillId="0" borderId="4" xfId="6" applyNumberFormat="1" applyFont="1" applyBorder="1" applyAlignment="1">
      <alignment horizontal="center" vertical="center" wrapText="1"/>
    </xf>
    <xf numFmtId="0" fontId="40" fillId="0" borderId="2" xfId="2" applyNumberFormat="1" applyFont="1" applyBorder="1" applyAlignment="1">
      <alignment horizontal="center" vertical="center" wrapText="1"/>
    </xf>
    <xf numFmtId="0" fontId="5" fillId="3" borderId="0" xfId="2" applyFont="1" applyFill="1" applyAlignment="1">
      <alignment vertical="center"/>
    </xf>
    <xf numFmtId="0" fontId="5" fillId="5" borderId="2" xfId="2" applyFont="1" applyFill="1" applyBorder="1" applyAlignment="1">
      <alignment horizontal="center" vertical="center"/>
    </xf>
    <xf numFmtId="0" fontId="46" fillId="3" borderId="3" xfId="2" applyFont="1" applyFill="1" applyBorder="1" applyAlignment="1">
      <alignment vertical="center" wrapText="1"/>
    </xf>
    <xf numFmtId="0" fontId="5" fillId="5" borderId="2" xfId="2" applyFont="1" applyFill="1" applyBorder="1" applyAlignment="1">
      <alignment vertical="center"/>
    </xf>
    <xf numFmtId="169" fontId="5" fillId="0" borderId="2" xfId="6" applyNumberFormat="1" applyFont="1" applyBorder="1" applyAlignment="1">
      <alignment horizontal="center" vertical="center" wrapText="1"/>
    </xf>
    <xf numFmtId="0" fontId="46" fillId="3" borderId="2" xfId="0" applyFont="1" applyFill="1" applyBorder="1" applyAlignment="1">
      <alignment vertical="center" wrapText="1"/>
    </xf>
    <xf numFmtId="0" fontId="5" fillId="5" borderId="1" xfId="2" applyFont="1" applyFill="1" applyBorder="1" applyAlignment="1">
      <alignment horizontal="left" vertical="center"/>
    </xf>
    <xf numFmtId="0" fontId="5" fillId="4" borderId="2" xfId="2" applyFont="1" applyFill="1" applyBorder="1" applyAlignment="1">
      <alignment horizontal="center" vertical="center"/>
    </xf>
    <xf numFmtId="0" fontId="5" fillId="4" borderId="2" xfId="2" applyFont="1" applyFill="1" applyBorder="1" applyAlignment="1">
      <alignment horizontal="center" vertical="center" wrapText="1"/>
    </xf>
    <xf numFmtId="0" fontId="24" fillId="4" borderId="3" xfId="3" applyFont="1" applyFill="1" applyBorder="1" applyAlignment="1">
      <alignment horizontal="left" vertical="center" wrapText="1"/>
    </xf>
    <xf numFmtId="0" fontId="5" fillId="4" borderId="2" xfId="2" applyFont="1" applyFill="1" applyBorder="1" applyAlignment="1">
      <alignment horizontal="left" vertical="center" wrapText="1"/>
    </xf>
    <xf numFmtId="164" fontId="5" fillId="4" borderId="2" xfId="2" applyNumberFormat="1" applyFont="1" applyFill="1" applyBorder="1" applyAlignment="1">
      <alignment horizontal="center" vertical="center" wrapText="1"/>
    </xf>
    <xf numFmtId="43" fontId="5" fillId="4" borderId="2" xfId="4" applyFont="1" applyFill="1" applyBorder="1" applyAlignment="1">
      <alignment horizontal="center" vertical="center" wrapText="1"/>
    </xf>
    <xf numFmtId="165" fontId="5" fillId="4" borderId="2" xfId="4" applyNumberFormat="1" applyFont="1" applyFill="1" applyBorder="1" applyAlignment="1">
      <alignment horizontal="center" vertical="center" wrapText="1"/>
    </xf>
    <xf numFmtId="165" fontId="47" fillId="4" borderId="2" xfId="4" applyNumberFormat="1" applyFont="1" applyFill="1" applyBorder="1" applyAlignment="1">
      <alignment horizontal="center" vertical="center" wrapText="1"/>
    </xf>
    <xf numFmtId="169" fontId="47" fillId="4" borderId="2" xfId="6" applyNumberFormat="1" applyFont="1" applyFill="1" applyBorder="1" applyAlignment="1">
      <alignment horizontal="center" vertical="center" wrapText="1"/>
    </xf>
    <xf numFmtId="0" fontId="44" fillId="4" borderId="4" xfId="2" applyNumberFormat="1" applyFont="1" applyFill="1" applyBorder="1" applyAlignment="1">
      <alignment horizontal="center" vertical="center" wrapText="1"/>
    </xf>
    <xf numFmtId="0" fontId="40" fillId="4" borderId="4" xfId="2" applyNumberFormat="1" applyFont="1" applyFill="1" applyBorder="1" applyAlignment="1">
      <alignment horizontal="center" vertical="center" wrapText="1"/>
    </xf>
    <xf numFmtId="43" fontId="40" fillId="4" borderId="4" xfId="6" applyNumberFormat="1" applyFont="1" applyFill="1" applyBorder="1" applyAlignment="1">
      <alignment horizontal="center" vertical="center" wrapText="1"/>
    </xf>
    <xf numFmtId="0" fontId="40" fillId="4" borderId="2" xfId="2" applyNumberFormat="1" applyFont="1" applyFill="1" applyBorder="1" applyAlignment="1">
      <alignment horizontal="center" vertical="center" wrapText="1"/>
    </xf>
    <xf numFmtId="0" fontId="46" fillId="5" borderId="2" xfId="2" applyFont="1" applyFill="1" applyBorder="1" applyAlignment="1">
      <alignment horizontal="center" vertical="center" wrapText="1"/>
    </xf>
    <xf numFmtId="0" fontId="46" fillId="5" borderId="2" xfId="2" applyFont="1" applyFill="1" applyBorder="1" applyAlignment="1">
      <alignment vertical="center" wrapText="1"/>
    </xf>
    <xf numFmtId="43" fontId="44" fillId="0" borderId="2" xfId="6" applyNumberFormat="1" applyFont="1" applyBorder="1" applyAlignment="1">
      <alignment horizontal="center" vertical="center" wrapText="1"/>
    </xf>
    <xf numFmtId="0" fontId="48" fillId="5" borderId="1" xfId="2" applyFont="1" applyFill="1" applyBorder="1" applyAlignment="1">
      <alignment horizontal="center" vertical="center"/>
    </xf>
    <xf numFmtId="0" fontId="48" fillId="5" borderId="2" xfId="2" applyFont="1" applyFill="1" applyBorder="1" applyAlignment="1">
      <alignment horizontal="center" vertical="center" wrapText="1"/>
    </xf>
    <xf numFmtId="0" fontId="48" fillId="3" borderId="3" xfId="2" applyFont="1" applyFill="1" applyBorder="1" applyAlignment="1">
      <alignment horizontal="left" vertical="center" wrapText="1"/>
    </xf>
    <xf numFmtId="0" fontId="48" fillId="5" borderId="2" xfId="2" applyFont="1" applyFill="1" applyBorder="1" applyAlignment="1">
      <alignment vertical="center" wrapText="1"/>
    </xf>
    <xf numFmtId="164" fontId="48" fillId="0" borderId="1" xfId="2" applyNumberFormat="1" applyFont="1" applyBorder="1" applyAlignment="1">
      <alignment horizontal="center" vertical="center" wrapText="1"/>
    </xf>
    <xf numFmtId="165" fontId="48" fillId="0" borderId="2" xfId="4" applyNumberFormat="1" applyFont="1" applyBorder="1" applyAlignment="1">
      <alignment horizontal="center" vertical="center" wrapText="1"/>
    </xf>
    <xf numFmtId="43" fontId="44" fillId="0" borderId="4" xfId="6" applyFont="1" applyBorder="1" applyAlignment="1">
      <alignment horizontal="center" vertical="center" wrapText="1"/>
    </xf>
    <xf numFmtId="0" fontId="44" fillId="0" borderId="4" xfId="2" applyNumberFormat="1" applyFont="1" applyBorder="1" applyAlignment="1">
      <alignment horizontal="center" vertical="center" wrapText="1"/>
    </xf>
    <xf numFmtId="0" fontId="44" fillId="0" borderId="2" xfId="2" applyNumberFormat="1" applyFont="1" applyBorder="1" applyAlignment="1">
      <alignment horizontal="center" vertical="center" wrapText="1"/>
    </xf>
    <xf numFmtId="0" fontId="48" fillId="3" borderId="0" xfId="2" applyFont="1" applyFill="1" applyAlignment="1">
      <alignment vertical="center"/>
    </xf>
    <xf numFmtId="0" fontId="44" fillId="3" borderId="0" xfId="2" applyNumberFormat="1" applyFont="1" applyFill="1" applyBorder="1" applyAlignment="1">
      <alignment horizontal="center" vertical="center" wrapText="1"/>
    </xf>
    <xf numFmtId="169" fontId="5" fillId="4" borderId="2" xfId="6" applyNumberFormat="1" applyFont="1" applyFill="1" applyBorder="1" applyAlignment="1">
      <alignment horizontal="center" vertical="center" wrapText="1"/>
    </xf>
    <xf numFmtId="43" fontId="24" fillId="4" borderId="4" xfId="6" applyFont="1" applyFill="1" applyBorder="1" applyAlignment="1">
      <alignment horizontal="center" vertical="center" wrapText="1"/>
    </xf>
    <xf numFmtId="0" fontId="46" fillId="0" borderId="0" xfId="0" applyFont="1" applyFill="1" applyBorder="1" applyAlignment="1">
      <alignment horizontal="center" vertical="center" wrapText="1"/>
    </xf>
    <xf numFmtId="0" fontId="5" fillId="5" borderId="6" xfId="0" applyFont="1" applyFill="1" applyBorder="1" applyAlignment="1">
      <alignment vertical="center" wrapText="1"/>
    </xf>
    <xf numFmtId="43" fontId="48" fillId="0" borderId="2" xfId="4" applyFont="1" applyBorder="1" applyAlignment="1">
      <alignment horizontal="center" vertical="center" wrapText="1"/>
    </xf>
    <xf numFmtId="43" fontId="24" fillId="0" borderId="4" xfId="6" applyFont="1" applyBorder="1" applyAlignment="1">
      <alignment horizontal="center" vertical="center" wrapText="1"/>
    </xf>
    <xf numFmtId="0" fontId="24" fillId="0" borderId="4" xfId="2" applyNumberFormat="1" applyFont="1" applyBorder="1" applyAlignment="1">
      <alignment horizontal="center" vertical="center" wrapText="1"/>
    </xf>
    <xf numFmtId="43" fontId="5" fillId="0" borderId="2" xfId="4" applyFont="1" applyBorder="1" applyAlignment="1">
      <alignment horizontal="center" vertical="center" wrapText="1"/>
    </xf>
    <xf numFmtId="43" fontId="5" fillId="0" borderId="4" xfId="6" applyFont="1" applyBorder="1" applyAlignment="1">
      <alignment horizontal="center" vertical="center" wrapText="1"/>
    </xf>
    <xf numFmtId="0" fontId="5" fillId="3" borderId="3" xfId="3" applyFont="1" applyFill="1" applyBorder="1" applyAlignment="1">
      <alignment vertical="center"/>
    </xf>
    <xf numFmtId="0" fontId="5" fillId="3" borderId="3" xfId="2" applyFont="1" applyFill="1" applyBorder="1" applyAlignment="1">
      <alignment vertical="center" wrapText="1"/>
    </xf>
    <xf numFmtId="0" fontId="5" fillId="3" borderId="0" xfId="2" applyFont="1" applyFill="1" applyAlignment="1">
      <alignment horizontal="center" vertical="center"/>
    </xf>
    <xf numFmtId="0" fontId="5" fillId="3" borderId="3" xfId="2" applyNumberFormat="1" applyFont="1" applyFill="1" applyBorder="1" applyAlignment="1">
      <alignment vertical="center"/>
    </xf>
    <xf numFmtId="43" fontId="5" fillId="3" borderId="2" xfId="4" applyFont="1" applyFill="1" applyBorder="1" applyAlignment="1">
      <alignment horizontal="center" vertical="center" wrapText="1"/>
    </xf>
    <xf numFmtId="0" fontId="48" fillId="5" borderId="2" xfId="2" applyFont="1" applyFill="1" applyBorder="1" applyAlignment="1">
      <alignment horizontal="center" vertical="center"/>
    </xf>
    <xf numFmtId="0" fontId="48" fillId="3" borderId="3" xfId="2" applyFont="1" applyFill="1" applyBorder="1" applyAlignment="1">
      <alignment vertical="center" wrapText="1"/>
    </xf>
    <xf numFmtId="0" fontId="48" fillId="5" borderId="2" xfId="2" applyFont="1" applyFill="1" applyBorder="1" applyAlignment="1">
      <alignment vertical="center"/>
    </xf>
    <xf numFmtId="169" fontId="5" fillId="6" borderId="2" xfId="6" applyNumberFormat="1" applyFont="1" applyFill="1" applyBorder="1" applyAlignment="1">
      <alignment horizontal="center" vertical="center" wrapText="1"/>
    </xf>
    <xf numFmtId="43" fontId="5" fillId="6" borderId="4" xfId="6" applyFont="1" applyFill="1" applyBorder="1" applyAlignment="1">
      <alignment horizontal="center" vertical="center" wrapText="1"/>
    </xf>
    <xf numFmtId="0" fontId="48" fillId="3" borderId="3" xfId="2" applyNumberFormat="1" applyFont="1" applyFill="1" applyBorder="1" applyAlignment="1">
      <alignment vertical="center"/>
    </xf>
    <xf numFmtId="43" fontId="48" fillId="0" borderId="4" xfId="6" applyFont="1" applyBorder="1" applyAlignment="1">
      <alignment horizontal="center" vertical="center" wrapText="1"/>
    </xf>
    <xf numFmtId="166" fontId="48" fillId="0" borderId="2" xfId="4" applyNumberFormat="1" applyFont="1" applyBorder="1" applyAlignment="1">
      <alignment horizontal="center" vertical="center" wrapText="1"/>
    </xf>
    <xf numFmtId="0" fontId="48" fillId="0" borderId="2" xfId="2" applyFont="1" applyFill="1" applyBorder="1" applyAlignment="1">
      <alignment horizontal="center" vertical="center" wrapText="1"/>
    </xf>
    <xf numFmtId="0" fontId="48" fillId="0" borderId="2" xfId="2" applyFont="1" applyFill="1" applyBorder="1" applyAlignment="1">
      <alignment vertical="center" wrapText="1"/>
    </xf>
    <xf numFmtId="0" fontId="48" fillId="3" borderId="0" xfId="2" applyFont="1" applyFill="1" applyAlignment="1">
      <alignment horizontal="center" vertical="center"/>
    </xf>
    <xf numFmtId="0" fontId="48" fillId="3" borderId="6" xfId="0" applyFont="1" applyFill="1" applyBorder="1" applyAlignment="1">
      <alignment vertical="center" wrapText="1"/>
    </xf>
    <xf numFmtId="0" fontId="48" fillId="3" borderId="2" xfId="0" applyFont="1" applyFill="1" applyBorder="1" applyAlignment="1">
      <alignment vertical="center" wrapText="1"/>
    </xf>
    <xf numFmtId="0" fontId="5" fillId="3" borderId="2" xfId="2" applyFont="1" applyFill="1" applyBorder="1" applyAlignment="1">
      <alignment vertical="center" wrapText="1"/>
    </xf>
    <xf numFmtId="164" fontId="5" fillId="0" borderId="2" xfId="2" applyNumberFormat="1" applyFont="1" applyBorder="1" applyAlignment="1">
      <alignment horizontal="center" vertical="center" wrapText="1"/>
    </xf>
    <xf numFmtId="43" fontId="5" fillId="0" borderId="2" xfId="6" applyFont="1" applyBorder="1" applyAlignment="1">
      <alignment horizontal="center" vertical="center" wrapText="1"/>
    </xf>
    <xf numFmtId="0" fontId="48" fillId="3" borderId="2" xfId="2" applyFont="1" applyFill="1" applyBorder="1" applyAlignment="1">
      <alignment vertical="center" wrapText="1"/>
    </xf>
    <xf numFmtId="168" fontId="47" fillId="5" borderId="2" xfId="0" applyNumberFormat="1" applyFont="1" applyFill="1" applyBorder="1" applyAlignment="1">
      <alignment horizontal="center" vertical="center"/>
    </xf>
    <xf numFmtId="43" fontId="48" fillId="0" borderId="2" xfId="6" applyFont="1" applyBorder="1" applyAlignment="1">
      <alignment horizontal="center" vertical="center" wrapText="1"/>
    </xf>
    <xf numFmtId="43" fontId="44" fillId="0" borderId="4" xfId="6" applyNumberFormat="1" applyFont="1" applyBorder="1" applyAlignment="1">
      <alignment horizontal="center" vertical="center" wrapText="1"/>
    </xf>
    <xf numFmtId="164" fontId="48" fillId="0" borderId="2" xfId="2" applyNumberFormat="1" applyFont="1" applyBorder="1" applyAlignment="1">
      <alignment horizontal="center" vertical="center" wrapText="1"/>
    </xf>
    <xf numFmtId="0" fontId="5" fillId="0" borderId="2" xfId="2" applyFont="1" applyFill="1" applyBorder="1" applyAlignment="1">
      <alignment horizontal="center" vertical="center" wrapText="1"/>
    </xf>
    <xf numFmtId="0" fontId="5" fillId="3" borderId="7" xfId="2" applyFont="1" applyFill="1" applyBorder="1" applyAlignment="1">
      <alignment vertical="center" wrapText="1"/>
    </xf>
    <xf numFmtId="0" fontId="5" fillId="0" borderId="2" xfId="2" applyFont="1" applyFill="1" applyBorder="1" applyAlignment="1">
      <alignment vertical="center" wrapText="1"/>
    </xf>
    <xf numFmtId="43" fontId="24" fillId="0" borderId="4" xfId="2" applyNumberFormat="1" applyFont="1" applyBorder="1" applyAlignment="1">
      <alignment horizontal="center" vertical="center" wrapText="1"/>
    </xf>
    <xf numFmtId="43" fontId="24" fillId="0" borderId="4" xfId="6" applyNumberFormat="1" applyFont="1" applyBorder="1" applyAlignment="1">
      <alignment horizontal="center" vertical="center" wrapText="1"/>
    </xf>
    <xf numFmtId="0" fontId="24" fillId="0" borderId="2" xfId="2" applyNumberFormat="1" applyFont="1" applyBorder="1" applyAlignment="1">
      <alignment horizontal="center" vertical="center" wrapText="1"/>
    </xf>
    <xf numFmtId="0" fontId="5" fillId="3" borderId="7" xfId="5" applyNumberFormat="1" applyFont="1" applyFill="1" applyBorder="1" applyAlignment="1">
      <alignment horizontal="left" vertical="center" wrapText="1"/>
    </xf>
    <xf numFmtId="0" fontId="40" fillId="4" borderId="4" xfId="2" applyNumberFormat="1" applyFont="1" applyFill="1" applyBorder="1" applyAlignment="1">
      <alignment horizontal="left" vertical="center" wrapText="1"/>
    </xf>
    <xf numFmtId="169" fontId="48" fillId="6" borderId="2" xfId="6" applyNumberFormat="1" applyFont="1" applyFill="1" applyBorder="1" applyAlignment="1">
      <alignment horizontal="center" vertical="center" wrapText="1"/>
    </xf>
    <xf numFmtId="0" fontId="5" fillId="3" borderId="2" xfId="2" applyNumberFormat="1" applyFont="1" applyFill="1" applyBorder="1" applyAlignment="1">
      <alignment vertical="center"/>
    </xf>
    <xf numFmtId="0" fontId="5" fillId="3" borderId="2" xfId="0" applyFont="1" applyFill="1" applyBorder="1" applyAlignment="1">
      <alignment horizontal="left" vertical="center"/>
    </xf>
    <xf numFmtId="168" fontId="5" fillId="5" borderId="2" xfId="0" applyNumberFormat="1" applyFont="1" applyFill="1" applyBorder="1" applyAlignment="1">
      <alignment horizontal="center" vertical="center"/>
    </xf>
    <xf numFmtId="0" fontId="48" fillId="3" borderId="2" xfId="2" applyNumberFormat="1" applyFont="1" applyFill="1" applyBorder="1" applyAlignment="1">
      <alignment vertical="center"/>
    </xf>
    <xf numFmtId="43" fontId="5" fillId="4" borderId="2" xfId="6" applyFont="1" applyFill="1" applyBorder="1" applyAlignment="1">
      <alignment horizontal="center" vertical="center" wrapText="1"/>
    </xf>
    <xf numFmtId="0" fontId="40" fillId="0" borderId="4" xfId="2" applyNumberFormat="1" applyFont="1" applyBorder="1" applyAlignment="1">
      <alignment horizontal="left" vertical="center" wrapText="1"/>
    </xf>
    <xf numFmtId="0" fontId="40" fillId="4" borderId="3" xfId="3" applyFont="1" applyFill="1" applyBorder="1" applyAlignment="1">
      <alignment horizontal="left" vertical="center" wrapText="1"/>
    </xf>
    <xf numFmtId="43" fontId="5" fillId="4" borderId="4" xfId="6" applyFont="1" applyFill="1" applyBorder="1" applyAlignment="1">
      <alignment horizontal="center" vertical="center" wrapText="1"/>
    </xf>
    <xf numFmtId="0" fontId="5" fillId="3" borderId="3" xfId="2" applyFont="1" applyFill="1" applyBorder="1" applyAlignment="1">
      <alignment vertical="center"/>
    </xf>
    <xf numFmtId="6" fontId="40" fillId="0" borderId="4" xfId="2" applyNumberFormat="1" applyFont="1" applyBorder="1" applyAlignment="1">
      <alignment horizontal="center" vertical="center" wrapText="1"/>
    </xf>
    <xf numFmtId="0" fontId="40" fillId="0" borderId="4" xfId="2" quotePrefix="1" applyNumberFormat="1" applyFont="1" applyBorder="1" applyAlignment="1">
      <alignment horizontal="center" vertical="center" wrapText="1"/>
    </xf>
    <xf numFmtId="0" fontId="40" fillId="0" borderId="4" xfId="2" applyNumberFormat="1" applyFont="1" applyBorder="1" applyAlignment="1">
      <alignment horizontal="left" vertical="top" wrapText="1"/>
    </xf>
    <xf numFmtId="43" fontId="5" fillId="3" borderId="2" xfId="4" applyNumberFormat="1" applyFont="1" applyFill="1" applyBorder="1" applyAlignment="1">
      <alignment horizontal="center" vertical="center" wrapText="1"/>
    </xf>
    <xf numFmtId="0" fontId="47" fillId="0" borderId="3" xfId="2" applyNumberFormat="1" applyFont="1" applyFill="1" applyBorder="1" applyAlignment="1">
      <alignment vertical="center"/>
    </xf>
    <xf numFmtId="0" fontId="40" fillId="0" borderId="4" xfId="2" quotePrefix="1" applyNumberFormat="1" applyFont="1" applyBorder="1" applyAlignment="1">
      <alignment horizontal="left" vertical="top" wrapText="1"/>
    </xf>
    <xf numFmtId="0" fontId="46" fillId="0" borderId="6" xfId="0" applyFont="1" applyBorder="1" applyAlignment="1">
      <alignment vertical="center" wrapText="1"/>
    </xf>
    <xf numFmtId="0" fontId="47" fillId="0" borderId="4" xfId="2" applyNumberFormat="1" applyFont="1" applyBorder="1" applyAlignment="1">
      <alignment horizontal="left" vertical="top" wrapText="1"/>
    </xf>
    <xf numFmtId="0" fontId="46" fillId="3" borderId="3" xfId="2" applyFont="1" applyFill="1" applyBorder="1" applyAlignment="1">
      <alignment horizontal="left" vertical="center" wrapText="1"/>
    </xf>
    <xf numFmtId="0" fontId="5" fillId="3" borderId="2" xfId="0" applyNumberFormat="1" applyFont="1" applyFill="1" applyBorder="1" applyAlignment="1">
      <alignment vertical="center"/>
    </xf>
    <xf numFmtId="0" fontId="47" fillId="0" borderId="2" xfId="2" applyNumberFormat="1" applyFont="1" applyFill="1" applyBorder="1" applyAlignment="1">
      <alignment vertical="center"/>
    </xf>
    <xf numFmtId="0" fontId="24" fillId="4" borderId="2" xfId="3" applyFont="1" applyFill="1" applyBorder="1" applyAlignment="1">
      <alignment horizontal="left" vertical="center" wrapText="1"/>
    </xf>
    <xf numFmtId="0" fontId="24" fillId="4" borderId="2" xfId="2" applyFont="1" applyFill="1" applyBorder="1" applyAlignment="1">
      <alignment horizontal="center" vertical="center"/>
    </xf>
    <xf numFmtId="0" fontId="24" fillId="4" borderId="2" xfId="2" applyNumberFormat="1" applyFont="1" applyFill="1" applyBorder="1" applyAlignment="1">
      <alignment horizontal="center" vertical="center" wrapText="1"/>
    </xf>
    <xf numFmtId="0" fontId="44" fillId="4" borderId="2" xfId="2" applyNumberFormat="1" applyFont="1" applyFill="1" applyBorder="1" applyAlignment="1">
      <alignment horizontal="center" vertical="center" wrapText="1"/>
    </xf>
    <xf numFmtId="0" fontId="44" fillId="0" borderId="0" xfId="2" applyFont="1" applyAlignment="1">
      <alignment horizontal="left"/>
    </xf>
    <xf numFmtId="0" fontId="48" fillId="0" borderId="0" xfId="2" applyFont="1" applyAlignment="1">
      <alignment horizontal="left"/>
    </xf>
    <xf numFmtId="165" fontId="49" fillId="0" borderId="0" xfId="4" applyNumberFormat="1" applyFont="1"/>
    <xf numFmtId="169" fontId="49" fillId="0" borderId="0" xfId="6" applyNumberFormat="1" applyFont="1" applyAlignment="1">
      <alignment horizontal="center"/>
    </xf>
    <xf numFmtId="165" fontId="49" fillId="0" borderId="0" xfId="4" applyNumberFormat="1" applyFont="1" applyAlignment="1">
      <alignment horizontal="center"/>
    </xf>
    <xf numFmtId="43" fontId="49" fillId="0" borderId="0" xfId="6" applyFont="1"/>
    <xf numFmtId="0" fontId="49" fillId="0" borderId="0" xfId="2" applyFont="1"/>
    <xf numFmtId="0" fontId="48" fillId="0" borderId="0" xfId="2" applyFont="1" applyAlignment="1">
      <alignment horizontal="center"/>
    </xf>
    <xf numFmtId="0" fontId="49" fillId="0" borderId="0" xfId="2" applyFont="1" applyAlignment="1">
      <alignment horizontal="center"/>
    </xf>
    <xf numFmtId="0" fontId="5" fillId="0" borderId="0" xfId="2" applyFont="1" applyAlignment="1">
      <alignment horizontal="center"/>
    </xf>
    <xf numFmtId="0" fontId="5" fillId="0" borderId="0" xfId="2" quotePrefix="1" applyFont="1" applyAlignment="1">
      <alignment horizontal="left" indent="2"/>
    </xf>
    <xf numFmtId="169" fontId="5" fillId="0" borderId="0" xfId="6" applyNumberFormat="1" applyFont="1" applyBorder="1" applyAlignment="1">
      <alignment vertical="center" wrapText="1"/>
    </xf>
    <xf numFmtId="164" fontId="50" fillId="0" borderId="0" xfId="2" applyNumberFormat="1" applyFont="1" applyBorder="1" applyAlignment="1">
      <alignment horizontal="center" vertical="center" wrapText="1"/>
    </xf>
    <xf numFmtId="43" fontId="50" fillId="0" borderId="0" xfId="6" applyFont="1" applyBorder="1" applyAlignment="1">
      <alignment horizontal="center" vertical="center" wrapText="1"/>
    </xf>
    <xf numFmtId="0" fontId="40" fillId="0" borderId="0" xfId="2" applyFont="1" applyBorder="1" applyAlignment="1">
      <alignment horizontal="center"/>
    </xf>
    <xf numFmtId="9" fontId="49" fillId="0" borderId="0" xfId="1" applyFont="1" applyBorder="1" applyAlignment="1"/>
    <xf numFmtId="164" fontId="50" fillId="0" borderId="0" xfId="2" applyNumberFormat="1" applyFont="1" applyBorder="1" applyAlignment="1">
      <alignment vertical="center" wrapText="1"/>
    </xf>
    <xf numFmtId="0" fontId="50" fillId="0" borderId="0" xfId="2" applyFont="1" applyAlignment="1">
      <alignment horizontal="left" indent="2"/>
    </xf>
    <xf numFmtId="0" fontId="24" fillId="0" borderId="0" xfId="2" applyFont="1" applyAlignment="1">
      <alignment horizontal="center"/>
    </xf>
    <xf numFmtId="0" fontId="24" fillId="0" borderId="0" xfId="2" applyFont="1" applyAlignment="1"/>
    <xf numFmtId="2" fontId="5" fillId="3" borderId="0" xfId="2" applyNumberFormat="1" applyFont="1" applyFill="1" applyAlignment="1">
      <alignment vertical="top"/>
    </xf>
    <xf numFmtId="2" fontId="48" fillId="3" borderId="0" xfId="2" applyNumberFormat="1" applyFont="1" applyFill="1" applyAlignment="1">
      <alignment horizontal="center" vertical="top"/>
    </xf>
    <xf numFmtId="2" fontId="5" fillId="3" borderId="0" xfId="2" applyNumberFormat="1" applyFont="1" applyFill="1" applyAlignment="1">
      <alignment horizontal="center" vertical="top"/>
    </xf>
    <xf numFmtId="0" fontId="5" fillId="0" borderId="0" xfId="2" applyFont="1" applyAlignment="1">
      <alignment horizontal="left"/>
    </xf>
    <xf numFmtId="0" fontId="44" fillId="0" borderId="4" xfId="2" applyNumberFormat="1" applyFont="1" applyBorder="1" applyAlignment="1">
      <alignment horizontal="left" vertical="center" wrapText="1"/>
    </xf>
    <xf numFmtId="0" fontId="48" fillId="0" borderId="2" xfId="2" applyNumberFormat="1" applyFont="1" applyFill="1" applyBorder="1" applyAlignment="1">
      <alignment vertical="center"/>
    </xf>
    <xf numFmtId="169" fontId="51" fillId="0" borderId="2" xfId="6" applyNumberFormat="1" applyFont="1" applyBorder="1" applyAlignment="1">
      <alignment horizontal="center" vertical="center" wrapText="1"/>
    </xf>
    <xf numFmtId="43" fontId="51" fillId="4" borderId="2" xfId="4" applyFont="1" applyFill="1" applyBorder="1" applyAlignment="1">
      <alignment horizontal="center" vertical="center" wrapText="1"/>
    </xf>
    <xf numFmtId="43" fontId="52" fillId="0" borderId="4" xfId="6" applyFont="1" applyBorder="1" applyAlignment="1">
      <alignment horizontal="center" vertical="center" wrapText="1"/>
    </xf>
    <xf numFmtId="43" fontId="52" fillId="4" borderId="4" xfId="6" applyFont="1" applyFill="1" applyBorder="1" applyAlignment="1">
      <alignment horizontal="center" vertical="center" wrapText="1"/>
    </xf>
    <xf numFmtId="43" fontId="51" fillId="0" borderId="4" xfId="6" applyFont="1" applyBorder="1" applyAlignment="1">
      <alignment horizontal="center" vertical="center" wrapText="1"/>
    </xf>
    <xf numFmtId="43" fontId="51" fillId="6" borderId="4" xfId="6" applyFont="1" applyFill="1" applyBorder="1" applyAlignment="1">
      <alignment horizontal="center" vertical="center" wrapText="1"/>
    </xf>
    <xf numFmtId="43" fontId="51" fillId="0" borderId="2" xfId="6" applyFont="1" applyBorder="1" applyAlignment="1">
      <alignment horizontal="center" vertical="center" wrapText="1"/>
    </xf>
    <xf numFmtId="43" fontId="51" fillId="4" borderId="2" xfId="6" applyFont="1" applyFill="1" applyBorder="1" applyAlignment="1">
      <alignment horizontal="center" vertical="center" wrapText="1"/>
    </xf>
    <xf numFmtId="43" fontId="51" fillId="4" borderId="4" xfId="6" applyFont="1" applyFill="1" applyBorder="1" applyAlignment="1">
      <alignment horizontal="center" vertical="center" wrapText="1"/>
    </xf>
    <xf numFmtId="43" fontId="51" fillId="0" borderId="2" xfId="4" applyNumberFormat="1" applyFont="1" applyBorder="1" applyAlignment="1">
      <alignment horizontal="center" vertical="center" wrapText="1"/>
    </xf>
    <xf numFmtId="0" fontId="52" fillId="4" borderId="2" xfId="2" applyNumberFormat="1" applyFont="1" applyFill="1" applyBorder="1" applyAlignment="1">
      <alignment horizontal="center" vertical="center" wrapText="1"/>
    </xf>
    <xf numFmtId="0" fontId="5" fillId="0" borderId="2" xfId="2" applyFont="1" applyFill="1" applyBorder="1" applyAlignment="1">
      <alignment vertical="center"/>
    </xf>
    <xf numFmtId="166" fontId="49" fillId="0" borderId="0" xfId="6" applyNumberFormat="1" applyFont="1"/>
    <xf numFmtId="166" fontId="49" fillId="0" borderId="0" xfId="6" applyNumberFormat="1" applyFont="1" applyAlignment="1">
      <alignment horizontal="center"/>
    </xf>
    <xf numFmtId="166" fontId="5" fillId="0" borderId="0" xfId="6" applyNumberFormat="1" applyFont="1"/>
    <xf numFmtId="166" fontId="5" fillId="0" borderId="0" xfId="6" applyNumberFormat="1" applyFont="1" applyBorder="1" applyAlignment="1">
      <alignment vertical="center" wrapText="1"/>
    </xf>
    <xf numFmtId="166" fontId="50" fillId="0" borderId="0" xfId="6" applyNumberFormat="1" applyFont="1" applyBorder="1" applyAlignment="1">
      <alignment horizontal="center" vertical="center" wrapText="1"/>
    </xf>
    <xf numFmtId="166" fontId="50" fillId="0" borderId="0" xfId="6" applyNumberFormat="1" applyFont="1" applyBorder="1" applyAlignment="1">
      <alignment vertical="center" wrapText="1"/>
    </xf>
    <xf numFmtId="166" fontId="24" fillId="0" borderId="0" xfId="6" applyNumberFormat="1" applyFont="1" applyAlignment="1"/>
    <xf numFmtId="166" fontId="24" fillId="0" borderId="0" xfId="6" applyNumberFormat="1" applyFont="1" applyAlignment="1">
      <alignment horizontal="center"/>
    </xf>
    <xf numFmtId="170" fontId="40" fillId="2" borderId="2" xfId="6" applyNumberFormat="1" applyFont="1" applyFill="1" applyBorder="1" applyAlignment="1">
      <alignment horizontal="center" vertical="center" wrapText="1"/>
    </xf>
    <xf numFmtId="0" fontId="40" fillId="0" borderId="2" xfId="2" applyFont="1" applyBorder="1" applyAlignment="1">
      <alignment horizontal="center"/>
    </xf>
    <xf numFmtId="0" fontId="5" fillId="13" borderId="2" xfId="2" applyFont="1" applyFill="1" applyBorder="1" applyAlignment="1">
      <alignment horizontal="left"/>
    </xf>
    <xf numFmtId="0" fontId="24" fillId="13" borderId="2" xfId="2" applyFont="1" applyFill="1" applyBorder="1" applyAlignment="1">
      <alignment horizontal="center"/>
    </xf>
    <xf numFmtId="0" fontId="24" fillId="13" borderId="2" xfId="2" quotePrefix="1" applyFont="1" applyFill="1" applyBorder="1" applyAlignment="1">
      <alignment horizontal="left" indent="2"/>
    </xf>
    <xf numFmtId="166" fontId="24" fillId="13" borderId="2" xfId="6" applyNumberFormat="1" applyFont="1" applyFill="1" applyBorder="1"/>
    <xf numFmtId="166" fontId="24" fillId="13" borderId="2" xfId="6" applyNumberFormat="1" applyFont="1" applyFill="1" applyBorder="1" applyAlignment="1">
      <alignment horizontal="center"/>
    </xf>
    <xf numFmtId="0" fontId="44" fillId="2" borderId="3" xfId="2" applyNumberFormat="1" applyFont="1" applyFill="1" applyBorder="1" applyAlignment="1">
      <alignment horizontal="center" vertical="center" wrapText="1"/>
    </xf>
    <xf numFmtId="0" fontId="24" fillId="0" borderId="0" xfId="2" applyFont="1" applyBorder="1" applyAlignment="1">
      <alignment horizontal="left" vertical="center"/>
    </xf>
    <xf numFmtId="0" fontId="49" fillId="0" borderId="0" xfId="2" applyFont="1" applyAlignment="1">
      <alignment horizontal="left"/>
    </xf>
    <xf numFmtId="164" fontId="50" fillId="0" borderId="0" xfId="2" applyNumberFormat="1" applyFont="1" applyBorder="1" applyAlignment="1">
      <alignment horizontal="left" vertical="center" wrapText="1"/>
    </xf>
    <xf numFmtId="0" fontId="24" fillId="0" borderId="0" xfId="2" applyFont="1" applyAlignment="1">
      <alignment horizontal="left"/>
    </xf>
    <xf numFmtId="0" fontId="5" fillId="0" borderId="2" xfId="2" applyFont="1" applyBorder="1" applyAlignment="1">
      <alignment horizontal="left"/>
    </xf>
    <xf numFmtId="166" fontId="49" fillId="0" borderId="2" xfId="6" applyNumberFormat="1" applyFont="1" applyBorder="1"/>
    <xf numFmtId="0" fontId="14" fillId="3" borderId="2" xfId="3" applyFont="1" applyFill="1" applyBorder="1" applyAlignment="1">
      <alignment vertical="center" wrapText="1"/>
    </xf>
    <xf numFmtId="0" fontId="53" fillId="3" borderId="2" xfId="3" applyFont="1" applyFill="1" applyBorder="1" applyAlignment="1">
      <alignment vertical="center" wrapText="1"/>
    </xf>
    <xf numFmtId="166" fontId="54" fillId="0" borderId="0" xfId="6" applyNumberFormat="1" applyFont="1" applyAlignment="1">
      <alignment horizontal="center"/>
    </xf>
    <xf numFmtId="0" fontId="54" fillId="0" borderId="0" xfId="2" applyFont="1" applyAlignment="1">
      <alignment horizontal="center"/>
    </xf>
    <xf numFmtId="0" fontId="44" fillId="0" borderId="0" xfId="2" applyFont="1" applyAlignment="1">
      <alignment horizontal="center"/>
    </xf>
    <xf numFmtId="0" fontId="24" fillId="15" borderId="2" xfId="2" applyFont="1" applyFill="1" applyBorder="1" applyAlignment="1">
      <alignment horizontal="center"/>
    </xf>
    <xf numFmtId="0" fontId="24" fillId="14" borderId="2" xfId="2" applyFont="1" applyFill="1" applyBorder="1" applyAlignment="1">
      <alignment horizontal="left"/>
    </xf>
    <xf numFmtId="0" fontId="40" fillId="3" borderId="2" xfId="2" applyNumberFormat="1" applyFont="1" applyFill="1" applyBorder="1" applyAlignment="1">
      <alignment vertical="center"/>
    </xf>
    <xf numFmtId="0" fontId="24" fillId="0" borderId="0" xfId="2" applyFont="1"/>
    <xf numFmtId="166" fontId="24" fillId="0" borderId="0" xfId="6" applyNumberFormat="1" applyFont="1"/>
    <xf numFmtId="166" fontId="24" fillId="0" borderId="0" xfId="6" applyNumberFormat="1" applyFont="1" applyBorder="1" applyAlignment="1">
      <alignment vertical="center" wrapText="1"/>
    </xf>
    <xf numFmtId="166" fontId="39" fillId="0" borderId="0" xfId="6" applyNumberFormat="1" applyFont="1" applyBorder="1" applyAlignment="1">
      <alignment horizontal="center" vertical="center" wrapText="1"/>
    </xf>
    <xf numFmtId="166" fontId="24" fillId="3" borderId="0" xfId="6" applyNumberFormat="1" applyFont="1" applyFill="1" applyAlignment="1">
      <alignment vertical="top"/>
    </xf>
    <xf numFmtId="2" fontId="24" fillId="3" borderId="0" xfId="2" applyNumberFormat="1" applyFont="1" applyFill="1" applyAlignment="1">
      <alignment horizontal="center" vertical="top"/>
    </xf>
    <xf numFmtId="2" fontId="44" fillId="3" borderId="0" xfId="2" applyNumberFormat="1" applyFont="1" applyFill="1" applyAlignment="1">
      <alignment horizontal="center" vertical="top"/>
    </xf>
    <xf numFmtId="2" fontId="24" fillId="3" borderId="0" xfId="2" applyNumberFormat="1" applyFont="1" applyFill="1" applyAlignment="1">
      <alignment horizontal="left" vertical="top"/>
    </xf>
    <xf numFmtId="0" fontId="6" fillId="4" borderId="4" xfId="2" applyFont="1" applyFill="1" applyBorder="1" applyAlignment="1">
      <alignment horizontal="center" vertical="center"/>
    </xf>
    <xf numFmtId="0" fontId="6" fillId="4" borderId="5" xfId="2" applyFont="1" applyFill="1" applyBorder="1" applyAlignment="1">
      <alignment horizontal="center" vertical="center" wrapText="1"/>
    </xf>
    <xf numFmtId="0" fontId="16" fillId="4" borderId="4" xfId="3" applyFont="1" applyFill="1" applyBorder="1" applyAlignment="1">
      <alignment horizontal="left" vertical="center"/>
    </xf>
    <xf numFmtId="0" fontId="16" fillId="4" borderId="5" xfId="3" applyFont="1" applyFill="1" applyBorder="1" applyAlignment="1">
      <alignment horizontal="left" vertical="center" wrapText="1"/>
    </xf>
    <xf numFmtId="0" fontId="6" fillId="4" borderId="5" xfId="2" applyFont="1" applyFill="1" applyBorder="1" applyAlignment="1">
      <alignment horizontal="left" vertical="center" wrapText="1"/>
    </xf>
    <xf numFmtId="164" fontId="6" fillId="4" borderId="4" xfId="2" applyNumberFormat="1" applyFont="1" applyFill="1" applyBorder="1" applyAlignment="1">
      <alignment horizontal="center" vertical="center" wrapText="1"/>
    </xf>
    <xf numFmtId="43" fontId="6" fillId="4" borderId="4" xfId="4" applyFont="1" applyFill="1" applyBorder="1" applyAlignment="1">
      <alignment horizontal="center" vertical="center" wrapText="1"/>
    </xf>
    <xf numFmtId="166" fontId="6" fillId="4" borderId="2" xfId="6" applyNumberFormat="1" applyFont="1" applyFill="1" applyBorder="1" applyAlignment="1">
      <alignment horizontal="center" vertical="top" wrapText="1"/>
    </xf>
    <xf numFmtId="166" fontId="6" fillId="4" borderId="4" xfId="6" applyNumberFormat="1" applyFont="1" applyFill="1" applyBorder="1" applyAlignment="1">
      <alignment horizontal="center" vertical="top" wrapText="1"/>
    </xf>
    <xf numFmtId="166" fontId="16" fillId="4" borderId="4" xfId="6" applyNumberFormat="1" applyFont="1" applyFill="1" applyBorder="1" applyAlignment="1">
      <alignment horizontal="center" vertical="top" wrapText="1"/>
    </xf>
    <xf numFmtId="0" fontId="16" fillId="4" borderId="4" xfId="2" applyNumberFormat="1" applyFont="1" applyFill="1" applyBorder="1" applyAlignment="1">
      <alignment horizontal="center" vertical="top" wrapText="1"/>
    </xf>
    <xf numFmtId="0" fontId="55" fillId="4" borderId="4" xfId="2" applyNumberFormat="1" applyFont="1" applyFill="1" applyBorder="1" applyAlignment="1">
      <alignment horizontal="center" vertical="top" wrapText="1"/>
    </xf>
    <xf numFmtId="0" fontId="56" fillId="4" borderId="4" xfId="2" applyNumberFormat="1" applyFont="1" applyFill="1" applyBorder="1" applyAlignment="1">
      <alignment horizontal="center" vertical="top" wrapText="1"/>
    </xf>
    <xf numFmtId="0" fontId="55" fillId="4" borderId="2" xfId="2" applyNumberFormat="1" applyFont="1" applyFill="1" applyBorder="1" applyAlignment="1">
      <alignment horizontal="left" vertical="top" wrapText="1"/>
    </xf>
    <xf numFmtId="0" fontId="55" fillId="4" borderId="2" xfId="2" applyNumberFormat="1" applyFont="1" applyFill="1" applyBorder="1" applyAlignment="1">
      <alignment horizontal="center" vertical="top" wrapText="1"/>
    </xf>
    <xf numFmtId="0" fontId="55" fillId="3" borderId="0" xfId="2" applyNumberFormat="1" applyFont="1" applyFill="1" applyBorder="1" applyAlignment="1">
      <alignment horizontal="center" vertical="center" wrapText="1"/>
    </xf>
    <xf numFmtId="0" fontId="6" fillId="3" borderId="0" xfId="2" applyFont="1" applyFill="1" applyAlignment="1">
      <alignment vertical="top"/>
    </xf>
    <xf numFmtId="0" fontId="6" fillId="5" borderId="1" xfId="2" applyFont="1" applyFill="1" applyBorder="1" applyAlignment="1">
      <alignment horizontal="center" vertical="center"/>
    </xf>
    <xf numFmtId="0" fontId="57" fillId="0" borderId="2" xfId="2" applyFont="1" applyFill="1" applyBorder="1" applyAlignment="1">
      <alignment horizontal="center" vertical="center" wrapText="1"/>
    </xf>
    <xf numFmtId="0" fontId="58" fillId="3" borderId="3" xfId="2" applyNumberFormat="1" applyFont="1" applyFill="1" applyBorder="1" applyAlignment="1">
      <alignment vertical="center"/>
    </xf>
    <xf numFmtId="0" fontId="57" fillId="0" borderId="2" xfId="2" applyFont="1" applyFill="1" applyBorder="1" applyAlignment="1">
      <alignment vertical="center" wrapText="1"/>
    </xf>
    <xf numFmtId="164" fontId="6" fillId="0" borderId="1" xfId="2" applyNumberFormat="1" applyFont="1" applyBorder="1" applyAlignment="1">
      <alignment horizontal="center" vertical="center" wrapText="1"/>
    </xf>
    <xf numFmtId="165" fontId="6" fillId="0" borderId="2" xfId="4" applyNumberFormat="1" applyFont="1" applyBorder="1" applyAlignment="1">
      <alignment horizontal="center" vertical="center" wrapText="1"/>
    </xf>
    <xf numFmtId="166" fontId="59" fillId="0" borderId="2" xfId="6" applyNumberFormat="1" applyFont="1" applyBorder="1" applyAlignment="1">
      <alignment horizontal="center" vertical="center" wrapText="1"/>
    </xf>
    <xf numFmtId="166" fontId="60" fillId="0" borderId="2" xfId="6" applyNumberFormat="1" applyFont="1" applyBorder="1" applyAlignment="1">
      <alignment horizontal="center" vertical="center" wrapText="1"/>
    </xf>
    <xf numFmtId="43" fontId="16" fillId="0" borderId="4" xfId="2" applyNumberFormat="1" applyFont="1" applyBorder="1" applyAlignment="1">
      <alignment horizontal="center" vertical="center" wrapText="1"/>
    </xf>
    <xf numFmtId="0" fontId="55" fillId="0" borderId="4" xfId="2" applyNumberFormat="1" applyFont="1" applyBorder="1" applyAlignment="1">
      <alignment horizontal="center" vertical="center" wrapText="1"/>
    </xf>
    <xf numFmtId="43" fontId="56" fillId="0" borderId="4" xfId="2" applyNumberFormat="1" applyFont="1" applyBorder="1" applyAlignment="1">
      <alignment horizontal="center" vertical="center" wrapText="1"/>
    </xf>
    <xf numFmtId="0" fontId="55" fillId="0" borderId="2" xfId="2" applyNumberFormat="1" applyFont="1" applyBorder="1" applyAlignment="1">
      <alignment horizontal="center" vertical="center" wrapText="1"/>
    </xf>
    <xf numFmtId="43" fontId="55" fillId="0" borderId="2" xfId="2" applyNumberFormat="1" applyFont="1" applyBorder="1" applyAlignment="1">
      <alignment horizontal="center" vertical="center" wrapText="1"/>
    </xf>
    <xf numFmtId="0" fontId="55" fillId="0" borderId="2" xfId="2" applyNumberFormat="1" applyFont="1" applyBorder="1" applyAlignment="1">
      <alignment horizontal="left" vertical="center" wrapText="1"/>
    </xf>
    <xf numFmtId="0" fontId="6" fillId="3" borderId="0" xfId="2" applyFont="1" applyFill="1" applyAlignment="1">
      <alignment vertical="center"/>
    </xf>
    <xf numFmtId="0" fontId="6" fillId="5" borderId="2" xfId="2" applyFont="1" applyFill="1" applyBorder="1" applyAlignment="1">
      <alignment horizontal="center" vertical="center"/>
    </xf>
    <xf numFmtId="0" fontId="57" fillId="3" borderId="3" xfId="2" applyFont="1" applyFill="1" applyBorder="1" applyAlignment="1">
      <alignment vertical="center" wrapText="1"/>
    </xf>
    <xf numFmtId="0" fontId="6" fillId="5" borderId="2" xfId="2" applyFont="1" applyFill="1" applyBorder="1" applyAlignment="1">
      <alignment vertical="center"/>
    </xf>
    <xf numFmtId="166" fontId="6" fillId="0" borderId="2" xfId="6" applyNumberFormat="1" applyFont="1" applyBorder="1" applyAlignment="1">
      <alignment horizontal="center" vertical="center" wrapText="1"/>
    </xf>
    <xf numFmtId="166" fontId="6" fillId="6" borderId="2" xfId="6" applyNumberFormat="1" applyFont="1" applyFill="1" applyBorder="1" applyAlignment="1">
      <alignment horizontal="center" vertical="center" wrapText="1"/>
    </xf>
    <xf numFmtId="166" fontId="60" fillId="6" borderId="2" xfId="6" applyNumberFormat="1" applyFont="1" applyFill="1" applyBorder="1" applyAlignment="1">
      <alignment horizontal="center" vertical="center" wrapText="1"/>
    </xf>
    <xf numFmtId="0" fontId="57" fillId="3" borderId="2" xfId="0" applyFont="1" applyFill="1" applyBorder="1" applyAlignment="1">
      <alignment vertical="center" wrapText="1"/>
    </xf>
    <xf numFmtId="0" fontId="6" fillId="5" borderId="1" xfId="2" applyFont="1" applyFill="1" applyBorder="1" applyAlignment="1">
      <alignment horizontal="left" vertical="center"/>
    </xf>
    <xf numFmtId="0" fontId="57" fillId="5" borderId="2" xfId="2" applyFont="1" applyFill="1" applyBorder="1" applyAlignment="1">
      <alignment horizontal="center" vertical="center" wrapText="1"/>
    </xf>
    <xf numFmtId="0" fontId="57" fillId="5" borderId="2" xfId="2" applyFont="1" applyFill="1" applyBorder="1" applyAlignment="1">
      <alignment vertical="center" wrapText="1"/>
    </xf>
    <xf numFmtId="0" fontId="6" fillId="4" borderId="2" xfId="2" applyFont="1" applyFill="1" applyBorder="1" applyAlignment="1">
      <alignment horizontal="center" vertical="center"/>
    </xf>
    <xf numFmtId="0" fontId="6" fillId="4" borderId="2" xfId="2" applyFont="1" applyFill="1" applyBorder="1" applyAlignment="1">
      <alignment horizontal="center" vertical="center" wrapText="1"/>
    </xf>
    <xf numFmtId="0" fontId="16" fillId="4" borderId="3" xfId="3" applyFont="1" applyFill="1" applyBorder="1" applyAlignment="1">
      <alignment horizontal="left" vertical="center" wrapText="1"/>
    </xf>
    <xf numFmtId="0" fontId="6" fillId="4" borderId="2" xfId="2" applyFont="1" applyFill="1" applyBorder="1" applyAlignment="1">
      <alignment horizontal="left" vertical="center" wrapText="1"/>
    </xf>
    <xf numFmtId="164" fontId="6" fillId="4" borderId="2" xfId="2" applyNumberFormat="1" applyFont="1" applyFill="1" applyBorder="1" applyAlignment="1">
      <alignment horizontal="center" vertical="center" wrapText="1"/>
    </xf>
    <xf numFmtId="165" fontId="6" fillId="4" borderId="2" xfId="4" applyNumberFormat="1" applyFont="1" applyFill="1" applyBorder="1" applyAlignment="1">
      <alignment horizontal="center" vertical="center" wrapText="1"/>
    </xf>
    <xf numFmtId="166" fontId="6" fillId="4" borderId="2" xfId="6" applyNumberFormat="1" applyFont="1" applyFill="1" applyBorder="1" applyAlignment="1">
      <alignment horizontal="center" vertical="center" wrapText="1"/>
    </xf>
    <xf numFmtId="166" fontId="16" fillId="4" borderId="4" xfId="6" applyNumberFormat="1" applyFont="1" applyFill="1" applyBorder="1" applyAlignment="1">
      <alignment horizontal="center" vertical="center" wrapText="1"/>
    </xf>
    <xf numFmtId="166" fontId="61" fillId="4" borderId="4" xfId="6" applyNumberFormat="1" applyFont="1" applyFill="1" applyBorder="1" applyAlignment="1">
      <alignment horizontal="center" vertical="center" wrapText="1"/>
    </xf>
    <xf numFmtId="0" fontId="16" fillId="4" borderId="4" xfId="2" applyNumberFormat="1" applyFont="1" applyFill="1" applyBorder="1" applyAlignment="1">
      <alignment horizontal="center" vertical="center" wrapText="1"/>
    </xf>
    <xf numFmtId="0" fontId="55" fillId="4" borderId="4" xfId="2" applyNumberFormat="1" applyFont="1" applyFill="1" applyBorder="1" applyAlignment="1">
      <alignment horizontal="center" vertical="center" wrapText="1"/>
    </xf>
    <xf numFmtId="0" fontId="56" fillId="4" borderId="4" xfId="2" applyNumberFormat="1" applyFont="1" applyFill="1" applyBorder="1" applyAlignment="1">
      <alignment horizontal="center" vertical="center" wrapText="1"/>
    </xf>
    <xf numFmtId="0" fontId="55" fillId="4" borderId="2" xfId="2" applyNumberFormat="1" applyFont="1" applyFill="1" applyBorder="1" applyAlignment="1">
      <alignment horizontal="center" vertical="center" wrapText="1"/>
    </xf>
    <xf numFmtId="0" fontId="55" fillId="4" borderId="2" xfId="2" applyNumberFormat="1" applyFont="1" applyFill="1" applyBorder="1" applyAlignment="1">
      <alignment horizontal="left" vertical="center" wrapText="1"/>
    </xf>
    <xf numFmtId="0" fontId="57" fillId="0" borderId="0" xfId="0" applyFont="1" applyFill="1" applyBorder="1" applyAlignment="1">
      <alignment horizontal="center" vertical="center" wrapText="1"/>
    </xf>
    <xf numFmtId="0" fontId="6" fillId="5" borderId="17" xfId="0" applyFont="1" applyFill="1" applyBorder="1" applyAlignment="1">
      <alignment vertical="center" wrapText="1"/>
    </xf>
    <xf numFmtId="0" fontId="6" fillId="5" borderId="2" xfId="0" applyFont="1" applyFill="1" applyBorder="1" applyAlignment="1">
      <alignment vertical="center" wrapText="1"/>
    </xf>
    <xf numFmtId="166" fontId="16" fillId="0" borderId="4" xfId="6" applyNumberFormat="1" applyFont="1" applyBorder="1" applyAlignment="1">
      <alignment horizontal="center" vertical="center" wrapText="1"/>
    </xf>
    <xf numFmtId="166" fontId="61" fillId="0" borderId="4" xfId="6" applyNumberFormat="1" applyFont="1" applyBorder="1" applyAlignment="1">
      <alignment horizontal="center" vertical="center" wrapText="1"/>
    </xf>
    <xf numFmtId="0" fontId="6" fillId="3" borderId="3" xfId="3" applyFont="1" applyFill="1" applyBorder="1" applyAlignment="1">
      <alignment vertical="center"/>
    </xf>
    <xf numFmtId="0" fontId="6" fillId="3" borderId="3" xfId="2" applyFont="1" applyFill="1" applyBorder="1" applyAlignment="1">
      <alignment vertical="center" wrapText="1"/>
    </xf>
    <xf numFmtId="0" fontId="6" fillId="3" borderId="3" xfId="2" applyNumberFormat="1" applyFont="1" applyFill="1" applyBorder="1" applyAlignment="1">
      <alignment vertical="center"/>
    </xf>
    <xf numFmtId="166" fontId="6" fillId="3" borderId="2" xfId="6" applyNumberFormat="1" applyFont="1" applyFill="1" applyBorder="1" applyAlignment="1">
      <alignment horizontal="center" vertical="center" wrapText="1"/>
    </xf>
    <xf numFmtId="166" fontId="6" fillId="0" borderId="4" xfId="6" applyNumberFormat="1" applyFont="1" applyBorder="1" applyAlignment="1">
      <alignment horizontal="center" vertical="center" wrapText="1"/>
    </xf>
    <xf numFmtId="166" fontId="60" fillId="0" borderId="4" xfId="6" applyNumberFormat="1" applyFont="1" applyBorder="1" applyAlignment="1">
      <alignment horizontal="center" vertical="center" wrapText="1"/>
    </xf>
    <xf numFmtId="0" fontId="6" fillId="3" borderId="2" xfId="2" applyFont="1" applyFill="1" applyBorder="1" applyAlignment="1">
      <alignment vertical="center" wrapText="1"/>
    </xf>
    <xf numFmtId="164" fontId="6" fillId="0" borderId="2" xfId="2" applyNumberFormat="1" applyFont="1" applyBorder="1" applyAlignment="1">
      <alignment horizontal="center" vertical="center" wrapText="1"/>
    </xf>
    <xf numFmtId="0" fontId="6" fillId="3" borderId="7" xfId="5" applyNumberFormat="1" applyFont="1" applyFill="1" applyBorder="1" applyAlignment="1">
      <alignment horizontal="left" vertical="center" wrapText="1"/>
    </xf>
    <xf numFmtId="166" fontId="59" fillId="0" borderId="4" xfId="6" applyNumberFormat="1" applyFont="1" applyBorder="1" applyAlignment="1">
      <alignment horizontal="center" vertical="center" wrapText="1"/>
    </xf>
    <xf numFmtId="166" fontId="59" fillId="6" borderId="2" xfId="6" applyNumberFormat="1" applyFont="1" applyFill="1" applyBorder="1" applyAlignment="1">
      <alignment horizontal="center" vertical="center" wrapText="1"/>
    </xf>
    <xf numFmtId="166" fontId="6" fillId="6" borderId="4" xfId="6" applyNumberFormat="1" applyFont="1" applyFill="1" applyBorder="1" applyAlignment="1">
      <alignment horizontal="center" vertical="center" wrapText="1"/>
    </xf>
    <xf numFmtId="166" fontId="60" fillId="6" borderId="4" xfId="6" applyNumberFormat="1" applyFont="1" applyFill="1" applyBorder="1" applyAlignment="1">
      <alignment horizontal="center" vertical="center" wrapText="1"/>
    </xf>
    <xf numFmtId="0" fontId="6" fillId="3" borderId="2" xfId="2" applyNumberFormat="1" applyFont="1" applyFill="1" applyBorder="1" applyAlignment="1">
      <alignment vertical="center"/>
    </xf>
    <xf numFmtId="0" fontId="6" fillId="3" borderId="2" xfId="0" applyFont="1" applyFill="1" applyBorder="1" applyAlignment="1">
      <alignment horizontal="left" vertical="center"/>
    </xf>
    <xf numFmtId="168" fontId="6" fillId="5" borderId="2" xfId="0" applyNumberFormat="1" applyFont="1" applyFill="1" applyBorder="1" applyAlignment="1">
      <alignment horizontal="center" vertical="center"/>
    </xf>
    <xf numFmtId="0" fontId="6" fillId="0" borderId="2" xfId="0" applyFont="1" applyBorder="1" applyAlignment="1">
      <alignment horizontal="left"/>
    </xf>
    <xf numFmtId="0" fontId="6" fillId="0" borderId="3" xfId="0" applyFont="1" applyBorder="1" applyAlignment="1">
      <alignment horizontal="left"/>
    </xf>
    <xf numFmtId="166" fontId="60" fillId="4" borderId="2" xfId="6" applyNumberFormat="1" applyFont="1" applyFill="1" applyBorder="1" applyAlignment="1">
      <alignment horizontal="center" vertical="center" wrapText="1"/>
    </xf>
    <xf numFmtId="0" fontId="55" fillId="4" borderId="3" xfId="3" applyFont="1" applyFill="1" applyBorder="1" applyAlignment="1">
      <alignment horizontal="left" vertical="center" wrapText="1"/>
    </xf>
    <xf numFmtId="166" fontId="6" fillId="4" borderId="4" xfId="6" applyNumberFormat="1" applyFont="1" applyFill="1" applyBorder="1" applyAlignment="1">
      <alignment horizontal="center" vertical="center" wrapText="1"/>
    </xf>
    <xf numFmtId="166" fontId="60" fillId="4" borderId="4" xfId="6" applyNumberFormat="1" applyFont="1" applyFill="1" applyBorder="1" applyAlignment="1">
      <alignment horizontal="center" vertical="center" wrapText="1"/>
    </xf>
    <xf numFmtId="0" fontId="6" fillId="3" borderId="3" xfId="2" applyFont="1" applyFill="1" applyBorder="1" applyAlignment="1">
      <alignment vertical="center"/>
    </xf>
    <xf numFmtId="0" fontId="58" fillId="0" borderId="3" xfId="2" applyNumberFormat="1" applyFont="1" applyFill="1" applyBorder="1" applyAlignment="1">
      <alignment vertical="center"/>
    </xf>
    <xf numFmtId="0" fontId="57" fillId="0" borderId="17" xfId="0" applyFont="1" applyBorder="1" applyAlignment="1">
      <alignment vertical="center" wrapText="1"/>
    </xf>
    <xf numFmtId="0" fontId="57" fillId="0" borderId="2" xfId="0" applyFont="1" applyBorder="1" applyAlignment="1">
      <alignment vertical="center" wrapText="1"/>
    </xf>
    <xf numFmtId="0" fontId="57" fillId="3" borderId="3" xfId="2" applyFont="1" applyFill="1" applyBorder="1" applyAlignment="1">
      <alignment horizontal="left" vertical="center" wrapText="1"/>
    </xf>
    <xf numFmtId="0" fontId="6" fillId="3" borderId="2" xfId="0" applyNumberFormat="1" applyFont="1" applyFill="1" applyBorder="1" applyAlignment="1">
      <alignment vertical="center"/>
    </xf>
    <xf numFmtId="0" fontId="58" fillId="0" borderId="2" xfId="2" applyNumberFormat="1" applyFont="1" applyFill="1" applyBorder="1" applyAlignment="1">
      <alignment vertical="center"/>
    </xf>
    <xf numFmtId="0" fontId="16" fillId="4" borderId="2" xfId="3" applyFont="1" applyFill="1" applyBorder="1" applyAlignment="1">
      <alignment horizontal="left" vertical="center" wrapText="1"/>
    </xf>
    <xf numFmtId="0" fontId="16" fillId="4" borderId="2" xfId="2" applyFont="1" applyFill="1" applyBorder="1" applyAlignment="1">
      <alignment horizontal="center" vertical="center"/>
    </xf>
    <xf numFmtId="43" fontId="6" fillId="4" borderId="2" xfId="4" applyFont="1" applyFill="1" applyBorder="1" applyAlignment="1">
      <alignment horizontal="center" vertical="center" wrapText="1"/>
    </xf>
    <xf numFmtId="166" fontId="61" fillId="4" borderId="2" xfId="6" applyNumberFormat="1" applyFont="1" applyFill="1" applyBorder="1" applyAlignment="1">
      <alignment horizontal="center" vertical="center" wrapText="1"/>
    </xf>
    <xf numFmtId="0" fontId="16" fillId="4" borderId="2" xfId="2" applyNumberFormat="1" applyFont="1" applyFill="1" applyBorder="1" applyAlignment="1">
      <alignment horizontal="center" vertical="center" wrapText="1"/>
    </xf>
    <xf numFmtId="0" fontId="56" fillId="4" borderId="2" xfId="2" applyNumberFormat="1" applyFont="1" applyFill="1" applyBorder="1" applyAlignment="1">
      <alignment horizontal="center" vertical="center" wrapText="1"/>
    </xf>
    <xf numFmtId="0" fontId="16" fillId="4" borderId="2" xfId="2" applyNumberFormat="1" applyFont="1" applyFill="1" applyBorder="1" applyAlignment="1">
      <alignment horizontal="left" vertical="center" wrapText="1"/>
    </xf>
    <xf numFmtId="0" fontId="55" fillId="0" borderId="2" xfId="2" applyNumberFormat="1" applyFont="1" applyFill="1" applyBorder="1" applyAlignment="1">
      <alignment horizontal="center" vertical="center" wrapText="1"/>
    </xf>
    <xf numFmtId="0" fontId="5" fillId="0" borderId="2" xfId="2" applyFont="1" applyBorder="1" applyAlignment="1">
      <alignment horizontal="center"/>
    </xf>
    <xf numFmtId="0" fontId="24" fillId="0" borderId="8" xfId="2" applyFont="1" applyBorder="1" applyAlignment="1">
      <alignment horizontal="center" vertical="center" wrapText="1"/>
    </xf>
    <xf numFmtId="0" fontId="24" fillId="0" borderId="8" xfId="2" applyFont="1" applyBorder="1" applyAlignment="1">
      <alignment horizontal="center" vertical="center"/>
    </xf>
    <xf numFmtId="0" fontId="9" fillId="0" borderId="0" xfId="2" applyFont="1" applyAlignment="1" applyProtection="1">
      <alignment horizontal="left"/>
      <protection locked="0"/>
    </xf>
    <xf numFmtId="0" fontId="11" fillId="0" borderId="0" xfId="2" applyFont="1" applyAlignment="1" applyProtection="1">
      <alignment horizontal="center" wrapText="1"/>
    </xf>
    <xf numFmtId="0" fontId="6" fillId="0" borderId="0" xfId="2" applyFont="1" applyAlignment="1">
      <alignment horizontal="center"/>
    </xf>
    <xf numFmtId="0" fontId="13" fillId="0" borderId="0" xfId="2" applyFont="1" applyBorder="1" applyAlignment="1" applyProtection="1">
      <alignment horizontal="center" wrapText="1"/>
    </xf>
    <xf numFmtId="0" fontId="13" fillId="0" borderId="0" xfId="2" applyFont="1" applyBorder="1" applyAlignment="1" applyProtection="1">
      <alignment horizontal="right" vertical="center" wrapText="1"/>
    </xf>
    <xf numFmtId="0" fontId="13" fillId="8" borderId="3" xfId="2" applyFont="1" applyFill="1" applyBorder="1" applyAlignment="1" applyProtection="1">
      <alignment horizontal="center" vertical="center" wrapText="1"/>
    </xf>
    <xf numFmtId="0" fontId="13" fillId="8" borderId="9" xfId="2" applyFont="1" applyFill="1" applyBorder="1" applyAlignment="1" applyProtection="1">
      <alignment horizontal="center" vertical="center" wrapText="1"/>
    </xf>
    <xf numFmtId="14" fontId="14" fillId="0" borderId="3" xfId="2" applyNumberFormat="1" applyFont="1" applyBorder="1" applyAlignment="1" applyProtection="1">
      <alignment horizontal="center" vertical="center" wrapText="1"/>
      <protection locked="0"/>
    </xf>
    <xf numFmtId="0" fontId="16" fillId="0" borderId="9" xfId="2" applyFont="1" applyBorder="1" applyAlignment="1">
      <alignment horizontal="center" vertical="center"/>
    </xf>
    <xf numFmtId="0" fontId="14" fillId="9" borderId="3" xfId="2" applyFont="1" applyFill="1" applyBorder="1" applyAlignment="1" applyProtection="1">
      <alignment vertical="center" wrapText="1"/>
    </xf>
    <xf numFmtId="0" fontId="14" fillId="9" borderId="7" xfId="2" applyFont="1" applyFill="1" applyBorder="1" applyAlignment="1" applyProtection="1">
      <alignment vertical="center" wrapText="1"/>
    </xf>
    <xf numFmtId="0" fontId="14" fillId="0" borderId="3" xfId="2" applyFont="1" applyBorder="1" applyAlignment="1" applyProtection="1">
      <alignment horizontal="center" vertical="center" wrapText="1"/>
      <protection locked="0"/>
    </xf>
    <xf numFmtId="0" fontId="14" fillId="0" borderId="7" xfId="2" applyFont="1" applyBorder="1" applyAlignment="1" applyProtection="1">
      <alignment horizontal="center" vertical="center" wrapText="1"/>
      <protection locked="0"/>
    </xf>
    <xf numFmtId="0" fontId="14" fillId="0" borderId="9" xfId="2" applyFont="1" applyBorder="1" applyAlignment="1" applyProtection="1">
      <alignment horizontal="center" vertical="center" wrapText="1"/>
      <protection locked="0"/>
    </xf>
    <xf numFmtId="0" fontId="14" fillId="9" borderId="3" xfId="2" applyFont="1" applyFill="1" applyBorder="1" applyAlignment="1" applyProtection="1">
      <alignment wrapText="1"/>
    </xf>
    <xf numFmtId="0" fontId="14" fillId="9" borderId="7" xfId="2" applyFont="1" applyFill="1" applyBorder="1" applyAlignment="1" applyProtection="1">
      <alignment wrapText="1"/>
    </xf>
    <xf numFmtId="0" fontId="14" fillId="9" borderId="9" xfId="2" applyFont="1" applyFill="1" applyBorder="1" applyAlignment="1" applyProtection="1">
      <alignment wrapText="1"/>
    </xf>
    <xf numFmtId="0" fontId="15" fillId="0" borderId="10" xfId="2" applyFont="1" applyFill="1" applyBorder="1" applyAlignment="1" applyProtection="1">
      <alignment horizontal="center" vertical="center" wrapText="1"/>
    </xf>
    <xf numFmtId="0" fontId="19" fillId="0" borderId="10" xfId="2" applyFont="1" applyBorder="1" applyAlignment="1">
      <alignment horizontal="center" wrapText="1"/>
    </xf>
    <xf numFmtId="0" fontId="20" fillId="0" borderId="10" xfId="2" applyFont="1" applyBorder="1" applyAlignment="1"/>
    <xf numFmtId="0" fontId="13" fillId="0" borderId="8" xfId="2" applyFont="1" applyBorder="1" applyAlignment="1" applyProtection="1">
      <alignment horizontal="center" wrapText="1"/>
    </xf>
    <xf numFmtId="0" fontId="6" fillId="0" borderId="8" xfId="2" applyFont="1" applyBorder="1" applyAlignment="1">
      <alignment wrapText="1"/>
    </xf>
    <xf numFmtId="0" fontId="14" fillId="9" borderId="3" xfId="2" applyFont="1" applyFill="1" applyBorder="1" applyAlignment="1" applyProtection="1">
      <alignment horizontal="left" vertical="center" wrapText="1"/>
    </xf>
    <xf numFmtId="0" fontId="14" fillId="9" borderId="7" xfId="2" applyFont="1" applyFill="1" applyBorder="1" applyAlignment="1" applyProtection="1">
      <alignment horizontal="left" vertical="center" wrapText="1"/>
    </xf>
    <xf numFmtId="0" fontId="14" fillId="9" borderId="9" xfId="2" applyFont="1" applyFill="1" applyBorder="1" applyAlignment="1" applyProtection="1">
      <alignment horizontal="left" vertical="center" wrapText="1"/>
    </xf>
    <xf numFmtId="0" fontId="6" fillId="9" borderId="7" xfId="2" applyFont="1" applyFill="1" applyBorder="1" applyAlignment="1" applyProtection="1">
      <alignment vertical="center" wrapText="1"/>
    </xf>
    <xf numFmtId="0" fontId="16" fillId="0" borderId="7" xfId="2" applyFont="1" applyBorder="1" applyAlignment="1">
      <alignment horizontal="center" vertical="center" wrapText="1"/>
    </xf>
    <xf numFmtId="0" fontId="16" fillId="0" borderId="9" xfId="2" applyFont="1" applyBorder="1" applyAlignment="1">
      <alignment horizontal="center" vertical="center" wrapText="1"/>
    </xf>
    <xf numFmtId="0" fontId="14" fillId="9" borderId="3" xfId="2" applyFont="1" applyFill="1" applyBorder="1" applyAlignment="1" applyProtection="1">
      <alignment horizontal="left" wrapText="1"/>
    </xf>
    <xf numFmtId="0" fontId="6" fillId="9" borderId="7" xfId="2" applyFont="1" applyFill="1" applyBorder="1" applyAlignment="1" applyProtection="1">
      <alignment wrapText="1"/>
    </xf>
    <xf numFmtId="0" fontId="6" fillId="9" borderId="9" xfId="2" applyFont="1" applyFill="1" applyBorder="1" applyAlignment="1" applyProtection="1">
      <alignment wrapText="1"/>
    </xf>
    <xf numFmtId="0" fontId="17" fillId="9" borderId="3" xfId="2" applyFont="1" applyFill="1" applyBorder="1" applyAlignment="1" applyProtection="1">
      <alignment horizontal="left" wrapText="1"/>
    </xf>
    <xf numFmtId="0" fontId="6" fillId="9" borderId="7" xfId="2" applyFont="1" applyFill="1" applyBorder="1" applyAlignment="1">
      <alignment wrapText="1"/>
    </xf>
    <xf numFmtId="0" fontId="6" fillId="9" borderId="9" xfId="2" applyFont="1" applyFill="1" applyBorder="1" applyAlignment="1">
      <alignment wrapText="1"/>
    </xf>
    <xf numFmtId="0" fontId="21" fillId="10" borderId="11" xfId="2" applyFont="1" applyFill="1" applyBorder="1" applyAlignment="1" applyProtection="1">
      <alignment horizontal="left" wrapText="1"/>
    </xf>
    <xf numFmtId="0" fontId="21" fillId="10" borderId="8" xfId="2" applyFont="1" applyFill="1" applyBorder="1" applyAlignment="1" applyProtection="1">
      <alignment horizontal="left" wrapText="1"/>
    </xf>
    <xf numFmtId="0" fontId="22" fillId="9" borderId="3" xfId="2" applyFont="1" applyFill="1" applyBorder="1" applyAlignment="1" applyProtection="1">
      <alignment horizontal="left" wrapText="1"/>
    </xf>
    <xf numFmtId="0" fontId="6" fillId="9" borderId="7" xfId="2" applyFont="1" applyFill="1" applyBorder="1" applyAlignment="1">
      <alignment horizontal="left" wrapText="1"/>
    </xf>
    <xf numFmtId="0" fontId="6" fillId="9" borderId="9" xfId="2" applyFont="1" applyFill="1" applyBorder="1" applyAlignment="1">
      <alignment horizontal="left" wrapText="1"/>
    </xf>
    <xf numFmtId="0" fontId="24" fillId="9" borderId="3" xfId="2" applyFont="1" applyFill="1" applyBorder="1" applyAlignment="1" applyProtection="1">
      <alignment horizontal="center" wrapText="1"/>
    </xf>
    <xf numFmtId="0" fontId="24" fillId="9" borderId="7" xfId="2" applyFont="1" applyFill="1" applyBorder="1" applyAlignment="1" applyProtection="1">
      <alignment horizontal="center" wrapText="1"/>
    </xf>
    <xf numFmtId="0" fontId="24" fillId="9" borderId="9" xfId="2" applyFont="1" applyFill="1" applyBorder="1" applyAlignment="1" applyProtection="1">
      <alignment horizontal="center" wrapText="1"/>
    </xf>
    <xf numFmtId="0" fontId="14" fillId="9" borderId="12" xfId="2" applyFont="1" applyFill="1" applyBorder="1" applyAlignment="1" applyProtection="1">
      <alignment horizontal="center" vertical="center" wrapText="1"/>
    </xf>
    <xf numFmtId="0" fontId="6" fillId="9" borderId="13" xfId="2" applyFont="1" applyFill="1" applyBorder="1" applyAlignment="1">
      <alignment horizontal="center" vertical="center" wrapText="1"/>
    </xf>
    <xf numFmtId="0" fontId="6" fillId="9" borderId="11" xfId="2" applyFont="1" applyFill="1" applyBorder="1" applyAlignment="1">
      <alignment horizontal="center" vertical="center" wrapText="1"/>
    </xf>
    <xf numFmtId="0" fontId="6" fillId="9" borderId="14" xfId="2" applyFont="1" applyFill="1" applyBorder="1" applyAlignment="1">
      <alignment horizontal="center" vertical="center" wrapText="1"/>
    </xf>
    <xf numFmtId="0" fontId="16" fillId="9" borderId="1" xfId="2" applyFont="1" applyFill="1" applyBorder="1" applyAlignment="1">
      <alignment horizontal="center" vertical="center" wrapText="1"/>
    </xf>
    <xf numFmtId="0" fontId="16" fillId="9" borderId="4" xfId="2" applyFont="1" applyFill="1" applyBorder="1" applyAlignment="1">
      <alignment horizontal="center" vertical="center" wrapText="1"/>
    </xf>
    <xf numFmtId="0" fontId="6" fillId="9" borderId="10" xfId="2" applyFont="1" applyFill="1" applyBorder="1" applyAlignment="1">
      <alignment horizontal="center" vertical="center" wrapText="1"/>
    </xf>
    <xf numFmtId="0" fontId="6" fillId="9" borderId="8" xfId="2" applyFont="1" applyFill="1" applyBorder="1" applyAlignment="1">
      <alignment horizontal="center" vertical="center" wrapText="1"/>
    </xf>
    <xf numFmtId="0" fontId="20" fillId="9" borderId="1" xfId="2" applyFont="1" applyFill="1" applyBorder="1" applyAlignment="1" applyProtection="1">
      <alignment horizontal="center" vertical="center" wrapText="1"/>
    </xf>
    <xf numFmtId="0" fontId="20" fillId="9" borderId="4" xfId="2" applyFont="1" applyFill="1" applyBorder="1" applyAlignment="1" applyProtection="1">
      <alignment horizontal="center" vertical="center" wrapText="1"/>
    </xf>
    <xf numFmtId="0" fontId="16" fillId="9" borderId="10" xfId="2" applyFont="1" applyFill="1" applyBorder="1" applyAlignment="1"/>
    <xf numFmtId="0" fontId="16" fillId="9" borderId="13" xfId="2" applyFont="1" applyFill="1" applyBorder="1" applyAlignment="1"/>
    <xf numFmtId="167" fontId="20" fillId="9" borderId="1" xfId="2" applyNumberFormat="1" applyFont="1" applyFill="1" applyBorder="1" applyAlignment="1" applyProtection="1">
      <alignment horizontal="center" vertical="center" wrapText="1"/>
    </xf>
    <xf numFmtId="167" fontId="20" fillId="9" borderId="4" xfId="2" applyNumberFormat="1" applyFont="1" applyFill="1" applyBorder="1" applyAlignment="1" applyProtection="1">
      <alignment horizontal="center" vertical="center" wrapText="1"/>
    </xf>
    <xf numFmtId="1" fontId="20" fillId="0" borderId="3" xfId="2" quotePrefix="1" applyNumberFormat="1" applyFont="1" applyFill="1" applyBorder="1" applyAlignment="1" applyProtection="1">
      <alignment horizontal="left" vertical="top" wrapText="1"/>
      <protection locked="0"/>
    </xf>
    <xf numFmtId="1" fontId="20" fillId="0" borderId="7" xfId="2" quotePrefix="1" applyNumberFormat="1" applyFont="1" applyFill="1" applyBorder="1" applyAlignment="1" applyProtection="1">
      <alignment horizontal="left" vertical="top" wrapText="1"/>
      <protection locked="0"/>
    </xf>
    <xf numFmtId="1" fontId="20" fillId="0" borderId="9" xfId="2" quotePrefix="1" applyNumberFormat="1" applyFont="1" applyFill="1" applyBorder="1" applyAlignment="1" applyProtection="1">
      <alignment horizontal="left" vertical="top" wrapText="1"/>
      <protection locked="0"/>
    </xf>
    <xf numFmtId="49" fontId="20" fillId="0" borderId="12" xfId="2" quotePrefix="1" applyNumberFormat="1" applyFont="1" applyFill="1" applyBorder="1" applyAlignment="1" applyProtection="1">
      <alignment horizontal="center" vertical="top" wrapText="1"/>
      <protection locked="0"/>
    </xf>
    <xf numFmtId="49" fontId="20" fillId="0" borderId="10" xfId="2" quotePrefix="1" applyNumberFormat="1" applyFont="1" applyFill="1" applyBorder="1" applyAlignment="1" applyProtection="1">
      <alignment horizontal="center" vertical="top" wrapText="1"/>
      <protection locked="0"/>
    </xf>
    <xf numFmtId="49" fontId="20" fillId="0" borderId="13" xfId="2" quotePrefix="1" applyNumberFormat="1" applyFont="1" applyFill="1" applyBorder="1" applyAlignment="1" applyProtection="1">
      <alignment horizontal="center" vertical="top" wrapText="1"/>
      <protection locked="0"/>
    </xf>
    <xf numFmtId="49" fontId="20" fillId="0" borderId="11" xfId="2" quotePrefix="1" applyNumberFormat="1" applyFont="1" applyFill="1" applyBorder="1" applyAlignment="1" applyProtection="1">
      <alignment horizontal="center" vertical="top" wrapText="1"/>
      <protection locked="0"/>
    </xf>
    <xf numFmtId="49" fontId="20" fillId="0" borderId="8" xfId="2" quotePrefix="1" applyNumberFormat="1" applyFont="1" applyFill="1" applyBorder="1" applyAlignment="1" applyProtection="1">
      <alignment horizontal="center" vertical="top" wrapText="1"/>
      <protection locked="0"/>
    </xf>
    <xf numFmtId="49" fontId="20" fillId="0" borderId="14" xfId="2" quotePrefix="1" applyNumberFormat="1" applyFont="1" applyFill="1" applyBorder="1" applyAlignment="1" applyProtection="1">
      <alignment horizontal="center" vertical="top" wrapText="1"/>
      <protection locked="0"/>
    </xf>
    <xf numFmtId="1" fontId="20" fillId="0" borderId="3" xfId="2" applyNumberFormat="1" applyFont="1" applyFill="1" applyBorder="1" applyAlignment="1" applyProtection="1">
      <alignment vertical="top" wrapText="1"/>
      <protection locked="0"/>
    </xf>
    <xf numFmtId="0" fontId="6" fillId="0" borderId="7" xfId="2" applyFont="1" applyBorder="1" applyAlignment="1" applyProtection="1">
      <alignment vertical="top" wrapText="1"/>
      <protection locked="0"/>
    </xf>
    <xf numFmtId="0" fontId="6" fillId="0" borderId="9" xfId="2" applyFont="1" applyBorder="1" applyAlignment="1" applyProtection="1">
      <alignment vertical="top" wrapText="1"/>
      <protection locked="0"/>
    </xf>
    <xf numFmtId="49" fontId="20" fillId="0" borderId="3" xfId="2" applyNumberFormat="1" applyFont="1" applyFill="1" applyBorder="1" applyAlignment="1" applyProtection="1">
      <alignment horizontal="center" vertical="top" wrapText="1"/>
      <protection locked="0"/>
    </xf>
    <xf numFmtId="49" fontId="20" fillId="0" borderId="7" xfId="2" applyNumberFormat="1" applyFont="1" applyFill="1" applyBorder="1" applyAlignment="1" applyProtection="1">
      <alignment horizontal="center" vertical="top" wrapText="1"/>
      <protection locked="0"/>
    </xf>
    <xf numFmtId="49" fontId="20" fillId="0" borderId="9" xfId="2" applyNumberFormat="1" applyFont="1" applyFill="1" applyBorder="1" applyAlignment="1" applyProtection="1">
      <alignment horizontal="center" vertical="top" wrapText="1"/>
      <protection locked="0"/>
    </xf>
    <xf numFmtId="0" fontId="20" fillId="9" borderId="3" xfId="2" applyFont="1" applyFill="1" applyBorder="1" applyAlignment="1" applyProtection="1">
      <alignment horizontal="center" vertical="center" wrapText="1"/>
    </xf>
    <xf numFmtId="0" fontId="20" fillId="9" borderId="7" xfId="2" applyFont="1" applyFill="1" applyBorder="1" applyAlignment="1" applyProtection="1">
      <alignment horizontal="center" vertical="center" wrapText="1"/>
    </xf>
    <xf numFmtId="0" fontId="20" fillId="9" borderId="9" xfId="2" applyFont="1" applyFill="1" applyBorder="1" applyAlignment="1" applyProtection="1">
      <alignment horizontal="center" vertical="center" wrapText="1"/>
    </xf>
    <xf numFmtId="1" fontId="20" fillId="0" borderId="3" xfId="2" quotePrefix="1" applyNumberFormat="1" applyFont="1" applyFill="1" applyBorder="1" applyAlignment="1" applyProtection="1">
      <alignment vertical="top" wrapText="1"/>
      <protection locked="0"/>
    </xf>
    <xf numFmtId="1" fontId="20" fillId="0" borderId="7" xfId="2" quotePrefix="1" applyNumberFormat="1" applyFont="1" applyFill="1" applyBorder="1" applyAlignment="1" applyProtection="1">
      <alignment vertical="top" wrapText="1"/>
      <protection locked="0"/>
    </xf>
    <xf numFmtId="1" fontId="20" fillId="0" borderId="9" xfId="2" quotePrefix="1" applyNumberFormat="1" applyFont="1" applyFill="1" applyBorder="1" applyAlignment="1" applyProtection="1">
      <alignment vertical="top" wrapText="1"/>
      <protection locked="0"/>
    </xf>
    <xf numFmtId="49" fontId="20" fillId="0" borderId="12" xfId="2" quotePrefix="1" applyNumberFormat="1" applyFont="1" applyFill="1" applyBorder="1" applyAlignment="1" applyProtection="1">
      <alignment horizontal="center" vertical="center" wrapText="1"/>
      <protection locked="0"/>
    </xf>
    <xf numFmtId="49" fontId="20" fillId="0" borderId="10" xfId="2" quotePrefix="1" applyNumberFormat="1" applyFont="1" applyFill="1" applyBorder="1" applyAlignment="1" applyProtection="1">
      <alignment horizontal="center" vertical="center" wrapText="1"/>
      <protection locked="0"/>
    </xf>
    <xf numFmtId="49" fontId="20" fillId="0" borderId="13" xfId="2" quotePrefix="1" applyNumberFormat="1" applyFont="1" applyFill="1" applyBorder="1" applyAlignment="1" applyProtection="1">
      <alignment horizontal="center" vertical="center" wrapText="1"/>
      <protection locked="0"/>
    </xf>
    <xf numFmtId="49" fontId="20" fillId="0" borderId="15" xfId="2" quotePrefix="1" applyNumberFormat="1" applyFont="1" applyFill="1" applyBorder="1" applyAlignment="1" applyProtection="1">
      <alignment horizontal="center" vertical="center" wrapText="1"/>
      <protection locked="0"/>
    </xf>
    <xf numFmtId="49" fontId="20" fillId="0" borderId="0" xfId="2" quotePrefix="1" applyNumberFormat="1" applyFont="1" applyFill="1" applyBorder="1" applyAlignment="1" applyProtection="1">
      <alignment horizontal="center" vertical="center" wrapText="1"/>
      <protection locked="0"/>
    </xf>
    <xf numFmtId="49" fontId="20" fillId="0" borderId="16" xfId="2" quotePrefix="1" applyNumberFormat="1" applyFont="1" applyFill="1" applyBorder="1" applyAlignment="1" applyProtection="1">
      <alignment horizontal="center" vertical="center" wrapText="1"/>
      <protection locked="0"/>
    </xf>
    <xf numFmtId="49" fontId="20" fillId="0" borderId="11" xfId="2" quotePrefix="1" applyNumberFormat="1" applyFont="1" applyFill="1" applyBorder="1" applyAlignment="1" applyProtection="1">
      <alignment horizontal="center" vertical="center" wrapText="1"/>
      <protection locked="0"/>
    </xf>
    <xf numFmtId="49" fontId="20" fillId="0" borderId="8" xfId="2" quotePrefix="1" applyNumberFormat="1" applyFont="1" applyFill="1" applyBorder="1" applyAlignment="1" applyProtection="1">
      <alignment horizontal="center" vertical="center" wrapText="1"/>
      <protection locked="0"/>
    </xf>
    <xf numFmtId="49" fontId="20" fillId="0" borderId="14" xfId="2" quotePrefix="1" applyNumberFormat="1" applyFont="1" applyFill="1" applyBorder="1" applyAlignment="1" applyProtection="1">
      <alignment horizontal="center" vertical="center" wrapText="1"/>
      <protection locked="0"/>
    </xf>
    <xf numFmtId="1" fontId="20" fillId="0" borderId="12" xfId="2" applyNumberFormat="1" applyFont="1" applyFill="1" applyBorder="1" applyAlignment="1" applyProtection="1">
      <alignment horizontal="left" vertical="top" wrapText="1"/>
      <protection locked="0"/>
    </xf>
    <xf numFmtId="1" fontId="20" fillId="0" borderId="10" xfId="2" applyNumberFormat="1" applyFont="1" applyFill="1" applyBorder="1" applyAlignment="1" applyProtection="1">
      <alignment horizontal="left" vertical="top" wrapText="1"/>
      <protection locked="0"/>
    </xf>
    <xf numFmtId="1" fontId="20" fillId="0" borderId="13" xfId="2" applyNumberFormat="1" applyFont="1" applyFill="1" applyBorder="1" applyAlignment="1" applyProtection="1">
      <alignment horizontal="left" vertical="top" wrapText="1"/>
      <protection locked="0"/>
    </xf>
    <xf numFmtId="0" fontId="20" fillId="0" borderId="0" xfId="2" applyFont="1" applyFill="1" applyBorder="1" applyAlignment="1" applyProtection="1">
      <alignment horizontal="center" wrapText="1"/>
    </xf>
    <xf numFmtId="0" fontId="6" fillId="0" borderId="0" xfId="2" applyFont="1" applyBorder="1" applyAlignment="1">
      <alignment wrapText="1"/>
    </xf>
    <xf numFmtId="0" fontId="6" fillId="0" borderId="0" xfId="2" applyFont="1" applyBorder="1" applyAlignment="1" applyProtection="1">
      <alignment wrapText="1"/>
    </xf>
    <xf numFmtId="0" fontId="15" fillId="0" borderId="0" xfId="2" applyFont="1" applyFill="1" applyBorder="1" applyAlignment="1" applyProtection="1">
      <alignment horizontal="center" vertical="center" wrapText="1"/>
    </xf>
    <xf numFmtId="0" fontId="19" fillId="0" borderId="0" xfId="2" applyFont="1" applyBorder="1" applyAlignment="1">
      <alignment horizontal="center" wrapText="1"/>
    </xf>
    <xf numFmtId="1" fontId="14" fillId="9" borderId="10" xfId="2" applyNumberFormat="1" applyFont="1" applyFill="1" applyBorder="1" applyAlignment="1" applyProtection="1">
      <alignment horizontal="left" vertical="center" wrapText="1"/>
      <protection locked="0"/>
    </xf>
    <xf numFmtId="1" fontId="14" fillId="9" borderId="8" xfId="2" applyNumberFormat="1" applyFont="1" applyFill="1" applyBorder="1" applyAlignment="1" applyProtection="1">
      <alignment horizontal="left" vertical="center" wrapText="1"/>
      <protection locked="0"/>
    </xf>
    <xf numFmtId="1" fontId="14" fillId="9" borderId="1" xfId="2" applyNumberFormat="1" applyFont="1" applyFill="1" applyBorder="1" applyAlignment="1" applyProtection="1">
      <alignment horizontal="center" vertical="center" wrapText="1"/>
      <protection locked="0"/>
    </xf>
    <xf numFmtId="1" fontId="14" fillId="9" borderId="4" xfId="2" applyNumberFormat="1" applyFont="1" applyFill="1" applyBorder="1" applyAlignment="1" applyProtection="1">
      <alignment horizontal="center" vertical="center" wrapText="1"/>
      <protection locked="0"/>
    </xf>
    <xf numFmtId="1" fontId="14" fillId="9" borderId="12" xfId="2" applyNumberFormat="1" applyFont="1" applyFill="1" applyBorder="1" applyAlignment="1" applyProtection="1">
      <alignment horizontal="center" vertical="center" wrapText="1"/>
      <protection locked="0"/>
    </xf>
    <xf numFmtId="1" fontId="14" fillId="9" borderId="10" xfId="2" applyNumberFormat="1" applyFont="1" applyFill="1" applyBorder="1" applyAlignment="1" applyProtection="1">
      <alignment horizontal="center" vertical="center" wrapText="1"/>
      <protection locked="0"/>
    </xf>
    <xf numFmtId="1" fontId="14" fillId="9" borderId="13" xfId="2" applyNumberFormat="1" applyFont="1" applyFill="1" applyBorder="1" applyAlignment="1" applyProtection="1">
      <alignment horizontal="center" vertical="center" wrapText="1"/>
      <protection locked="0"/>
    </xf>
    <xf numFmtId="1" fontId="14" fillId="9" borderId="11" xfId="2" applyNumberFormat="1" applyFont="1" applyFill="1" applyBorder="1" applyAlignment="1" applyProtection="1">
      <alignment horizontal="center" vertical="center" wrapText="1"/>
      <protection locked="0"/>
    </xf>
    <xf numFmtId="1" fontId="14" fillId="9" borderId="8" xfId="2" applyNumberFormat="1" applyFont="1" applyFill="1" applyBorder="1" applyAlignment="1" applyProtection="1">
      <alignment horizontal="center" vertical="center" wrapText="1"/>
      <protection locked="0"/>
    </xf>
    <xf numFmtId="1" fontId="14" fillId="9" borderId="14" xfId="2" applyNumberFormat="1" applyFont="1" applyFill="1" applyBorder="1" applyAlignment="1" applyProtection="1">
      <alignment horizontal="center" vertical="center" wrapText="1"/>
      <protection locked="0"/>
    </xf>
    <xf numFmtId="0" fontId="20" fillId="9" borderId="2" xfId="2" applyFont="1" applyFill="1" applyBorder="1" applyAlignment="1" applyProtection="1">
      <alignment horizontal="center" vertical="center" wrapText="1"/>
    </xf>
    <xf numFmtId="0" fontId="20" fillId="9" borderId="5" xfId="2" applyFont="1" applyFill="1" applyBorder="1" applyAlignment="1" applyProtection="1">
      <alignment horizontal="center" vertical="center"/>
    </xf>
    <xf numFmtId="0" fontId="20" fillId="9" borderId="4" xfId="2" applyFont="1" applyFill="1" applyBorder="1" applyAlignment="1" applyProtection="1">
      <alignment horizontal="center" vertical="center"/>
    </xf>
    <xf numFmtId="1" fontId="20" fillId="0" borderId="3" xfId="2" applyNumberFormat="1" applyFont="1" applyFill="1" applyBorder="1" applyAlignment="1" applyProtection="1">
      <alignment horizontal="left" vertical="center" wrapText="1"/>
      <protection locked="0"/>
    </xf>
    <xf numFmtId="1" fontId="20" fillId="0" borderId="7" xfId="2" applyNumberFormat="1" applyFont="1" applyFill="1" applyBorder="1" applyAlignment="1" applyProtection="1">
      <alignment horizontal="left" vertical="center" wrapText="1"/>
      <protection locked="0"/>
    </xf>
    <xf numFmtId="1" fontId="20" fillId="0" borderId="9" xfId="2" applyNumberFormat="1" applyFont="1" applyFill="1" applyBorder="1" applyAlignment="1" applyProtection="1">
      <alignment horizontal="left" vertical="center" wrapText="1"/>
      <protection locked="0"/>
    </xf>
    <xf numFmtId="0" fontId="20" fillId="3" borderId="3" xfId="2" applyFont="1" applyFill="1" applyBorder="1" applyAlignment="1" applyProtection="1">
      <alignment horizontal="center" vertical="top" wrapText="1"/>
    </xf>
    <xf numFmtId="0" fontId="20" fillId="3" borderId="7" xfId="2" applyFont="1" applyFill="1" applyBorder="1" applyAlignment="1" applyProtection="1">
      <alignment horizontal="center" vertical="top" wrapText="1"/>
    </xf>
    <xf numFmtId="0" fontId="20" fillId="3" borderId="9" xfId="2" applyFont="1" applyFill="1" applyBorder="1" applyAlignment="1" applyProtection="1">
      <alignment horizontal="center" vertical="top" wrapText="1"/>
    </xf>
    <xf numFmtId="0" fontId="15" fillId="0" borderId="0" xfId="2" applyFont="1" applyFill="1" applyBorder="1" applyAlignment="1" applyProtection="1">
      <alignment horizontal="left" vertical="top" wrapText="1"/>
    </xf>
    <xf numFmtId="0" fontId="30" fillId="0" borderId="0" xfId="2" applyFont="1" applyAlignment="1">
      <alignment horizontal="left" vertical="top" wrapText="1"/>
    </xf>
    <xf numFmtId="0" fontId="19" fillId="12" borderId="3" xfId="2" applyFont="1" applyFill="1" applyBorder="1" applyAlignment="1" applyProtection="1">
      <alignment horizontal="left" vertical="top" wrapText="1"/>
    </xf>
    <xf numFmtId="0" fontId="6" fillId="12" borderId="7" xfId="2" applyFont="1" applyFill="1" applyBorder="1" applyAlignment="1">
      <alignment horizontal="left" vertical="top" wrapText="1"/>
    </xf>
    <xf numFmtId="0" fontId="6" fillId="12" borderId="9" xfId="2" applyFont="1" applyFill="1" applyBorder="1" applyAlignment="1">
      <alignment horizontal="left" vertical="top" wrapText="1"/>
    </xf>
    <xf numFmtId="0" fontId="20" fillId="0" borderId="10" xfId="2" applyFont="1" applyFill="1" applyBorder="1" applyAlignment="1" applyProtection="1">
      <alignment horizontal="center" wrapText="1"/>
    </xf>
    <xf numFmtId="0" fontId="6" fillId="0" borderId="10" xfId="2" applyFont="1" applyBorder="1" applyAlignment="1">
      <alignment wrapText="1"/>
    </xf>
    <xf numFmtId="0" fontId="6" fillId="0" borderId="13" xfId="2" applyFont="1" applyBorder="1" applyAlignment="1">
      <alignment wrapText="1"/>
    </xf>
    <xf numFmtId="0" fontId="14" fillId="12" borderId="12" xfId="2" applyFont="1" applyFill="1" applyBorder="1" applyAlignment="1" applyProtection="1">
      <alignment horizontal="center" vertical="center" wrapText="1"/>
    </xf>
    <xf numFmtId="0" fontId="6" fillId="0" borderId="10" xfId="2" applyFont="1" applyBorder="1" applyAlignment="1">
      <alignment vertical="center" wrapText="1"/>
    </xf>
    <xf numFmtId="0" fontId="6" fillId="0" borderId="13" xfId="2" applyFont="1" applyBorder="1" applyAlignment="1">
      <alignment vertical="center" wrapText="1"/>
    </xf>
    <xf numFmtId="0" fontId="6" fillId="0" borderId="11" xfId="2" applyFont="1" applyBorder="1" applyAlignment="1">
      <alignment vertical="center" wrapText="1"/>
    </xf>
    <xf numFmtId="0" fontId="6" fillId="0" borderId="8" xfId="2" applyFont="1" applyBorder="1" applyAlignment="1">
      <alignment vertical="center" wrapText="1"/>
    </xf>
    <xf numFmtId="0" fontId="6" fillId="0" borderId="14" xfId="2" applyFont="1" applyBorder="1" applyAlignment="1">
      <alignment vertical="center" wrapText="1"/>
    </xf>
    <xf numFmtId="0" fontId="17" fillId="12" borderId="3" xfId="2" applyFont="1" applyFill="1" applyBorder="1" applyAlignment="1" applyProtection="1">
      <alignment horizontal="center" vertical="center" wrapText="1"/>
      <protection locked="0"/>
    </xf>
    <xf numFmtId="0" fontId="17" fillId="12" borderId="7" xfId="2" applyFont="1" applyFill="1" applyBorder="1" applyAlignment="1" applyProtection="1">
      <alignment horizontal="center" vertical="center" wrapText="1"/>
      <protection locked="0"/>
    </xf>
    <xf numFmtId="0" fontId="6" fillId="0" borderId="9" xfId="2" applyFont="1" applyBorder="1" applyAlignment="1">
      <alignment horizontal="center" vertical="center" wrapText="1"/>
    </xf>
    <xf numFmtId="0" fontId="6" fillId="0" borderId="7" xfId="2" applyFont="1" applyBorder="1" applyAlignment="1">
      <alignment horizontal="center" vertical="center" wrapText="1"/>
    </xf>
    <xf numFmtId="0" fontId="14" fillId="12" borderId="3" xfId="2" applyFont="1" applyFill="1" applyBorder="1" applyAlignment="1" applyProtection="1">
      <alignment horizontal="center" vertical="center" wrapText="1"/>
      <protection locked="0"/>
    </xf>
    <xf numFmtId="0" fontId="6" fillId="0" borderId="9" xfId="2" applyFont="1" applyBorder="1" applyAlignment="1">
      <alignment vertical="center" wrapText="1"/>
    </xf>
    <xf numFmtId="0" fontId="14" fillId="12" borderId="3" xfId="2" applyFont="1" applyFill="1" applyBorder="1" applyAlignment="1" applyProtection="1">
      <alignment vertical="center" wrapText="1"/>
      <protection locked="0"/>
    </xf>
    <xf numFmtId="0" fontId="14" fillId="12" borderId="7" xfId="2" applyFont="1" applyFill="1" applyBorder="1" applyAlignment="1" applyProtection="1">
      <alignment vertical="center" wrapText="1"/>
      <protection locked="0"/>
    </xf>
    <xf numFmtId="167" fontId="14" fillId="12" borderId="2" xfId="2" applyNumberFormat="1" applyFont="1" applyFill="1" applyBorder="1" applyAlignment="1" applyProtection="1">
      <alignment vertical="center" wrapText="1"/>
      <protection locked="0"/>
    </xf>
    <xf numFmtId="167" fontId="6" fillId="0" borderId="2" xfId="2" applyNumberFormat="1" applyFont="1" applyBorder="1" applyAlignment="1">
      <alignment vertical="center" wrapText="1"/>
    </xf>
    <xf numFmtId="2" fontId="14" fillId="12" borderId="3" xfId="2" applyNumberFormat="1" applyFont="1" applyFill="1" applyBorder="1" applyAlignment="1" applyProtection="1">
      <alignment vertical="center" wrapText="1"/>
      <protection locked="0"/>
    </xf>
    <xf numFmtId="1" fontId="25" fillId="0" borderId="0" xfId="2" applyNumberFormat="1" applyFont="1" applyFill="1" applyBorder="1" applyAlignment="1" applyProtection="1">
      <alignment horizontal="left" vertical="top"/>
    </xf>
    <xf numFmtId="0" fontId="6" fillId="0" borderId="0" xfId="2" applyFont="1" applyAlignment="1">
      <alignment vertical="top"/>
    </xf>
    <xf numFmtId="1" fontId="25" fillId="0" borderId="0" xfId="2" applyNumberFormat="1" applyFont="1" applyFill="1" applyBorder="1" applyAlignment="1" applyProtection="1">
      <alignment horizontal="left" vertical="top" wrapText="1"/>
    </xf>
    <xf numFmtId="0" fontId="6" fillId="0" borderId="0" xfId="2" applyFont="1" applyAlignment="1">
      <alignment vertical="top" wrapText="1"/>
    </xf>
    <xf numFmtId="0" fontId="34" fillId="0" borderId="11" xfId="2" applyFont="1" applyFill="1" applyBorder="1" applyAlignment="1" applyProtection="1">
      <alignment horizontal="left" vertical="top" wrapText="1"/>
      <protection locked="0"/>
    </xf>
    <xf numFmtId="0" fontId="34" fillId="0" borderId="8" xfId="2" applyFont="1" applyFill="1" applyBorder="1" applyAlignment="1" applyProtection="1">
      <alignment horizontal="left" vertical="top" wrapText="1"/>
      <protection locked="0"/>
    </xf>
    <xf numFmtId="0" fontId="6" fillId="0" borderId="8" xfId="2" applyFont="1" applyBorder="1" applyAlignment="1">
      <alignment vertical="top"/>
    </xf>
    <xf numFmtId="0" fontId="6" fillId="0" borderId="14" xfId="2" applyFont="1" applyBorder="1" applyAlignment="1">
      <alignment vertical="top"/>
    </xf>
    <xf numFmtId="0" fontId="34" fillId="0" borderId="3" xfId="2" applyFont="1" applyFill="1" applyBorder="1" applyAlignment="1" applyProtection="1">
      <alignment horizontal="center" vertical="top" wrapText="1"/>
      <protection locked="0"/>
    </xf>
    <xf numFmtId="0" fontId="6" fillId="0" borderId="7" xfId="2" applyFont="1" applyBorder="1" applyAlignment="1">
      <alignment vertical="top" wrapText="1"/>
    </xf>
    <xf numFmtId="0" fontId="6" fillId="0" borderId="9" xfId="2" applyFont="1" applyBorder="1" applyAlignment="1">
      <alignment vertical="top" wrapText="1"/>
    </xf>
    <xf numFmtId="0" fontId="34" fillId="0" borderId="2" xfId="2" applyFont="1" applyFill="1" applyBorder="1" applyAlignment="1" applyProtection="1">
      <alignment horizontal="left" vertical="top" wrapText="1"/>
      <protection locked="0"/>
    </xf>
    <xf numFmtId="0" fontId="6" fillId="0" borderId="2" xfId="2" applyFont="1" applyBorder="1" applyAlignment="1">
      <alignment horizontal="left" vertical="top" wrapText="1"/>
    </xf>
    <xf numFmtId="0" fontId="6" fillId="0" borderId="2" xfId="2" applyFont="1" applyBorder="1" applyAlignment="1">
      <alignment vertical="top" wrapText="1"/>
    </xf>
    <xf numFmtId="0" fontId="6" fillId="0" borderId="8" xfId="2" applyFont="1" applyBorder="1"/>
    <xf numFmtId="2" fontId="22" fillId="9" borderId="2" xfId="2" applyNumberFormat="1" applyFont="1" applyFill="1" applyBorder="1" applyAlignment="1" applyProtection="1">
      <alignment horizontal="left" wrapText="1"/>
    </xf>
    <xf numFmtId="0" fontId="6" fillId="9" borderId="2" xfId="2" applyFont="1" applyFill="1" applyBorder="1" applyAlignment="1">
      <alignment wrapText="1"/>
    </xf>
    <xf numFmtId="0" fontId="25" fillId="9" borderId="3" xfId="2" applyFont="1" applyFill="1" applyBorder="1" applyAlignment="1" applyProtection="1">
      <alignment horizontal="center" vertical="center" wrapText="1"/>
    </xf>
    <xf numFmtId="0" fontId="25" fillId="9" borderId="7" xfId="2" applyFont="1" applyFill="1" applyBorder="1" applyAlignment="1" applyProtection="1">
      <alignment horizontal="center" vertical="center" wrapText="1"/>
    </xf>
    <xf numFmtId="0" fontId="25" fillId="9" borderId="9" xfId="2" applyFont="1" applyFill="1" applyBorder="1" applyAlignment="1" applyProtection="1">
      <alignment horizontal="center" vertical="center" wrapText="1"/>
    </xf>
    <xf numFmtId="0" fontId="25" fillId="9" borderId="12" xfId="2" applyFont="1" applyFill="1" applyBorder="1" applyAlignment="1" applyProtection="1">
      <alignment horizontal="center" vertical="center" wrapText="1"/>
    </xf>
    <xf numFmtId="0" fontId="20" fillId="9" borderId="10" xfId="2" applyFont="1" applyFill="1" applyBorder="1" applyAlignment="1"/>
    <xf numFmtId="0" fontId="20" fillId="9" borderId="13" xfId="2" applyFont="1" applyFill="1" applyBorder="1" applyAlignment="1"/>
    <xf numFmtId="0" fontId="25" fillId="9" borderId="2" xfId="2" applyFont="1" applyFill="1" applyBorder="1" applyAlignment="1" applyProtection="1">
      <alignment horizontal="center" vertical="center" wrapText="1"/>
    </xf>
    <xf numFmtId="0" fontId="34" fillId="9" borderId="2" xfId="2" applyFont="1" applyFill="1" applyBorder="1" applyAlignment="1" applyProtection="1">
      <alignment horizontal="center" vertical="center" wrapText="1"/>
    </xf>
    <xf numFmtId="0" fontId="20" fillId="9" borderId="2" xfId="2" applyFont="1" applyFill="1" applyBorder="1" applyAlignment="1">
      <alignment horizontal="center" wrapText="1"/>
    </xf>
    <xf numFmtId="0" fontId="6" fillId="9" borderId="2" xfId="2" applyFont="1" applyFill="1" applyBorder="1" applyAlignment="1">
      <alignment horizontal="center" wrapText="1"/>
    </xf>
    <xf numFmtId="0" fontId="14" fillId="0" borderId="10" xfId="2" applyFont="1" applyFill="1" applyBorder="1" applyAlignment="1" applyProtection="1">
      <alignment horizontal="center" wrapText="1"/>
    </xf>
    <xf numFmtId="0" fontId="6" fillId="0" borderId="10" xfId="2" applyFont="1" applyFill="1" applyBorder="1" applyAlignment="1">
      <alignment wrapText="1"/>
    </xf>
    <xf numFmtId="0" fontId="25" fillId="9" borderId="3" xfId="2" applyFont="1" applyFill="1" applyBorder="1" applyAlignment="1" applyProtection="1">
      <alignment horizontal="right" vertical="center" wrapText="1"/>
    </xf>
    <xf numFmtId="0" fontId="20" fillId="9" borderId="7" xfId="2" applyFont="1" applyFill="1" applyBorder="1" applyAlignment="1" applyProtection="1">
      <alignment horizontal="right" vertical="center" wrapText="1"/>
    </xf>
    <xf numFmtId="0" fontId="14" fillId="9" borderId="2" xfId="2" applyFont="1" applyFill="1" applyBorder="1" applyAlignment="1" applyProtection="1">
      <alignment horizontal="center" vertical="center" wrapText="1"/>
    </xf>
    <xf numFmtId="0" fontId="34" fillId="9" borderId="3" xfId="2" applyFont="1" applyFill="1" applyBorder="1" applyAlignment="1" applyProtection="1">
      <alignment horizontal="right" vertical="center" wrapText="1"/>
    </xf>
    <xf numFmtId="0" fontId="20" fillId="0" borderId="3" xfId="2" applyFont="1" applyFill="1" applyBorder="1" applyAlignment="1" applyProtection="1">
      <alignment horizontal="left" vertical="top" wrapText="1"/>
      <protection locked="0"/>
    </xf>
    <xf numFmtId="0" fontId="6" fillId="0" borderId="7" xfId="2" applyFont="1" applyBorder="1" applyAlignment="1">
      <alignment horizontal="left" vertical="top" wrapText="1"/>
    </xf>
    <xf numFmtId="0" fontId="6" fillId="0" borderId="9" xfId="2" applyFont="1" applyBorder="1" applyAlignment="1">
      <alignment horizontal="left" vertical="top" wrapText="1"/>
    </xf>
    <xf numFmtId="0" fontId="20" fillId="0" borderId="2" xfId="2" applyFont="1" applyFill="1" applyBorder="1" applyAlignment="1" applyProtection="1">
      <alignment horizontal="left" vertical="top" wrapText="1"/>
      <protection locked="0"/>
    </xf>
    <xf numFmtId="0" fontId="20" fillId="0" borderId="2" xfId="2" applyFont="1" applyBorder="1" applyAlignment="1" applyProtection="1">
      <alignment horizontal="left" vertical="top" wrapText="1"/>
      <protection locked="0"/>
    </xf>
    <xf numFmtId="0" fontId="6" fillId="0" borderId="2" xfId="2" applyFont="1" applyBorder="1" applyAlignment="1">
      <alignment wrapText="1"/>
    </xf>
    <xf numFmtId="1" fontId="20" fillId="0" borderId="3" xfId="2" quotePrefix="1" applyNumberFormat="1" applyFont="1" applyFill="1" applyBorder="1" applyAlignment="1" applyProtection="1">
      <alignment horizontal="center" vertical="top" wrapText="1"/>
      <protection locked="0"/>
    </xf>
    <xf numFmtId="1" fontId="20" fillId="0" borderId="7" xfId="2" quotePrefix="1" applyNumberFormat="1" applyFont="1" applyFill="1" applyBorder="1" applyAlignment="1" applyProtection="1">
      <alignment horizontal="center" vertical="top" wrapText="1"/>
      <protection locked="0"/>
    </xf>
    <xf numFmtId="1" fontId="20" fillId="0" borderId="9" xfId="2" quotePrefix="1" applyNumberFormat="1" applyFont="1" applyFill="1" applyBorder="1" applyAlignment="1" applyProtection="1">
      <alignment horizontal="center" vertical="top" wrapText="1"/>
      <protection locked="0"/>
    </xf>
    <xf numFmtId="49" fontId="20" fillId="0" borderId="3" xfId="2" quotePrefix="1" applyNumberFormat="1" applyFont="1" applyFill="1" applyBorder="1" applyAlignment="1" applyProtection="1">
      <alignment horizontal="center" vertical="center" wrapText="1"/>
      <protection locked="0"/>
    </xf>
    <xf numFmtId="49" fontId="20" fillId="0" borderId="7" xfId="2" quotePrefix="1" applyNumberFormat="1" applyFont="1" applyFill="1" applyBorder="1" applyAlignment="1" applyProtection="1">
      <alignment horizontal="center" vertical="center" wrapText="1"/>
      <protection locked="0"/>
    </xf>
    <xf numFmtId="49" fontId="20" fillId="0" borderId="9" xfId="2" quotePrefix="1" applyNumberFormat="1" applyFont="1" applyFill="1" applyBorder="1" applyAlignment="1" applyProtection="1">
      <alignment horizontal="center" vertical="center" wrapText="1"/>
      <protection locked="0"/>
    </xf>
    <xf numFmtId="49" fontId="20" fillId="0" borderId="12" xfId="2" applyNumberFormat="1" applyFont="1" applyFill="1" applyBorder="1" applyAlignment="1" applyProtection="1">
      <alignment horizontal="center" vertical="center" wrapText="1"/>
      <protection locked="0"/>
    </xf>
    <xf numFmtId="49" fontId="20" fillId="0" borderId="10" xfId="2" applyNumberFormat="1" applyFont="1" applyFill="1" applyBorder="1" applyAlignment="1" applyProtection="1">
      <alignment horizontal="center" vertical="center" wrapText="1"/>
      <protection locked="0"/>
    </xf>
    <xf numFmtId="49" fontId="20" fillId="0" borderId="13" xfId="2" applyNumberFormat="1" applyFont="1" applyFill="1" applyBorder="1" applyAlignment="1" applyProtection="1">
      <alignment horizontal="center" vertical="center" wrapText="1"/>
      <protection locked="0"/>
    </xf>
    <xf numFmtId="49" fontId="20" fillId="0" borderId="3" xfId="2" quotePrefix="1" applyNumberFormat="1" applyFont="1" applyFill="1" applyBorder="1" applyAlignment="1" applyProtection="1">
      <alignment horizontal="center" vertical="top" wrapText="1"/>
      <protection locked="0"/>
    </xf>
    <xf numFmtId="0" fontId="22" fillId="9" borderId="7" xfId="2" applyFont="1" applyFill="1" applyBorder="1" applyAlignment="1" applyProtection="1">
      <alignment horizontal="left" wrapText="1"/>
    </xf>
    <xf numFmtId="0" fontId="22" fillId="9" borderId="9" xfId="2" applyFont="1" applyFill="1" applyBorder="1" applyAlignment="1" applyProtection="1">
      <alignment horizontal="left" wrapText="1"/>
    </xf>
    <xf numFmtId="0" fontId="15" fillId="0" borderId="0" xfId="2" applyFont="1" applyBorder="1" applyAlignment="1" applyProtection="1">
      <alignment horizontal="center" vertical="top" wrapText="1"/>
    </xf>
    <xf numFmtId="0" fontId="36" fillId="0" borderId="0" xfId="2" applyFont="1" applyAlignment="1" applyProtection="1">
      <alignment vertical="top" wrapText="1"/>
    </xf>
    <xf numFmtId="1" fontId="25" fillId="0" borderId="0" xfId="2" applyNumberFormat="1" applyFont="1" applyFill="1" applyBorder="1" applyAlignment="1" applyProtection="1">
      <alignment horizontal="center" vertical="top"/>
    </xf>
    <xf numFmtId="0" fontId="6" fillId="0" borderId="0" xfId="2" applyFont="1" applyAlignment="1">
      <alignment horizontal="center" vertical="top"/>
    </xf>
    <xf numFmtId="0" fontId="14" fillId="0" borderId="0" xfId="2" applyFont="1" applyBorder="1" applyAlignment="1" applyProtection="1">
      <alignment horizontal="center" vertical="top" wrapText="1"/>
    </xf>
    <xf numFmtId="0" fontId="6" fillId="0" borderId="0" xfId="2" applyFont="1" applyAlignment="1" applyProtection="1">
      <alignment vertical="top" wrapText="1"/>
    </xf>
    <xf numFmtId="0" fontId="10" fillId="0" borderId="0" xfId="2" applyFont="1" applyBorder="1" applyAlignment="1" applyProtection="1">
      <alignment horizontal="left" wrapText="1"/>
      <protection locked="0"/>
    </xf>
    <xf numFmtId="0" fontId="6" fillId="0" borderId="0" xfId="2" applyFont="1" applyBorder="1" applyAlignment="1" applyProtection="1">
      <alignment horizontal="left" wrapText="1"/>
      <protection locked="0"/>
    </xf>
    <xf numFmtId="0" fontId="6" fillId="0" borderId="0" xfId="2" applyFont="1" applyAlignment="1" applyProtection="1">
      <alignment horizontal="left" wrapText="1"/>
      <protection locked="0"/>
    </xf>
    <xf numFmtId="1" fontId="20" fillId="0" borderId="3" xfId="2" applyNumberFormat="1" applyFont="1" applyFill="1" applyBorder="1" applyAlignment="1" applyProtection="1">
      <alignment horizontal="left" vertical="top" wrapText="1"/>
      <protection locked="0"/>
    </xf>
    <xf numFmtId="1" fontId="20" fillId="0" borderId="7" xfId="2" applyNumberFormat="1" applyFont="1" applyFill="1" applyBorder="1" applyAlignment="1" applyProtection="1">
      <alignment horizontal="left" vertical="top" wrapText="1"/>
      <protection locked="0"/>
    </xf>
    <xf numFmtId="1" fontId="20" fillId="0" borderId="9" xfId="2" applyNumberFormat="1" applyFont="1" applyFill="1" applyBorder="1" applyAlignment="1" applyProtection="1">
      <alignment horizontal="left" vertical="top" wrapText="1"/>
      <protection locked="0"/>
    </xf>
  </cellXfs>
  <cellStyles count="7">
    <cellStyle name="Comma" xfId="6" builtinId="3"/>
    <cellStyle name="Comma 2" xfId="4" xr:uid="{00000000-0005-0000-0000-000001000000}"/>
    <cellStyle name="Normal" xfId="0" builtinId="0"/>
    <cellStyle name="Normal 2" xfId="2" xr:uid="{00000000-0005-0000-0000-000003000000}"/>
    <cellStyle name="Normal_luong VPHN 2006_14. Ban QL Toa nha -0608" xfId="3" xr:uid="{00000000-0005-0000-0000-000004000000}"/>
    <cellStyle name="Normal_Sheet2 2" xfId="5" xr:uid="{00000000-0005-0000-0000-000005000000}"/>
    <cellStyle name="Percent" xfId="1" builtinId="5"/>
  </cellStyles>
  <dxfs count="1060">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font>
        <color rgb="FF9C0006"/>
      </font>
      <fill>
        <patternFill>
          <bgColor rgb="FFFFC7CE"/>
        </patternFill>
      </fill>
    </dxf>
    <dxf>
      <font>
        <color rgb="FF9C6500"/>
      </font>
      <fill>
        <patternFill>
          <bgColor rgb="FFFFEB9C"/>
        </patternFill>
      </fill>
    </dxf>
    <dxf>
      <font>
        <color rgb="FF9C0006"/>
      </font>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54</xdr:row>
      <xdr:rowOff>0</xdr:rowOff>
    </xdr:from>
    <xdr:to>
      <xdr:col>0</xdr:col>
      <xdr:colOff>171450</xdr:colOff>
      <xdr:row>54</xdr:row>
      <xdr:rowOff>0</xdr:rowOff>
    </xdr:to>
    <xdr:sp macro="" textlink="" fLocksText="0">
      <xdr:nvSpPr>
        <xdr:cNvPr id="2" name="Text Box 16">
          <a:extLst>
            <a:ext uri="{FF2B5EF4-FFF2-40B4-BE49-F238E27FC236}">
              <a16:creationId xmlns:a16="http://schemas.microsoft.com/office/drawing/2014/main" id="{00000000-0008-0000-0100-000002000000}"/>
            </a:ext>
          </a:extLst>
        </xdr:cNvPr>
        <xdr:cNvSpPr txBox="1">
          <a:spLocks noChangeArrowheads="1"/>
        </xdr:cNvSpPr>
      </xdr:nvSpPr>
      <xdr:spPr bwMode="auto">
        <a:xfrm>
          <a:off x="38100" y="14735175"/>
          <a:ext cx="133350" cy="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en-US" sz="800" b="0" i="0" strike="noStrike">
              <a:solidFill>
                <a:srgbClr val="000000"/>
              </a:solidFill>
              <a:latin typeface="VNI-Times"/>
            </a:rPr>
            <a:t>   </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47</xdr:row>
      <xdr:rowOff>0</xdr:rowOff>
    </xdr:from>
    <xdr:to>
      <xdr:col>0</xdr:col>
      <xdr:colOff>171450</xdr:colOff>
      <xdr:row>47</xdr:row>
      <xdr:rowOff>0</xdr:rowOff>
    </xdr:to>
    <xdr:sp macro="" textlink="" fLocksText="0">
      <xdr:nvSpPr>
        <xdr:cNvPr id="2" name="Text Box 16">
          <a:extLst>
            <a:ext uri="{FF2B5EF4-FFF2-40B4-BE49-F238E27FC236}">
              <a16:creationId xmlns:a16="http://schemas.microsoft.com/office/drawing/2014/main" id="{00000000-0008-0000-0000-000002000000}"/>
            </a:ext>
          </a:extLst>
        </xdr:cNvPr>
        <xdr:cNvSpPr txBox="1">
          <a:spLocks noChangeArrowheads="1"/>
        </xdr:cNvSpPr>
      </xdr:nvSpPr>
      <xdr:spPr bwMode="auto">
        <a:xfrm>
          <a:off x="38100" y="15306675"/>
          <a:ext cx="133350" cy="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en-US" sz="800" b="0" i="0" strike="noStrike">
              <a:solidFill>
                <a:srgbClr val="000000"/>
              </a:solidFill>
              <a:latin typeface="VNI-Times"/>
            </a:rPr>
            <a:t>   </a:t>
          </a:r>
        </a:p>
      </xdr:txBody>
    </xdr: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20-%20NH&#194;N%20S&#7920;/TH&#212;NG%20TIN%20NH&#194;N%20S&#7920;%2011.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hattt\the%20Garden\luong%20The%20Garden\Luong%20thang%206.2009\Luong%20thang%206.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odt/AppData/Local/Microsoft/Windows/Temporary%20Internet%20Files/Content.Outlook/MGRUSAGZ/01.2019/Copy%20of%20Cashier%20Assessment%201%2020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Name val="STOP WORKING"/>
      <sheetName val="ĐỊNH BIÊN -CẤP BẬC"/>
      <sheetName val="TĂNG - GIẢM"/>
      <sheetName val="PICTURE WORKING"/>
      <sheetName val="PICTURE STOP"/>
    </sheetNames>
    <sheetDataSet>
      <sheetData sheetId="0" refreshError="1">
        <row r="70">
          <cell r="C70" t="str">
            <v>Lê Thị Thúy An</v>
          </cell>
        </row>
        <row r="79">
          <cell r="C79" t="str">
            <v>Mai Thúy Lộc</v>
          </cell>
          <cell r="D79" t="str">
            <v>Nữ</v>
          </cell>
          <cell r="E79" t="str">
            <v>Tổ trưởng bộ phận thu ngân</v>
          </cell>
          <cell r="F79" t="str">
            <v>Leader of Chief Cashier</v>
          </cell>
          <cell r="G79" t="str">
            <v>3. Chuyên viên</v>
          </cell>
          <cell r="H79">
            <v>39970</v>
          </cell>
        </row>
        <row r="80">
          <cell r="C80" t="str">
            <v>Đinh Thị Hường</v>
          </cell>
          <cell r="D80" t="str">
            <v>Nữ</v>
          </cell>
          <cell r="E80" t="str">
            <v>Tổ trưởng thu ngân</v>
          </cell>
          <cell r="F80" t="str">
            <v>Chief Cashier</v>
          </cell>
          <cell r="G80" t="str">
            <v>2. Nhân viên</v>
          </cell>
          <cell r="H80">
            <v>39970</v>
          </cell>
        </row>
        <row r="81">
          <cell r="C81" t="str">
            <v>Đoàn Thị Thêu</v>
          </cell>
          <cell r="D81" t="str">
            <v>Nữ</v>
          </cell>
          <cell r="E81" t="str">
            <v>Nhân viên Giám sát</v>
          </cell>
          <cell r="F81" t="str">
            <v>Senior cashier</v>
          </cell>
          <cell r="G81" t="str">
            <v>2. Nhân viên</v>
          </cell>
          <cell r="H81">
            <v>39970</v>
          </cell>
        </row>
        <row r="82">
          <cell r="C82" t="str">
            <v>Nguyễn Thị Thu Hương</v>
          </cell>
          <cell r="D82" t="str">
            <v>Nữ</v>
          </cell>
          <cell r="E82" t="str">
            <v>Nhân viên Giám sát</v>
          </cell>
          <cell r="F82" t="str">
            <v>Senior cashier</v>
          </cell>
          <cell r="G82" t="str">
            <v>2. Nhân viên</v>
          </cell>
          <cell r="H82">
            <v>40081</v>
          </cell>
        </row>
        <row r="83">
          <cell r="C83" t="str">
            <v>Phạm Thị Hương Giang</v>
          </cell>
          <cell r="D83" t="str">
            <v>Nữ</v>
          </cell>
          <cell r="E83" t="str">
            <v>NV Thu ngân</v>
          </cell>
          <cell r="F83" t="str">
            <v>Cashier</v>
          </cell>
          <cell r="G83" t="str">
            <v>1. Nhân viên</v>
          </cell>
          <cell r="H83">
            <v>41811</v>
          </cell>
        </row>
        <row r="84">
          <cell r="C84" t="str">
            <v>Trần Thị Luyên</v>
          </cell>
          <cell r="D84" t="str">
            <v>Nữ</v>
          </cell>
          <cell r="E84" t="str">
            <v>NV Thu ngân</v>
          </cell>
          <cell r="F84" t="str">
            <v>Cashier</v>
          </cell>
          <cell r="G84" t="str">
            <v>1. Nhân viên</v>
          </cell>
          <cell r="H84">
            <v>42513</v>
          </cell>
        </row>
        <row r="85">
          <cell r="C85" t="str">
            <v>Phạm Thị Bích Hảo</v>
          </cell>
          <cell r="D85" t="str">
            <v>Nữ</v>
          </cell>
          <cell r="E85" t="str">
            <v>NV Thu ngân</v>
          </cell>
          <cell r="F85" t="str">
            <v>Cashier</v>
          </cell>
          <cell r="G85" t="str">
            <v>1. Nhân viên</v>
          </cell>
          <cell r="H85">
            <v>42587</v>
          </cell>
        </row>
        <row r="86">
          <cell r="C86" t="str">
            <v>Đỗ Thị Thơm</v>
          </cell>
          <cell r="D86" t="str">
            <v>Nữ</v>
          </cell>
          <cell r="E86" t="str">
            <v>NV Thu ngân</v>
          </cell>
          <cell r="F86" t="str">
            <v>Cashier</v>
          </cell>
          <cell r="G86" t="str">
            <v>1. Nhân viên</v>
          </cell>
          <cell r="H86">
            <v>42654</v>
          </cell>
        </row>
        <row r="87">
          <cell r="C87" t="str">
            <v>Bùi Tố Oanh</v>
          </cell>
          <cell r="D87" t="str">
            <v>Nữ</v>
          </cell>
          <cell r="E87" t="str">
            <v>NV Thu ngân</v>
          </cell>
          <cell r="F87" t="str">
            <v>Cashier</v>
          </cell>
          <cell r="G87" t="str">
            <v>1. Nhân viên</v>
          </cell>
          <cell r="H87">
            <v>42807</v>
          </cell>
        </row>
        <row r="88">
          <cell r="C88" t="str">
            <v>Nguyễn Thị Minh Thư</v>
          </cell>
          <cell r="D88" t="str">
            <v>Nữ</v>
          </cell>
          <cell r="E88" t="str">
            <v>NV Thu ngân</v>
          </cell>
          <cell r="F88" t="str">
            <v>Cashier</v>
          </cell>
          <cell r="G88" t="str">
            <v>1. Nhân viên</v>
          </cell>
          <cell r="H88">
            <v>43010</v>
          </cell>
        </row>
        <row r="89">
          <cell r="C89" t="str">
            <v>Trịnh Thị Hồng Anh</v>
          </cell>
          <cell r="D89" t="str">
            <v>Nữ</v>
          </cell>
          <cell r="E89" t="str">
            <v>NV Thu ngân</v>
          </cell>
          <cell r="F89" t="str">
            <v>Cashier</v>
          </cell>
          <cell r="G89" t="str">
            <v>1. Nhân viên</v>
          </cell>
          <cell r="H89">
            <v>43171</v>
          </cell>
        </row>
        <row r="90">
          <cell r="C90" t="str">
            <v>Đào Thị Hải</v>
          </cell>
          <cell r="D90" t="str">
            <v>Nữ</v>
          </cell>
          <cell r="E90" t="str">
            <v>NV Thu ngân</v>
          </cell>
          <cell r="F90" t="str">
            <v>Cashier</v>
          </cell>
          <cell r="G90" t="str">
            <v>1. Nhân viên</v>
          </cell>
          <cell r="H90">
            <v>43249</v>
          </cell>
        </row>
        <row r="91">
          <cell r="C91" t="str">
            <v>Lê Thị Hương Quỳnh</v>
          </cell>
          <cell r="D91" t="str">
            <v>Nữ</v>
          </cell>
          <cell r="E91" t="str">
            <v>NV Thu ngân</v>
          </cell>
          <cell r="G91" t="str">
            <v>1. Nhân viên</v>
          </cell>
          <cell r="H91">
            <v>43271</v>
          </cell>
        </row>
        <row r="92">
          <cell r="C92" t="str">
            <v>Đỗ Thanh Huyền</v>
          </cell>
          <cell r="D92" t="str">
            <v>Nữ</v>
          </cell>
          <cell r="E92" t="str">
            <v>NV Thu ngân</v>
          </cell>
          <cell r="G92" t="str">
            <v>1. Nhân viên</v>
          </cell>
          <cell r="H92">
            <v>43279</v>
          </cell>
        </row>
        <row r="93">
          <cell r="C93" t="str">
            <v>Phùng Thị Xuân</v>
          </cell>
          <cell r="D93" t="str">
            <v>Nữ</v>
          </cell>
          <cell r="E93" t="str">
            <v>NV Thu ngân</v>
          </cell>
          <cell r="G93" t="str">
            <v>1. Nhân viên</v>
          </cell>
          <cell r="H93">
            <v>43286</v>
          </cell>
        </row>
        <row r="94">
          <cell r="C94" t="str">
            <v>Nguyễn Thị Thu Hiền</v>
          </cell>
          <cell r="D94" t="str">
            <v>Nữ</v>
          </cell>
          <cell r="E94" t="str">
            <v>NV Thu ngân</v>
          </cell>
          <cell r="G94" t="str">
            <v>1. Nhân viên</v>
          </cell>
          <cell r="H94">
            <v>43297</v>
          </cell>
        </row>
        <row r="95">
          <cell r="C95" t="str">
            <v>Lê Thị Thu Hà</v>
          </cell>
          <cell r="D95" t="str">
            <v>Nữ</v>
          </cell>
          <cell r="E95" t="str">
            <v>NV Thu ngân</v>
          </cell>
          <cell r="G95" t="str">
            <v>1. Nhân viên</v>
          </cell>
          <cell r="H95">
            <v>43312</v>
          </cell>
        </row>
        <row r="96">
          <cell r="C96" t="str">
            <v>Hoàng Thị Hà Ly</v>
          </cell>
          <cell r="D96" t="str">
            <v>Nữ</v>
          </cell>
          <cell r="E96" t="str">
            <v>NV Thu ngân</v>
          </cell>
          <cell r="G96" t="str">
            <v>1. Nhân viên</v>
          </cell>
          <cell r="H96">
            <v>43321</v>
          </cell>
        </row>
        <row r="97">
          <cell r="C97" t="str">
            <v>Nguyễn Thị Hương</v>
          </cell>
          <cell r="D97" t="str">
            <v>Nữ</v>
          </cell>
          <cell r="E97" t="str">
            <v>NV Thu ngân</v>
          </cell>
          <cell r="G97" t="str">
            <v>1. Nhân viên</v>
          </cell>
          <cell r="H97">
            <v>43325</v>
          </cell>
        </row>
        <row r="98">
          <cell r="C98" t="str">
            <v>Nguyễn Thị Thúy Hằng</v>
          </cell>
          <cell r="D98" t="str">
            <v>Nữ</v>
          </cell>
          <cell r="E98" t="str">
            <v>NV Thu ngân</v>
          </cell>
          <cell r="G98" t="str">
            <v>1. Nhân viên</v>
          </cell>
          <cell r="H98">
            <v>43334</v>
          </cell>
        </row>
        <row r="99">
          <cell r="C99" t="str">
            <v>Vũ Thị Thư</v>
          </cell>
          <cell r="D99" t="str">
            <v>Nữ</v>
          </cell>
          <cell r="E99" t="str">
            <v>NV Thu ngân</v>
          </cell>
          <cell r="G99" t="str">
            <v>1. Nhân viên</v>
          </cell>
          <cell r="H99">
            <v>43374</v>
          </cell>
        </row>
        <row r="100">
          <cell r="C100" t="str">
            <v>Vũ Thị Hồng Bắc</v>
          </cell>
          <cell r="D100" t="str">
            <v>Nữ</v>
          </cell>
          <cell r="E100" t="str">
            <v>NV Thu ngân</v>
          </cell>
          <cell r="G100" t="str">
            <v>1. Nhân viên</v>
          </cell>
          <cell r="H100">
            <v>43382</v>
          </cell>
        </row>
        <row r="101">
          <cell r="C101" t="str">
            <v>Đồng Thị Như</v>
          </cell>
          <cell r="D101" t="str">
            <v>Nữ</v>
          </cell>
          <cell r="E101" t="str">
            <v>NV Thu ngân</v>
          </cell>
          <cell r="G101" t="str">
            <v>1. Nhân viên</v>
          </cell>
          <cell r="H101">
            <v>43395</v>
          </cell>
        </row>
        <row r="102">
          <cell r="C102" t="str">
            <v>Phạm Thị Yến</v>
          </cell>
          <cell r="D102" t="str">
            <v>Nữ</v>
          </cell>
          <cell r="E102" t="str">
            <v>NV Thu ngân</v>
          </cell>
          <cell r="G102" t="str">
            <v>1. Nhân viên</v>
          </cell>
          <cell r="H102">
            <v>43425</v>
          </cell>
        </row>
        <row r="103">
          <cell r="C103" t="str">
            <v>Trần Thị Thu Hà</v>
          </cell>
          <cell r="D103" t="str">
            <v>Nữ</v>
          </cell>
          <cell r="E103" t="str">
            <v>NV Thu ngân</v>
          </cell>
          <cell r="G103" t="str">
            <v>1. Nhân viên</v>
          </cell>
          <cell r="H103">
            <v>43430</v>
          </cell>
        </row>
        <row r="104">
          <cell r="C104" t="str">
            <v>Ma Thị Mỹ</v>
          </cell>
          <cell r="D104" t="str">
            <v>Nữ</v>
          </cell>
          <cell r="E104" t="str">
            <v>NV Thu ngân</v>
          </cell>
          <cell r="G104" t="str">
            <v>1. Nhân viên</v>
          </cell>
          <cell r="H104">
            <v>43448</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LUONG"/>
      <sheetName val="THUE"/>
      <sheetName val="COM TRUA"/>
      <sheetName val="THEM GIO"/>
      <sheetName val="Chi tiết"/>
      <sheetName val="Tổng hợp"/>
    </sheetNames>
    <sheetDataSet>
      <sheetData sheetId="0" refreshError="1">
        <row r="79">
          <cell r="B79" t="str">
            <v>Huỳnh Thị Bích Hòa</v>
          </cell>
        </row>
      </sheetData>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iers Assessment form"/>
      <sheetName val=" ĐIỂM ĐÁNH GIÁ VÀ XẾP LOẠI"/>
      <sheetName val="Senior DJ"/>
      <sheetName val="Chief Cashier"/>
      <sheetName val="Senior"/>
      <sheetName val="Cashier"/>
      <sheetName val="DEPARTMENTS"/>
      <sheetName val="Violation_"/>
      <sheetName val="CRM card"/>
      <sheetName val="Sheet1"/>
    </sheetNames>
    <sheetDataSet>
      <sheetData sheetId="0" refreshError="1"/>
      <sheetData sheetId="1" refreshError="1"/>
      <sheetData sheetId="2" refreshError="1"/>
      <sheetData sheetId="3" refreshError="1"/>
      <sheetData sheetId="4" refreshError="1"/>
      <sheetData sheetId="5" refreshError="1">
        <row r="8">
          <cell r="B8" t="str">
            <v>Trương Thị Hà Thu Phương</v>
          </cell>
          <cell r="C8">
            <v>3</v>
          </cell>
          <cell r="D8">
            <v>3</v>
          </cell>
          <cell r="E8">
            <v>4.5</v>
          </cell>
          <cell r="F8">
            <v>3</v>
          </cell>
          <cell r="G8">
            <v>5</v>
          </cell>
          <cell r="H8">
            <v>3</v>
          </cell>
          <cell r="I8">
            <v>3</v>
          </cell>
          <cell r="J8">
            <v>3</v>
          </cell>
          <cell r="K8">
            <v>3</v>
          </cell>
          <cell r="L8">
            <v>54</v>
          </cell>
          <cell r="M8">
            <v>216</v>
          </cell>
          <cell r="N8">
            <v>6.48</v>
          </cell>
          <cell r="Q8">
            <v>3.6488</v>
          </cell>
          <cell r="R8">
            <v>3.6488</v>
          </cell>
        </row>
        <row r="9">
          <cell r="C9">
            <v>0.75</v>
          </cell>
          <cell r="D9">
            <v>0.60000000000000009</v>
          </cell>
          <cell r="E9">
            <v>0.9</v>
          </cell>
          <cell r="F9">
            <v>0.30000000000000004</v>
          </cell>
          <cell r="G9">
            <v>1</v>
          </cell>
          <cell r="H9">
            <v>0.60000000000000009</v>
          </cell>
          <cell r="I9">
            <v>0.60000000000000009</v>
          </cell>
          <cell r="J9">
            <v>0.60000000000000009</v>
          </cell>
          <cell r="K9">
            <v>0.30000000000000004</v>
          </cell>
          <cell r="N9">
            <v>1.944</v>
          </cell>
          <cell r="O9">
            <v>2.84</v>
          </cell>
          <cell r="P9">
            <v>0.80880000000000019</v>
          </cell>
        </row>
        <row r="10">
          <cell r="B10" t="str">
            <v>Trần Thị Luyên</v>
          </cell>
          <cell r="M10">
            <v>0</v>
          </cell>
          <cell r="N10">
            <v>0</v>
          </cell>
          <cell r="Q10">
            <v>0</v>
          </cell>
        </row>
        <row r="11">
          <cell r="B11" t="str">
            <v>20.08 nghỉ sinh &gt;20.02.2019</v>
          </cell>
          <cell r="C11">
            <v>0</v>
          </cell>
          <cell r="D11">
            <v>0</v>
          </cell>
          <cell r="E11">
            <v>0</v>
          </cell>
          <cell r="F11">
            <v>0</v>
          </cell>
          <cell r="G11">
            <v>0</v>
          </cell>
          <cell r="H11">
            <v>0</v>
          </cell>
          <cell r="I11">
            <v>0</v>
          </cell>
          <cell r="J11">
            <v>0</v>
          </cell>
          <cell r="K11">
            <v>0</v>
          </cell>
          <cell r="N11">
            <v>0</v>
          </cell>
          <cell r="O11">
            <v>0</v>
          </cell>
          <cell r="P11">
            <v>0</v>
          </cell>
        </row>
        <row r="12">
          <cell r="B12" t="str">
            <v>Phạm Thị Bích Hảo</v>
          </cell>
          <cell r="C12">
            <v>3</v>
          </cell>
          <cell r="D12">
            <v>3</v>
          </cell>
          <cell r="E12">
            <v>4.5</v>
          </cell>
          <cell r="F12">
            <v>3</v>
          </cell>
          <cell r="G12">
            <v>3</v>
          </cell>
          <cell r="H12">
            <v>3</v>
          </cell>
          <cell r="I12">
            <v>3</v>
          </cell>
          <cell r="J12">
            <v>3</v>
          </cell>
          <cell r="K12">
            <v>3</v>
          </cell>
          <cell r="L12">
            <v>25</v>
          </cell>
          <cell r="M12">
            <v>100</v>
          </cell>
          <cell r="N12">
            <v>3</v>
          </cell>
          <cell r="Q12">
            <v>3.3000000000000007</v>
          </cell>
          <cell r="R12">
            <v>3.3000000000000007</v>
          </cell>
        </row>
        <row r="13">
          <cell r="C13">
            <v>0.75</v>
          </cell>
          <cell r="D13">
            <v>0.60000000000000009</v>
          </cell>
          <cell r="E13">
            <v>1.125</v>
          </cell>
          <cell r="F13">
            <v>0.30000000000000004</v>
          </cell>
          <cell r="G13">
            <v>0.60000000000000009</v>
          </cell>
          <cell r="H13">
            <v>0.60000000000000009</v>
          </cell>
          <cell r="I13">
            <v>0.60000000000000009</v>
          </cell>
          <cell r="J13">
            <v>0.60000000000000009</v>
          </cell>
          <cell r="K13">
            <v>0.30000000000000004</v>
          </cell>
          <cell r="N13">
            <v>0.89999999999999991</v>
          </cell>
          <cell r="O13">
            <v>2.7000000000000006</v>
          </cell>
          <cell r="P13">
            <v>0.60000000000000009</v>
          </cell>
        </row>
        <row r="14">
          <cell r="B14" t="str">
            <v>Đỗ Thị Thơm</v>
          </cell>
          <cell r="M14">
            <v>0</v>
          </cell>
          <cell r="N14">
            <v>0</v>
          </cell>
          <cell r="Q14">
            <v>0</v>
          </cell>
        </row>
        <row r="15">
          <cell r="B15" t="str">
            <v>30.09 nghỉ sinh &gt;01.03.2019</v>
          </cell>
          <cell r="C15">
            <v>0</v>
          </cell>
          <cell r="D15">
            <v>0</v>
          </cell>
          <cell r="E15">
            <v>0</v>
          </cell>
          <cell r="F15">
            <v>0</v>
          </cell>
          <cell r="G15">
            <v>0</v>
          </cell>
          <cell r="H15">
            <v>0</v>
          </cell>
          <cell r="I15">
            <v>0</v>
          </cell>
          <cell r="J15">
            <v>0</v>
          </cell>
          <cell r="K15">
            <v>0</v>
          </cell>
          <cell r="N15">
            <v>0</v>
          </cell>
          <cell r="O15">
            <v>0</v>
          </cell>
          <cell r="P15">
            <v>0</v>
          </cell>
        </row>
        <row r="16">
          <cell r="B16" t="str">
            <v>Bùi Tố Oanh</v>
          </cell>
          <cell r="C16">
            <v>3</v>
          </cell>
          <cell r="D16">
            <v>4</v>
          </cell>
          <cell r="E16">
            <v>3</v>
          </cell>
          <cell r="F16">
            <v>3</v>
          </cell>
          <cell r="G16">
            <v>3.5</v>
          </cell>
          <cell r="H16">
            <v>3</v>
          </cell>
          <cell r="I16">
            <v>3</v>
          </cell>
          <cell r="J16">
            <v>3</v>
          </cell>
          <cell r="K16">
            <v>3</v>
          </cell>
          <cell r="L16">
            <v>30</v>
          </cell>
          <cell r="M16">
            <v>120</v>
          </cell>
          <cell r="N16">
            <v>3.5999999999999996</v>
          </cell>
          <cell r="Q16">
            <v>3.2760000000000002</v>
          </cell>
          <cell r="R16">
            <v>3.2760000000000002</v>
          </cell>
        </row>
        <row r="17">
          <cell r="C17">
            <v>0.75</v>
          </cell>
          <cell r="D17">
            <v>0.8</v>
          </cell>
          <cell r="E17">
            <v>0.75</v>
          </cell>
          <cell r="F17">
            <v>0.30000000000000004</v>
          </cell>
          <cell r="G17">
            <v>0.70000000000000007</v>
          </cell>
          <cell r="H17">
            <v>0.60000000000000009</v>
          </cell>
          <cell r="I17">
            <v>0.60000000000000009</v>
          </cell>
          <cell r="J17">
            <v>0.60000000000000009</v>
          </cell>
          <cell r="K17">
            <v>0.30000000000000004</v>
          </cell>
          <cell r="N17">
            <v>1.0799999999999998</v>
          </cell>
          <cell r="O17">
            <v>2.64</v>
          </cell>
          <cell r="P17">
            <v>0.63600000000000012</v>
          </cell>
        </row>
        <row r="18">
          <cell r="B18" t="str">
            <v>Nguyễn Thị Minh Thư</v>
          </cell>
          <cell r="C18">
            <v>3</v>
          </cell>
          <cell r="D18">
            <v>3</v>
          </cell>
          <cell r="E18">
            <v>4</v>
          </cell>
          <cell r="F18">
            <v>3</v>
          </cell>
          <cell r="G18">
            <v>4</v>
          </cell>
          <cell r="H18">
            <v>3</v>
          </cell>
          <cell r="I18">
            <v>3</v>
          </cell>
          <cell r="J18">
            <v>3</v>
          </cell>
          <cell r="K18">
            <v>3</v>
          </cell>
          <cell r="L18">
            <v>30</v>
          </cell>
          <cell r="M18">
            <v>120</v>
          </cell>
          <cell r="N18">
            <v>3.5999999999999996</v>
          </cell>
          <cell r="Q18">
            <v>3.3960000000000004</v>
          </cell>
          <cell r="R18">
            <v>3.3960000000000004</v>
          </cell>
        </row>
        <row r="19">
          <cell r="C19">
            <v>0.75</v>
          </cell>
          <cell r="D19">
            <v>0.60000000000000009</v>
          </cell>
          <cell r="E19">
            <v>1</v>
          </cell>
          <cell r="F19">
            <v>0.30000000000000004</v>
          </cell>
          <cell r="G19">
            <v>0.8</v>
          </cell>
          <cell r="H19">
            <v>0.60000000000000009</v>
          </cell>
          <cell r="I19">
            <v>0.60000000000000009</v>
          </cell>
          <cell r="J19">
            <v>0.60000000000000009</v>
          </cell>
          <cell r="K19">
            <v>0.30000000000000004</v>
          </cell>
          <cell r="N19">
            <v>1.0799999999999998</v>
          </cell>
          <cell r="O19">
            <v>2.7600000000000002</v>
          </cell>
          <cell r="P19">
            <v>0.63600000000000012</v>
          </cell>
          <cell r="R19">
            <v>0</v>
          </cell>
        </row>
        <row r="20">
          <cell r="B20" t="str">
            <v>Trịnh Thị Hồng Anh</v>
          </cell>
          <cell r="C20">
            <v>3</v>
          </cell>
          <cell r="D20">
            <v>3</v>
          </cell>
          <cell r="E20">
            <v>3</v>
          </cell>
          <cell r="F20">
            <v>3</v>
          </cell>
          <cell r="G20">
            <v>3.5</v>
          </cell>
          <cell r="H20">
            <v>3</v>
          </cell>
          <cell r="I20">
            <v>3</v>
          </cell>
          <cell r="J20">
            <v>3</v>
          </cell>
          <cell r="K20">
            <v>3</v>
          </cell>
          <cell r="L20">
            <v>35</v>
          </cell>
          <cell r="M20">
            <v>140</v>
          </cell>
          <cell r="N20">
            <v>4.1999999999999993</v>
          </cell>
          <cell r="Q20">
            <v>3.1520000000000006</v>
          </cell>
          <cell r="R20">
            <v>3.1520000000000006</v>
          </cell>
        </row>
        <row r="21">
          <cell r="C21">
            <v>0.75</v>
          </cell>
          <cell r="D21">
            <v>0.60000000000000009</v>
          </cell>
          <cell r="E21">
            <v>0.75</v>
          </cell>
          <cell r="F21">
            <v>0.30000000000000004</v>
          </cell>
          <cell r="G21">
            <v>0.70000000000000007</v>
          </cell>
          <cell r="H21">
            <v>0.60000000000000009</v>
          </cell>
          <cell r="I21">
            <v>0.60000000000000009</v>
          </cell>
          <cell r="J21">
            <v>0.60000000000000009</v>
          </cell>
          <cell r="K21">
            <v>0.30000000000000004</v>
          </cell>
          <cell r="N21">
            <v>1.2599999999999998</v>
          </cell>
          <cell r="O21">
            <v>2.4800000000000004</v>
          </cell>
          <cell r="P21">
            <v>0.67200000000000015</v>
          </cell>
          <cell r="R21">
            <v>0</v>
          </cell>
        </row>
        <row r="22">
          <cell r="B22" t="str">
            <v>Đào Thị Hải
29.05 làm việc</v>
          </cell>
          <cell r="C22">
            <v>3</v>
          </cell>
          <cell r="D22">
            <v>3</v>
          </cell>
          <cell r="E22">
            <v>3</v>
          </cell>
          <cell r="F22">
            <v>3</v>
          </cell>
          <cell r="G22">
            <v>3.5</v>
          </cell>
          <cell r="H22">
            <v>3</v>
          </cell>
          <cell r="I22">
            <v>3</v>
          </cell>
          <cell r="J22">
            <v>3</v>
          </cell>
          <cell r="K22">
            <v>3</v>
          </cell>
          <cell r="L22">
            <v>25</v>
          </cell>
          <cell r="M22">
            <v>100</v>
          </cell>
          <cell r="N22">
            <v>3</v>
          </cell>
          <cell r="Q22">
            <v>3.0800000000000005</v>
          </cell>
          <cell r="R22">
            <v>3.0800000000000005</v>
          </cell>
        </row>
        <row r="23">
          <cell r="C23">
            <v>0.75</v>
          </cell>
          <cell r="D23">
            <v>0.60000000000000009</v>
          </cell>
          <cell r="E23">
            <v>0.75</v>
          </cell>
          <cell r="F23">
            <v>0.30000000000000004</v>
          </cell>
          <cell r="G23">
            <v>0.70000000000000007</v>
          </cell>
          <cell r="H23">
            <v>0.60000000000000009</v>
          </cell>
          <cell r="I23">
            <v>0.60000000000000009</v>
          </cell>
          <cell r="J23">
            <v>0.60000000000000009</v>
          </cell>
          <cell r="K23">
            <v>0.30000000000000004</v>
          </cell>
          <cell r="N23">
            <v>0.89999999999999991</v>
          </cell>
          <cell r="O23">
            <v>2.4800000000000004</v>
          </cell>
          <cell r="P23">
            <v>0.60000000000000009</v>
          </cell>
          <cell r="R23">
            <v>0</v>
          </cell>
        </row>
        <row r="24">
          <cell r="B24" t="str">
            <v>Lê Thị Hương Quỳnh</v>
          </cell>
          <cell r="C24">
            <v>3</v>
          </cell>
          <cell r="D24">
            <v>3</v>
          </cell>
          <cell r="E24">
            <v>3</v>
          </cell>
          <cell r="F24">
            <v>3</v>
          </cell>
          <cell r="G24">
            <v>3.5</v>
          </cell>
          <cell r="H24">
            <v>3</v>
          </cell>
          <cell r="I24">
            <v>3</v>
          </cell>
          <cell r="J24">
            <v>3</v>
          </cell>
          <cell r="K24">
            <v>3</v>
          </cell>
          <cell r="L24">
            <v>33</v>
          </cell>
          <cell r="M24">
            <v>132</v>
          </cell>
          <cell r="N24">
            <v>3.96</v>
          </cell>
          <cell r="Q24">
            <v>3.1376000000000004</v>
          </cell>
          <cell r="R24">
            <v>3.1376000000000004</v>
          </cell>
        </row>
        <row r="25">
          <cell r="B25" t="str">
            <v>20.06 làm việc</v>
          </cell>
          <cell r="C25">
            <v>0.75</v>
          </cell>
          <cell r="D25">
            <v>0.60000000000000009</v>
          </cell>
          <cell r="E25">
            <v>0.75</v>
          </cell>
          <cell r="F25">
            <v>0.30000000000000004</v>
          </cell>
          <cell r="G25">
            <v>0.70000000000000007</v>
          </cell>
          <cell r="H25">
            <v>0.60000000000000009</v>
          </cell>
          <cell r="I25">
            <v>0.60000000000000009</v>
          </cell>
          <cell r="J25">
            <v>0.60000000000000009</v>
          </cell>
          <cell r="K25">
            <v>0.30000000000000004</v>
          </cell>
          <cell r="N25">
            <v>1.1879999999999999</v>
          </cell>
          <cell r="O25">
            <v>2.4800000000000004</v>
          </cell>
          <cell r="P25">
            <v>0.65760000000000007</v>
          </cell>
          <cell r="R25">
            <v>0</v>
          </cell>
        </row>
        <row r="26">
          <cell r="B26" t="str">
            <v>Đỗ Thanh Huyền</v>
          </cell>
          <cell r="C26">
            <v>3</v>
          </cell>
          <cell r="D26">
            <v>3</v>
          </cell>
          <cell r="E26">
            <v>3</v>
          </cell>
          <cell r="F26">
            <v>3</v>
          </cell>
          <cell r="G26">
            <v>3.5</v>
          </cell>
          <cell r="H26">
            <v>3</v>
          </cell>
          <cell r="I26">
            <v>3</v>
          </cell>
          <cell r="J26">
            <v>3</v>
          </cell>
          <cell r="K26">
            <v>3</v>
          </cell>
          <cell r="L26">
            <v>27</v>
          </cell>
          <cell r="M26">
            <v>108</v>
          </cell>
          <cell r="N26">
            <v>3.24</v>
          </cell>
          <cell r="Q26">
            <v>3.0944000000000007</v>
          </cell>
          <cell r="R26">
            <v>3.0944000000000007</v>
          </cell>
        </row>
        <row r="27">
          <cell r="B27" t="str">
            <v>02.07 làm việc</v>
          </cell>
          <cell r="C27">
            <v>0.75</v>
          </cell>
          <cell r="D27">
            <v>0.60000000000000009</v>
          </cell>
          <cell r="E27">
            <v>0.75</v>
          </cell>
          <cell r="F27">
            <v>0.30000000000000004</v>
          </cell>
          <cell r="G27">
            <v>0.70000000000000007</v>
          </cell>
          <cell r="H27">
            <v>0.60000000000000009</v>
          </cell>
          <cell r="I27">
            <v>0.60000000000000009</v>
          </cell>
          <cell r="J27">
            <v>0.60000000000000009</v>
          </cell>
          <cell r="K27">
            <v>0.30000000000000004</v>
          </cell>
          <cell r="N27">
            <v>0.97199999999999998</v>
          </cell>
          <cell r="O27">
            <v>2.4800000000000004</v>
          </cell>
          <cell r="P27">
            <v>0.61440000000000017</v>
          </cell>
          <cell r="R27">
            <v>0</v>
          </cell>
        </row>
        <row r="28">
          <cell r="B28" t="str">
            <v>Phùng Thị Xuân</v>
          </cell>
          <cell r="C28">
            <v>3</v>
          </cell>
          <cell r="D28">
            <v>3</v>
          </cell>
          <cell r="E28">
            <v>3</v>
          </cell>
          <cell r="F28">
            <v>3</v>
          </cell>
          <cell r="G28">
            <v>3.5</v>
          </cell>
          <cell r="H28">
            <v>3</v>
          </cell>
          <cell r="I28">
            <v>3</v>
          </cell>
          <cell r="J28">
            <v>3</v>
          </cell>
          <cell r="K28">
            <v>3</v>
          </cell>
          <cell r="L28">
            <v>30</v>
          </cell>
          <cell r="M28">
            <v>120</v>
          </cell>
          <cell r="N28">
            <v>3.5999999999999996</v>
          </cell>
          <cell r="Q28">
            <v>3.1160000000000005</v>
          </cell>
          <cell r="R28">
            <v>3.1160000000000005</v>
          </cell>
        </row>
        <row r="29">
          <cell r="B29" t="str">
            <v>05.07 làm việc</v>
          </cell>
          <cell r="C29">
            <v>0.75</v>
          </cell>
          <cell r="D29">
            <v>0.60000000000000009</v>
          </cell>
          <cell r="E29">
            <v>0.75</v>
          </cell>
          <cell r="F29">
            <v>0.30000000000000004</v>
          </cell>
          <cell r="G29">
            <v>0.70000000000000007</v>
          </cell>
          <cell r="H29">
            <v>0.60000000000000009</v>
          </cell>
          <cell r="I29">
            <v>0.60000000000000009</v>
          </cell>
          <cell r="J29">
            <v>0.60000000000000009</v>
          </cell>
          <cell r="K29">
            <v>0.30000000000000004</v>
          </cell>
          <cell r="N29">
            <v>1.0799999999999998</v>
          </cell>
          <cell r="O29">
            <v>2.4800000000000004</v>
          </cell>
          <cell r="P29">
            <v>0.63600000000000012</v>
          </cell>
          <cell r="R29">
            <v>0</v>
          </cell>
        </row>
        <row r="30">
          <cell r="B30" t="str">
            <v xml:space="preserve">Nguyễn Thị Thu Hiền </v>
          </cell>
          <cell r="C30">
            <v>3</v>
          </cell>
          <cell r="D30">
            <v>3</v>
          </cell>
          <cell r="E30">
            <v>3</v>
          </cell>
          <cell r="F30">
            <v>3</v>
          </cell>
          <cell r="G30">
            <v>4.5</v>
          </cell>
          <cell r="H30">
            <v>3</v>
          </cell>
          <cell r="I30">
            <v>3</v>
          </cell>
          <cell r="J30">
            <v>3</v>
          </cell>
          <cell r="K30">
            <v>3</v>
          </cell>
          <cell r="L30">
            <v>36</v>
          </cell>
          <cell r="M30">
            <v>144</v>
          </cell>
          <cell r="N30">
            <v>4.32</v>
          </cell>
          <cell r="Q30">
            <v>3.3192000000000008</v>
          </cell>
          <cell r="R30">
            <v>3.3192000000000008</v>
          </cell>
        </row>
        <row r="31">
          <cell r="B31" t="str">
            <v>16.07 làm việc</v>
          </cell>
          <cell r="C31">
            <v>0.75</v>
          </cell>
          <cell r="D31">
            <v>0.60000000000000009</v>
          </cell>
          <cell r="E31">
            <v>0.75</v>
          </cell>
          <cell r="F31">
            <v>0.30000000000000004</v>
          </cell>
          <cell r="G31">
            <v>0.9</v>
          </cell>
          <cell r="H31">
            <v>0.60000000000000009</v>
          </cell>
          <cell r="I31">
            <v>0.60000000000000009</v>
          </cell>
          <cell r="J31">
            <v>0.60000000000000009</v>
          </cell>
          <cell r="K31">
            <v>0.30000000000000004</v>
          </cell>
          <cell r="N31">
            <v>1.296</v>
          </cell>
          <cell r="O31">
            <v>2.6400000000000006</v>
          </cell>
          <cell r="P31">
            <v>0.67920000000000025</v>
          </cell>
          <cell r="R31">
            <v>0</v>
          </cell>
        </row>
        <row r="32">
          <cell r="B32" t="str">
            <v>Lê Thị Thu Hà</v>
          </cell>
          <cell r="C32">
            <v>3</v>
          </cell>
          <cell r="D32">
            <v>3</v>
          </cell>
          <cell r="E32">
            <v>4</v>
          </cell>
          <cell r="F32">
            <v>3</v>
          </cell>
          <cell r="G32">
            <v>3</v>
          </cell>
          <cell r="H32">
            <v>3</v>
          </cell>
          <cell r="I32">
            <v>3</v>
          </cell>
          <cell r="J32">
            <v>3</v>
          </cell>
          <cell r="K32">
            <v>3</v>
          </cell>
          <cell r="L32">
            <v>29</v>
          </cell>
          <cell r="M32">
            <v>115.99999999999999</v>
          </cell>
          <cell r="N32">
            <v>3.4799999999999995</v>
          </cell>
          <cell r="Q32">
            <v>3.2288000000000006</v>
          </cell>
          <cell r="R32">
            <v>3.2288000000000006</v>
          </cell>
        </row>
        <row r="33">
          <cell r="B33" t="str">
            <v>31.07 làm việc</v>
          </cell>
          <cell r="C33">
            <v>0.75</v>
          </cell>
          <cell r="D33">
            <v>0.60000000000000009</v>
          </cell>
          <cell r="E33">
            <v>1</v>
          </cell>
          <cell r="F33">
            <v>0.30000000000000004</v>
          </cell>
          <cell r="G33">
            <v>0.60000000000000009</v>
          </cell>
          <cell r="H33">
            <v>0.60000000000000009</v>
          </cell>
          <cell r="I33">
            <v>0.60000000000000009</v>
          </cell>
          <cell r="J33">
            <v>0.60000000000000009</v>
          </cell>
          <cell r="K33">
            <v>0.30000000000000004</v>
          </cell>
          <cell r="N33">
            <v>1.0439999999999998</v>
          </cell>
          <cell r="O33">
            <v>2.6000000000000005</v>
          </cell>
          <cell r="P33">
            <v>0.62880000000000003</v>
          </cell>
          <cell r="R33">
            <v>0</v>
          </cell>
        </row>
        <row r="34">
          <cell r="B34" t="str">
            <v>Hoàng Thị Hà Ly</v>
          </cell>
          <cell r="C34">
            <v>3</v>
          </cell>
          <cell r="D34">
            <v>3</v>
          </cell>
          <cell r="E34">
            <v>3</v>
          </cell>
          <cell r="F34">
            <v>3</v>
          </cell>
          <cell r="G34">
            <v>4</v>
          </cell>
          <cell r="H34">
            <v>3</v>
          </cell>
          <cell r="I34">
            <v>3</v>
          </cell>
          <cell r="J34">
            <v>3</v>
          </cell>
          <cell r="K34">
            <v>3</v>
          </cell>
          <cell r="L34">
            <v>48</v>
          </cell>
          <cell r="M34">
            <v>192</v>
          </cell>
          <cell r="N34">
            <v>5.76</v>
          </cell>
          <cell r="Q34">
            <v>3.3256000000000006</v>
          </cell>
          <cell r="R34">
            <v>3.3256000000000006</v>
          </cell>
        </row>
        <row r="35">
          <cell r="B35" t="str">
            <v>09.08 làm việc</v>
          </cell>
          <cell r="C35">
            <v>0.75</v>
          </cell>
          <cell r="D35">
            <v>0.60000000000000009</v>
          </cell>
          <cell r="E35">
            <v>0.75</v>
          </cell>
          <cell r="F35">
            <v>0.30000000000000004</v>
          </cell>
          <cell r="G35">
            <v>0.8</v>
          </cell>
          <cell r="H35">
            <v>0.60000000000000009</v>
          </cell>
          <cell r="I35">
            <v>0.60000000000000009</v>
          </cell>
          <cell r="J35">
            <v>0.60000000000000009</v>
          </cell>
          <cell r="K35">
            <v>0.30000000000000004</v>
          </cell>
          <cell r="N35">
            <v>1.728</v>
          </cell>
          <cell r="O35">
            <v>2.5600000000000005</v>
          </cell>
          <cell r="P35">
            <v>0.76560000000000006</v>
          </cell>
          <cell r="R35">
            <v>0</v>
          </cell>
        </row>
        <row r="36">
          <cell r="B36" t="str">
            <v xml:space="preserve">Nguyễn Thị Hương </v>
          </cell>
          <cell r="C36">
            <v>3</v>
          </cell>
          <cell r="D36">
            <v>3</v>
          </cell>
          <cell r="E36">
            <v>3</v>
          </cell>
          <cell r="F36">
            <v>3</v>
          </cell>
          <cell r="G36">
            <v>3.5</v>
          </cell>
          <cell r="H36">
            <v>3</v>
          </cell>
          <cell r="I36">
            <v>3</v>
          </cell>
          <cell r="J36">
            <v>3</v>
          </cell>
          <cell r="K36">
            <v>3</v>
          </cell>
          <cell r="L36">
            <v>26</v>
          </cell>
          <cell r="M36">
            <v>104</v>
          </cell>
          <cell r="N36">
            <v>3.12</v>
          </cell>
          <cell r="Q36">
            <v>3.0872000000000006</v>
          </cell>
          <cell r="R36">
            <v>3.0872000000000006</v>
          </cell>
        </row>
        <row r="37">
          <cell r="B37" t="str">
            <v>13.08 làm việc</v>
          </cell>
          <cell r="C37">
            <v>0.75</v>
          </cell>
          <cell r="D37">
            <v>0.60000000000000009</v>
          </cell>
          <cell r="E37">
            <v>0.75</v>
          </cell>
          <cell r="F37">
            <v>0.30000000000000004</v>
          </cell>
          <cell r="G37">
            <v>0.70000000000000007</v>
          </cell>
          <cell r="H37">
            <v>0.60000000000000009</v>
          </cell>
          <cell r="I37">
            <v>0.60000000000000009</v>
          </cell>
          <cell r="J37">
            <v>0.60000000000000009</v>
          </cell>
          <cell r="K37">
            <v>0.30000000000000004</v>
          </cell>
          <cell r="N37">
            <v>0.93599999999999994</v>
          </cell>
          <cell r="O37">
            <v>2.4800000000000004</v>
          </cell>
          <cell r="P37">
            <v>0.60720000000000018</v>
          </cell>
          <cell r="R37">
            <v>0</v>
          </cell>
        </row>
        <row r="38">
          <cell r="B38" t="str">
            <v>Nguyễn Thị Thúy Hằng</v>
          </cell>
          <cell r="C38">
            <v>3</v>
          </cell>
          <cell r="D38">
            <v>4</v>
          </cell>
          <cell r="E38">
            <v>4.5</v>
          </cell>
          <cell r="F38">
            <v>3</v>
          </cell>
          <cell r="G38">
            <v>3</v>
          </cell>
          <cell r="H38">
            <v>3</v>
          </cell>
          <cell r="I38">
            <v>3</v>
          </cell>
          <cell r="J38">
            <v>3</v>
          </cell>
          <cell r="K38">
            <v>3</v>
          </cell>
          <cell r="L38">
            <v>53</v>
          </cell>
          <cell r="M38">
            <v>212</v>
          </cell>
          <cell r="N38">
            <v>6.36</v>
          </cell>
          <cell r="Q38">
            <v>3.6616</v>
          </cell>
          <cell r="R38">
            <v>3.6616</v>
          </cell>
        </row>
        <row r="39">
          <cell r="B39" t="str">
            <v>22.08 làm việc</v>
          </cell>
          <cell r="C39">
            <v>0.75</v>
          </cell>
          <cell r="D39">
            <v>0.8</v>
          </cell>
          <cell r="E39">
            <v>1.125</v>
          </cell>
          <cell r="F39">
            <v>0.30000000000000004</v>
          </cell>
          <cell r="G39">
            <v>0.60000000000000009</v>
          </cell>
          <cell r="H39">
            <v>0.60000000000000009</v>
          </cell>
          <cell r="I39">
            <v>0.60000000000000009</v>
          </cell>
          <cell r="J39">
            <v>0.60000000000000009</v>
          </cell>
          <cell r="K39">
            <v>0.30000000000000004</v>
          </cell>
          <cell r="N39">
            <v>1.9079999999999999</v>
          </cell>
          <cell r="O39">
            <v>2.86</v>
          </cell>
          <cell r="P39">
            <v>0.8016000000000002</v>
          </cell>
          <cell r="R39">
            <v>0</v>
          </cell>
        </row>
        <row r="40">
          <cell r="B40" t="str">
            <v>Vũ Thị Thư</v>
          </cell>
          <cell r="C40">
            <v>3</v>
          </cell>
          <cell r="D40">
            <v>3</v>
          </cell>
          <cell r="E40">
            <v>3</v>
          </cell>
          <cell r="F40">
            <v>3</v>
          </cell>
          <cell r="G40">
            <v>3.5</v>
          </cell>
          <cell r="H40">
            <v>3</v>
          </cell>
          <cell r="I40">
            <v>3</v>
          </cell>
          <cell r="J40">
            <v>3</v>
          </cell>
          <cell r="K40">
            <v>3</v>
          </cell>
          <cell r="L40">
            <v>43</v>
          </cell>
          <cell r="M40">
            <v>172</v>
          </cell>
          <cell r="N40">
            <v>5.16</v>
          </cell>
          <cell r="Q40">
            <v>3.2096000000000005</v>
          </cell>
          <cell r="R40">
            <v>3.2096000000000005</v>
          </cell>
        </row>
        <row r="41">
          <cell r="B41" t="str">
            <v>01.10 làm việc</v>
          </cell>
          <cell r="C41">
            <v>0.75</v>
          </cell>
          <cell r="D41">
            <v>0.60000000000000009</v>
          </cell>
          <cell r="E41">
            <v>0.75</v>
          </cell>
          <cell r="F41">
            <v>0.30000000000000004</v>
          </cell>
          <cell r="G41">
            <v>0.70000000000000007</v>
          </cell>
          <cell r="H41">
            <v>0.60000000000000009</v>
          </cell>
          <cell r="I41">
            <v>0.60000000000000009</v>
          </cell>
          <cell r="J41">
            <v>0.60000000000000009</v>
          </cell>
          <cell r="K41">
            <v>0.30000000000000004</v>
          </cell>
          <cell r="N41">
            <v>1.548</v>
          </cell>
          <cell r="O41">
            <v>2.4800000000000004</v>
          </cell>
          <cell r="P41">
            <v>0.72960000000000014</v>
          </cell>
          <cell r="R41">
            <v>0</v>
          </cell>
        </row>
        <row r="42">
          <cell r="B42" t="str">
            <v>Vũ Thị Hồng Bắc</v>
          </cell>
          <cell r="C42">
            <v>3</v>
          </cell>
          <cell r="D42">
            <v>3</v>
          </cell>
          <cell r="E42">
            <v>3</v>
          </cell>
          <cell r="F42">
            <v>3</v>
          </cell>
          <cell r="G42">
            <v>3.5</v>
          </cell>
          <cell r="H42">
            <v>3</v>
          </cell>
          <cell r="I42">
            <v>3</v>
          </cell>
          <cell r="J42">
            <v>3</v>
          </cell>
          <cell r="K42">
            <v>3</v>
          </cell>
          <cell r="L42">
            <v>34</v>
          </cell>
          <cell r="M42">
            <v>136</v>
          </cell>
          <cell r="N42">
            <v>4.08</v>
          </cell>
          <cell r="Q42">
            <v>3.1448000000000005</v>
          </cell>
          <cell r="R42">
            <v>3.1448000000000005</v>
          </cell>
        </row>
        <row r="43">
          <cell r="B43" t="str">
            <v>09.10 làm việc</v>
          </cell>
          <cell r="C43">
            <v>0.75</v>
          </cell>
          <cell r="D43">
            <v>0.60000000000000009</v>
          </cell>
          <cell r="E43">
            <v>0.75</v>
          </cell>
          <cell r="F43">
            <v>0.30000000000000004</v>
          </cell>
          <cell r="G43">
            <v>0.70000000000000007</v>
          </cell>
          <cell r="H43">
            <v>0.60000000000000009</v>
          </cell>
          <cell r="I43">
            <v>0.60000000000000009</v>
          </cell>
          <cell r="J43">
            <v>0.60000000000000009</v>
          </cell>
          <cell r="K43">
            <v>0.30000000000000004</v>
          </cell>
          <cell r="N43">
            <v>1.224</v>
          </cell>
          <cell r="O43">
            <v>2.4800000000000004</v>
          </cell>
          <cell r="P43">
            <v>0.66480000000000017</v>
          </cell>
          <cell r="R43">
            <v>0</v>
          </cell>
        </row>
        <row r="44">
          <cell r="B44" t="str">
            <v>Phạm Thị Yến</v>
          </cell>
          <cell r="C44">
            <v>3</v>
          </cell>
          <cell r="D44">
            <v>3</v>
          </cell>
          <cell r="E44">
            <v>3</v>
          </cell>
          <cell r="F44">
            <v>3</v>
          </cell>
          <cell r="G44">
            <v>3.5</v>
          </cell>
          <cell r="H44">
            <v>3</v>
          </cell>
          <cell r="I44">
            <v>3</v>
          </cell>
          <cell r="J44">
            <v>3</v>
          </cell>
          <cell r="K44">
            <v>3</v>
          </cell>
          <cell r="L44">
            <v>31</v>
          </cell>
          <cell r="M44">
            <v>124</v>
          </cell>
          <cell r="N44">
            <v>3.7199999999999998</v>
          </cell>
          <cell r="Q44">
            <v>3.1232000000000006</v>
          </cell>
          <cell r="R44">
            <v>3.1232000000000006</v>
          </cell>
        </row>
        <row r="45">
          <cell r="B45" t="str">
            <v>21.11 làm việc</v>
          </cell>
          <cell r="C45">
            <v>0.75</v>
          </cell>
          <cell r="D45">
            <v>0.60000000000000009</v>
          </cell>
          <cell r="E45">
            <v>0.75</v>
          </cell>
          <cell r="F45">
            <v>0.30000000000000004</v>
          </cell>
          <cell r="G45">
            <v>0.70000000000000007</v>
          </cell>
          <cell r="H45">
            <v>0.60000000000000009</v>
          </cell>
          <cell r="I45">
            <v>0.60000000000000009</v>
          </cell>
          <cell r="J45">
            <v>0.60000000000000009</v>
          </cell>
          <cell r="K45">
            <v>0.30000000000000004</v>
          </cell>
          <cell r="N45">
            <v>1.1159999999999999</v>
          </cell>
          <cell r="O45">
            <v>2.4800000000000004</v>
          </cell>
          <cell r="P45">
            <v>0.6432000000000001</v>
          </cell>
          <cell r="R45">
            <v>0</v>
          </cell>
        </row>
        <row r="46">
          <cell r="B46" t="str">
            <v>Trần Thị Thu Hà</v>
          </cell>
          <cell r="C46">
            <v>2.5</v>
          </cell>
          <cell r="D46">
            <v>3</v>
          </cell>
          <cell r="E46">
            <v>3</v>
          </cell>
          <cell r="F46">
            <v>3</v>
          </cell>
          <cell r="G46">
            <v>3</v>
          </cell>
          <cell r="H46">
            <v>3</v>
          </cell>
          <cell r="I46">
            <v>3</v>
          </cell>
          <cell r="J46">
            <v>3</v>
          </cell>
          <cell r="K46">
            <v>3</v>
          </cell>
          <cell r="L46">
            <v>45</v>
          </cell>
          <cell r="M46">
            <v>180</v>
          </cell>
          <cell r="N46">
            <v>5.4</v>
          </cell>
          <cell r="Q46">
            <v>3.0440000000000005</v>
          </cell>
          <cell r="R46">
            <v>3.0440000000000005</v>
          </cell>
        </row>
        <row r="47">
          <cell r="B47" t="str">
            <v>26.11 làm việc&gt;30.01.2019 ngỉ</v>
          </cell>
          <cell r="C47">
            <v>0.625</v>
          </cell>
          <cell r="D47">
            <v>0.60000000000000009</v>
          </cell>
          <cell r="E47">
            <v>0.75</v>
          </cell>
          <cell r="F47">
            <v>0.30000000000000004</v>
          </cell>
          <cell r="G47">
            <v>0.60000000000000009</v>
          </cell>
          <cell r="H47">
            <v>0.60000000000000009</v>
          </cell>
          <cell r="I47">
            <v>0.60000000000000009</v>
          </cell>
          <cell r="J47">
            <v>0.60000000000000009</v>
          </cell>
          <cell r="K47">
            <v>0.30000000000000004</v>
          </cell>
          <cell r="N47">
            <v>1.62</v>
          </cell>
          <cell r="O47">
            <v>2.3000000000000003</v>
          </cell>
          <cell r="P47">
            <v>0.74400000000000022</v>
          </cell>
          <cell r="R47">
            <v>0</v>
          </cell>
        </row>
        <row r="48">
          <cell r="B48" t="str">
            <v xml:space="preserve">Ma Thị Mỹ </v>
          </cell>
          <cell r="C48">
            <v>3</v>
          </cell>
          <cell r="D48">
            <v>3</v>
          </cell>
          <cell r="E48">
            <v>3</v>
          </cell>
          <cell r="F48">
            <v>2.5</v>
          </cell>
          <cell r="G48">
            <v>3.5</v>
          </cell>
          <cell r="H48">
            <v>3</v>
          </cell>
          <cell r="I48">
            <v>3</v>
          </cell>
          <cell r="J48">
            <v>3</v>
          </cell>
          <cell r="K48">
            <v>3</v>
          </cell>
          <cell r="L48">
            <v>30</v>
          </cell>
          <cell r="M48">
            <v>120</v>
          </cell>
          <cell r="N48">
            <v>3.5999999999999996</v>
          </cell>
          <cell r="Q48">
            <v>3.0760000000000005</v>
          </cell>
          <cell r="R48">
            <v>3.0760000000000005</v>
          </cell>
        </row>
        <row r="49">
          <cell r="B49" t="str">
            <v>14.12 làm việc</v>
          </cell>
          <cell r="C49">
            <v>0.75</v>
          </cell>
          <cell r="D49">
            <v>0.60000000000000009</v>
          </cell>
          <cell r="E49">
            <v>0.75</v>
          </cell>
          <cell r="F49">
            <v>0.25</v>
          </cell>
          <cell r="G49">
            <v>0.70000000000000007</v>
          </cell>
          <cell r="H49">
            <v>0.60000000000000009</v>
          </cell>
          <cell r="I49">
            <v>0.60000000000000009</v>
          </cell>
          <cell r="J49">
            <v>0.60000000000000009</v>
          </cell>
          <cell r="K49">
            <v>0.30000000000000004</v>
          </cell>
          <cell r="N49">
            <v>1.0799999999999998</v>
          </cell>
          <cell r="O49">
            <v>2.4400000000000004</v>
          </cell>
          <cell r="P49">
            <v>0.63600000000000012</v>
          </cell>
          <cell r="R49">
            <v>0</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37"/>
  <sheetViews>
    <sheetView tabSelected="1" zoomScaleNormal="100" workbookViewId="0">
      <pane xSplit="7" ySplit="2" topLeftCell="S3" activePane="bottomRight" state="frozen"/>
      <selection pane="topRight" activeCell="E1" sqref="E1"/>
      <selection pane="bottomLeft" activeCell="A4" sqref="A4"/>
      <selection pane="bottomRight" activeCell="F2" sqref="F2"/>
    </sheetView>
  </sheetViews>
  <sheetFormatPr defaultRowHeight="18" customHeight="1"/>
  <cols>
    <col min="1" max="1" width="4.54296875" style="81" customWidth="1"/>
    <col min="2" max="2" width="8" style="81" customWidth="1"/>
    <col min="3" max="4" width="22.453125" style="246" customWidth="1"/>
    <col min="5" max="5" width="11.7265625" style="246" customWidth="1"/>
    <col min="6" max="6" width="12.81640625" style="246" customWidth="1"/>
    <col min="7" max="7" width="10.81640625" style="81" customWidth="1"/>
    <col min="8" max="8" width="12" style="225" customWidth="1"/>
    <col min="9" max="9" width="9.1796875" style="225" customWidth="1"/>
    <col min="10" max="12" width="6.81640625" style="261" customWidth="1"/>
    <col min="13" max="13" width="6.1796875" style="261" customWidth="1"/>
    <col min="14" max="14" width="6.7265625" style="261" customWidth="1"/>
    <col min="15" max="15" width="6.26953125" style="261" customWidth="1"/>
    <col min="16" max="16" width="5.81640625" style="261" customWidth="1"/>
    <col min="17" max="17" width="6.453125" style="262" customWidth="1"/>
    <col min="18" max="18" width="6.26953125" style="262" customWidth="1"/>
    <col min="19" max="19" width="6.1796875" style="261" customWidth="1"/>
    <col min="20" max="21" width="6.26953125" style="261" customWidth="1"/>
    <col min="22" max="22" width="7.54296875" style="232" customWidth="1"/>
    <col min="23" max="23" width="10" style="231" customWidth="1"/>
    <col min="24" max="24" width="7.54296875" style="230" customWidth="1"/>
    <col min="25" max="25" width="10" style="231" customWidth="1"/>
    <col min="26" max="26" width="12.7265625" style="231" customWidth="1"/>
    <col min="27" max="27" width="10" style="231" hidden="1" customWidth="1"/>
    <col min="28" max="28" width="24.1796875" style="278" customWidth="1"/>
    <col min="29" max="29" width="6.7265625" style="81" customWidth="1"/>
    <col min="30" max="30" width="7.1796875" style="81" customWidth="1"/>
    <col min="31" max="31" width="9.1796875" style="81" customWidth="1"/>
    <col min="32" max="32" width="7.1796875" style="81" customWidth="1"/>
    <col min="33" max="33" width="8.81640625" style="81" customWidth="1"/>
    <col min="34" max="34" width="7.1796875" style="81" customWidth="1"/>
    <col min="35" max="35" width="9.1796875" style="81" customWidth="1"/>
    <col min="36" max="36" width="7.1796875" style="81" customWidth="1"/>
    <col min="37" max="37" width="7.81640625" style="81" customWidth="1"/>
    <col min="38" max="38" width="7.1796875" style="81" bestFit="1" customWidth="1"/>
    <col min="39" max="39" width="7.81640625" style="81" bestFit="1" customWidth="1"/>
    <col min="40" max="40" width="7.1796875" style="81" bestFit="1" customWidth="1"/>
    <col min="41" max="42" width="11.54296875" style="81" customWidth="1"/>
    <col min="43" max="43" width="8.453125" style="81" bestFit="1" customWidth="1"/>
    <col min="44" max="269" width="9.1796875" style="81"/>
    <col min="270" max="270" width="4.54296875" style="81" customWidth="1"/>
    <col min="271" max="271" width="25.54296875" style="81" customWidth="1"/>
    <col min="272" max="272" width="26" style="81" customWidth="1"/>
    <col min="273" max="273" width="15.54296875" style="81" customWidth="1"/>
    <col min="274" max="274" width="11.7265625" style="81" customWidth="1"/>
    <col min="275" max="275" width="12" style="81" customWidth="1"/>
    <col min="276" max="276" width="18.81640625" style="81" bestFit="1" customWidth="1"/>
    <col min="277" max="277" width="0" style="81" hidden="1" customWidth="1"/>
    <col min="278" max="278" width="12.453125" style="81" customWidth="1"/>
    <col min="279" max="279" width="11.54296875" style="81" customWidth="1"/>
    <col min="280" max="280" width="13.81640625" style="81" customWidth="1"/>
    <col min="281" max="281" width="9.1796875" style="81"/>
    <col min="282" max="285" width="14.1796875" style="81" customWidth="1"/>
    <col min="286" max="525" width="9.1796875" style="81"/>
    <col min="526" max="526" width="4.54296875" style="81" customWidth="1"/>
    <col min="527" max="527" width="25.54296875" style="81" customWidth="1"/>
    <col min="528" max="528" width="26" style="81" customWidth="1"/>
    <col min="529" max="529" width="15.54296875" style="81" customWidth="1"/>
    <col min="530" max="530" width="11.7265625" style="81" customWidth="1"/>
    <col min="531" max="531" width="12" style="81" customWidth="1"/>
    <col min="532" max="532" width="18.81640625" style="81" bestFit="1" customWidth="1"/>
    <col min="533" max="533" width="0" style="81" hidden="1" customWidth="1"/>
    <col min="534" max="534" width="12.453125" style="81" customWidth="1"/>
    <col min="535" max="535" width="11.54296875" style="81" customWidth="1"/>
    <col min="536" max="536" width="13.81640625" style="81" customWidth="1"/>
    <col min="537" max="537" width="9.1796875" style="81"/>
    <col min="538" max="541" width="14.1796875" style="81" customWidth="1"/>
    <col min="542" max="781" width="9.1796875" style="81"/>
    <col min="782" max="782" width="4.54296875" style="81" customWidth="1"/>
    <col min="783" max="783" width="25.54296875" style="81" customWidth="1"/>
    <col min="784" max="784" width="26" style="81" customWidth="1"/>
    <col min="785" max="785" width="15.54296875" style="81" customWidth="1"/>
    <col min="786" max="786" width="11.7265625" style="81" customWidth="1"/>
    <col min="787" max="787" width="12" style="81" customWidth="1"/>
    <col min="788" max="788" width="18.81640625" style="81" bestFit="1" customWidth="1"/>
    <col min="789" max="789" width="0" style="81" hidden="1" customWidth="1"/>
    <col min="790" max="790" width="12.453125" style="81" customWidth="1"/>
    <col min="791" max="791" width="11.54296875" style="81" customWidth="1"/>
    <col min="792" max="792" width="13.81640625" style="81" customWidth="1"/>
    <col min="793" max="793" width="9.1796875" style="81"/>
    <col min="794" max="797" width="14.1796875" style="81" customWidth="1"/>
    <col min="798" max="1037" width="9.1796875" style="81"/>
    <col min="1038" max="1038" width="4.54296875" style="81" customWidth="1"/>
    <col min="1039" max="1039" width="25.54296875" style="81" customWidth="1"/>
    <col min="1040" max="1040" width="26" style="81" customWidth="1"/>
    <col min="1041" max="1041" width="15.54296875" style="81" customWidth="1"/>
    <col min="1042" max="1042" width="11.7265625" style="81" customWidth="1"/>
    <col min="1043" max="1043" width="12" style="81" customWidth="1"/>
    <col min="1044" max="1044" width="18.81640625" style="81" bestFit="1" customWidth="1"/>
    <col min="1045" max="1045" width="0" style="81" hidden="1" customWidth="1"/>
    <col min="1046" max="1046" width="12.453125" style="81" customWidth="1"/>
    <col min="1047" max="1047" width="11.54296875" style="81" customWidth="1"/>
    <col min="1048" max="1048" width="13.81640625" style="81" customWidth="1"/>
    <col min="1049" max="1049" width="9.1796875" style="81"/>
    <col min="1050" max="1053" width="14.1796875" style="81" customWidth="1"/>
    <col min="1054" max="1293" width="9.1796875" style="81"/>
    <col min="1294" max="1294" width="4.54296875" style="81" customWidth="1"/>
    <col min="1295" max="1295" width="25.54296875" style="81" customWidth="1"/>
    <col min="1296" max="1296" width="26" style="81" customWidth="1"/>
    <col min="1297" max="1297" width="15.54296875" style="81" customWidth="1"/>
    <col min="1298" max="1298" width="11.7265625" style="81" customWidth="1"/>
    <col min="1299" max="1299" width="12" style="81" customWidth="1"/>
    <col min="1300" max="1300" width="18.81640625" style="81" bestFit="1" customWidth="1"/>
    <col min="1301" max="1301" width="0" style="81" hidden="1" customWidth="1"/>
    <col min="1302" max="1302" width="12.453125" style="81" customWidth="1"/>
    <col min="1303" max="1303" width="11.54296875" style="81" customWidth="1"/>
    <col min="1304" max="1304" width="13.81640625" style="81" customWidth="1"/>
    <col min="1305" max="1305" width="9.1796875" style="81"/>
    <col min="1306" max="1309" width="14.1796875" style="81" customWidth="1"/>
    <col min="1310" max="1549" width="9.1796875" style="81"/>
    <col min="1550" max="1550" width="4.54296875" style="81" customWidth="1"/>
    <col min="1551" max="1551" width="25.54296875" style="81" customWidth="1"/>
    <col min="1552" max="1552" width="26" style="81" customWidth="1"/>
    <col min="1553" max="1553" width="15.54296875" style="81" customWidth="1"/>
    <col min="1554" max="1554" width="11.7265625" style="81" customWidth="1"/>
    <col min="1555" max="1555" width="12" style="81" customWidth="1"/>
    <col min="1556" max="1556" width="18.81640625" style="81" bestFit="1" customWidth="1"/>
    <col min="1557" max="1557" width="0" style="81" hidden="1" customWidth="1"/>
    <col min="1558" max="1558" width="12.453125" style="81" customWidth="1"/>
    <col min="1559" max="1559" width="11.54296875" style="81" customWidth="1"/>
    <col min="1560" max="1560" width="13.81640625" style="81" customWidth="1"/>
    <col min="1561" max="1561" width="9.1796875" style="81"/>
    <col min="1562" max="1565" width="14.1796875" style="81" customWidth="1"/>
    <col min="1566" max="1805" width="9.1796875" style="81"/>
    <col min="1806" max="1806" width="4.54296875" style="81" customWidth="1"/>
    <col min="1807" max="1807" width="25.54296875" style="81" customWidth="1"/>
    <col min="1808" max="1808" width="26" style="81" customWidth="1"/>
    <col min="1809" max="1809" width="15.54296875" style="81" customWidth="1"/>
    <col min="1810" max="1810" width="11.7265625" style="81" customWidth="1"/>
    <col min="1811" max="1811" width="12" style="81" customWidth="1"/>
    <col min="1812" max="1812" width="18.81640625" style="81" bestFit="1" customWidth="1"/>
    <col min="1813" max="1813" width="0" style="81" hidden="1" customWidth="1"/>
    <col min="1814" max="1814" width="12.453125" style="81" customWidth="1"/>
    <col min="1815" max="1815" width="11.54296875" style="81" customWidth="1"/>
    <col min="1816" max="1816" width="13.81640625" style="81" customWidth="1"/>
    <col min="1817" max="1817" width="9.1796875" style="81"/>
    <col min="1818" max="1821" width="14.1796875" style="81" customWidth="1"/>
    <col min="1822" max="2061" width="9.1796875" style="81"/>
    <col min="2062" max="2062" width="4.54296875" style="81" customWidth="1"/>
    <col min="2063" max="2063" width="25.54296875" style="81" customWidth="1"/>
    <col min="2064" max="2064" width="26" style="81" customWidth="1"/>
    <col min="2065" max="2065" width="15.54296875" style="81" customWidth="1"/>
    <col min="2066" max="2066" width="11.7265625" style="81" customWidth="1"/>
    <col min="2067" max="2067" width="12" style="81" customWidth="1"/>
    <col min="2068" max="2068" width="18.81640625" style="81" bestFit="1" customWidth="1"/>
    <col min="2069" max="2069" width="0" style="81" hidden="1" customWidth="1"/>
    <col min="2070" max="2070" width="12.453125" style="81" customWidth="1"/>
    <col min="2071" max="2071" width="11.54296875" style="81" customWidth="1"/>
    <col min="2072" max="2072" width="13.81640625" style="81" customWidth="1"/>
    <col min="2073" max="2073" width="9.1796875" style="81"/>
    <col min="2074" max="2077" width="14.1796875" style="81" customWidth="1"/>
    <col min="2078" max="2317" width="9.1796875" style="81"/>
    <col min="2318" max="2318" width="4.54296875" style="81" customWidth="1"/>
    <col min="2319" max="2319" width="25.54296875" style="81" customWidth="1"/>
    <col min="2320" max="2320" width="26" style="81" customWidth="1"/>
    <col min="2321" max="2321" width="15.54296875" style="81" customWidth="1"/>
    <col min="2322" max="2322" width="11.7265625" style="81" customWidth="1"/>
    <col min="2323" max="2323" width="12" style="81" customWidth="1"/>
    <col min="2324" max="2324" width="18.81640625" style="81" bestFit="1" customWidth="1"/>
    <col min="2325" max="2325" width="0" style="81" hidden="1" customWidth="1"/>
    <col min="2326" max="2326" width="12.453125" style="81" customWidth="1"/>
    <col min="2327" max="2327" width="11.54296875" style="81" customWidth="1"/>
    <col min="2328" max="2328" width="13.81640625" style="81" customWidth="1"/>
    <col min="2329" max="2329" width="9.1796875" style="81"/>
    <col min="2330" max="2333" width="14.1796875" style="81" customWidth="1"/>
    <col min="2334" max="2573" width="9.1796875" style="81"/>
    <col min="2574" max="2574" width="4.54296875" style="81" customWidth="1"/>
    <col min="2575" max="2575" width="25.54296875" style="81" customWidth="1"/>
    <col min="2576" max="2576" width="26" style="81" customWidth="1"/>
    <col min="2577" max="2577" width="15.54296875" style="81" customWidth="1"/>
    <col min="2578" max="2578" width="11.7265625" style="81" customWidth="1"/>
    <col min="2579" max="2579" width="12" style="81" customWidth="1"/>
    <col min="2580" max="2580" width="18.81640625" style="81" bestFit="1" customWidth="1"/>
    <col min="2581" max="2581" width="0" style="81" hidden="1" customWidth="1"/>
    <col min="2582" max="2582" width="12.453125" style="81" customWidth="1"/>
    <col min="2583" max="2583" width="11.54296875" style="81" customWidth="1"/>
    <col min="2584" max="2584" width="13.81640625" style="81" customWidth="1"/>
    <col min="2585" max="2585" width="9.1796875" style="81"/>
    <col min="2586" max="2589" width="14.1796875" style="81" customWidth="1"/>
    <col min="2590" max="2829" width="9.1796875" style="81"/>
    <col min="2830" max="2830" width="4.54296875" style="81" customWidth="1"/>
    <col min="2831" max="2831" width="25.54296875" style="81" customWidth="1"/>
    <col min="2832" max="2832" width="26" style="81" customWidth="1"/>
    <col min="2833" max="2833" width="15.54296875" style="81" customWidth="1"/>
    <col min="2834" max="2834" width="11.7265625" style="81" customWidth="1"/>
    <col min="2835" max="2835" width="12" style="81" customWidth="1"/>
    <col min="2836" max="2836" width="18.81640625" style="81" bestFit="1" customWidth="1"/>
    <col min="2837" max="2837" width="0" style="81" hidden="1" customWidth="1"/>
    <col min="2838" max="2838" width="12.453125" style="81" customWidth="1"/>
    <col min="2839" max="2839" width="11.54296875" style="81" customWidth="1"/>
    <col min="2840" max="2840" width="13.81640625" style="81" customWidth="1"/>
    <col min="2841" max="2841" width="9.1796875" style="81"/>
    <col min="2842" max="2845" width="14.1796875" style="81" customWidth="1"/>
    <col min="2846" max="3085" width="9.1796875" style="81"/>
    <col min="3086" max="3086" width="4.54296875" style="81" customWidth="1"/>
    <col min="3087" max="3087" width="25.54296875" style="81" customWidth="1"/>
    <col min="3088" max="3088" width="26" style="81" customWidth="1"/>
    <col min="3089" max="3089" width="15.54296875" style="81" customWidth="1"/>
    <col min="3090" max="3090" width="11.7265625" style="81" customWidth="1"/>
    <col min="3091" max="3091" width="12" style="81" customWidth="1"/>
    <col min="3092" max="3092" width="18.81640625" style="81" bestFit="1" customWidth="1"/>
    <col min="3093" max="3093" width="0" style="81" hidden="1" customWidth="1"/>
    <col min="3094" max="3094" width="12.453125" style="81" customWidth="1"/>
    <col min="3095" max="3095" width="11.54296875" style="81" customWidth="1"/>
    <col min="3096" max="3096" width="13.81640625" style="81" customWidth="1"/>
    <col min="3097" max="3097" width="9.1796875" style="81"/>
    <col min="3098" max="3101" width="14.1796875" style="81" customWidth="1"/>
    <col min="3102" max="3341" width="9.1796875" style="81"/>
    <col min="3342" max="3342" width="4.54296875" style="81" customWidth="1"/>
    <col min="3343" max="3343" width="25.54296875" style="81" customWidth="1"/>
    <col min="3344" max="3344" width="26" style="81" customWidth="1"/>
    <col min="3345" max="3345" width="15.54296875" style="81" customWidth="1"/>
    <col min="3346" max="3346" width="11.7265625" style="81" customWidth="1"/>
    <col min="3347" max="3347" width="12" style="81" customWidth="1"/>
    <col min="3348" max="3348" width="18.81640625" style="81" bestFit="1" customWidth="1"/>
    <col min="3349" max="3349" width="0" style="81" hidden="1" customWidth="1"/>
    <col min="3350" max="3350" width="12.453125" style="81" customWidth="1"/>
    <col min="3351" max="3351" width="11.54296875" style="81" customWidth="1"/>
    <col min="3352" max="3352" width="13.81640625" style="81" customWidth="1"/>
    <col min="3353" max="3353" width="9.1796875" style="81"/>
    <col min="3354" max="3357" width="14.1796875" style="81" customWidth="1"/>
    <col min="3358" max="3597" width="9.1796875" style="81"/>
    <col min="3598" max="3598" width="4.54296875" style="81" customWidth="1"/>
    <col min="3599" max="3599" width="25.54296875" style="81" customWidth="1"/>
    <col min="3600" max="3600" width="26" style="81" customWidth="1"/>
    <col min="3601" max="3601" width="15.54296875" style="81" customWidth="1"/>
    <col min="3602" max="3602" width="11.7265625" style="81" customWidth="1"/>
    <col min="3603" max="3603" width="12" style="81" customWidth="1"/>
    <col min="3604" max="3604" width="18.81640625" style="81" bestFit="1" customWidth="1"/>
    <col min="3605" max="3605" width="0" style="81" hidden="1" customWidth="1"/>
    <col min="3606" max="3606" width="12.453125" style="81" customWidth="1"/>
    <col min="3607" max="3607" width="11.54296875" style="81" customWidth="1"/>
    <col min="3608" max="3608" width="13.81640625" style="81" customWidth="1"/>
    <col min="3609" max="3609" width="9.1796875" style="81"/>
    <col min="3610" max="3613" width="14.1796875" style="81" customWidth="1"/>
    <col min="3614" max="3853" width="9.1796875" style="81"/>
    <col min="3854" max="3854" width="4.54296875" style="81" customWidth="1"/>
    <col min="3855" max="3855" width="25.54296875" style="81" customWidth="1"/>
    <col min="3856" max="3856" width="26" style="81" customWidth="1"/>
    <col min="3857" max="3857" width="15.54296875" style="81" customWidth="1"/>
    <col min="3858" max="3858" width="11.7265625" style="81" customWidth="1"/>
    <col min="3859" max="3859" width="12" style="81" customWidth="1"/>
    <col min="3860" max="3860" width="18.81640625" style="81" bestFit="1" customWidth="1"/>
    <col min="3861" max="3861" width="0" style="81" hidden="1" customWidth="1"/>
    <col min="3862" max="3862" width="12.453125" style="81" customWidth="1"/>
    <col min="3863" max="3863" width="11.54296875" style="81" customWidth="1"/>
    <col min="3864" max="3864" width="13.81640625" style="81" customWidth="1"/>
    <col min="3865" max="3865" width="9.1796875" style="81"/>
    <col min="3866" max="3869" width="14.1796875" style="81" customWidth="1"/>
    <col min="3870" max="4109" width="9.1796875" style="81"/>
    <col min="4110" max="4110" width="4.54296875" style="81" customWidth="1"/>
    <col min="4111" max="4111" width="25.54296875" style="81" customWidth="1"/>
    <col min="4112" max="4112" width="26" style="81" customWidth="1"/>
    <col min="4113" max="4113" width="15.54296875" style="81" customWidth="1"/>
    <col min="4114" max="4114" width="11.7265625" style="81" customWidth="1"/>
    <col min="4115" max="4115" width="12" style="81" customWidth="1"/>
    <col min="4116" max="4116" width="18.81640625" style="81" bestFit="1" customWidth="1"/>
    <col min="4117" max="4117" width="0" style="81" hidden="1" customWidth="1"/>
    <col min="4118" max="4118" width="12.453125" style="81" customWidth="1"/>
    <col min="4119" max="4119" width="11.54296875" style="81" customWidth="1"/>
    <col min="4120" max="4120" width="13.81640625" style="81" customWidth="1"/>
    <col min="4121" max="4121" width="9.1796875" style="81"/>
    <col min="4122" max="4125" width="14.1796875" style="81" customWidth="1"/>
    <col min="4126" max="4365" width="9.1796875" style="81"/>
    <col min="4366" max="4366" width="4.54296875" style="81" customWidth="1"/>
    <col min="4367" max="4367" width="25.54296875" style="81" customWidth="1"/>
    <col min="4368" max="4368" width="26" style="81" customWidth="1"/>
    <col min="4369" max="4369" width="15.54296875" style="81" customWidth="1"/>
    <col min="4370" max="4370" width="11.7265625" style="81" customWidth="1"/>
    <col min="4371" max="4371" width="12" style="81" customWidth="1"/>
    <col min="4372" max="4372" width="18.81640625" style="81" bestFit="1" customWidth="1"/>
    <col min="4373" max="4373" width="0" style="81" hidden="1" customWidth="1"/>
    <col min="4374" max="4374" width="12.453125" style="81" customWidth="1"/>
    <col min="4375" max="4375" width="11.54296875" style="81" customWidth="1"/>
    <col min="4376" max="4376" width="13.81640625" style="81" customWidth="1"/>
    <col min="4377" max="4377" width="9.1796875" style="81"/>
    <col min="4378" max="4381" width="14.1796875" style="81" customWidth="1"/>
    <col min="4382" max="4621" width="9.1796875" style="81"/>
    <col min="4622" max="4622" width="4.54296875" style="81" customWidth="1"/>
    <col min="4623" max="4623" width="25.54296875" style="81" customWidth="1"/>
    <col min="4624" max="4624" width="26" style="81" customWidth="1"/>
    <col min="4625" max="4625" width="15.54296875" style="81" customWidth="1"/>
    <col min="4626" max="4626" width="11.7265625" style="81" customWidth="1"/>
    <col min="4627" max="4627" width="12" style="81" customWidth="1"/>
    <col min="4628" max="4628" width="18.81640625" style="81" bestFit="1" customWidth="1"/>
    <col min="4629" max="4629" width="0" style="81" hidden="1" customWidth="1"/>
    <col min="4630" max="4630" width="12.453125" style="81" customWidth="1"/>
    <col min="4631" max="4631" width="11.54296875" style="81" customWidth="1"/>
    <col min="4632" max="4632" width="13.81640625" style="81" customWidth="1"/>
    <col min="4633" max="4633" width="9.1796875" style="81"/>
    <col min="4634" max="4637" width="14.1796875" style="81" customWidth="1"/>
    <col min="4638" max="4877" width="9.1796875" style="81"/>
    <col min="4878" max="4878" width="4.54296875" style="81" customWidth="1"/>
    <col min="4879" max="4879" width="25.54296875" style="81" customWidth="1"/>
    <col min="4880" max="4880" width="26" style="81" customWidth="1"/>
    <col min="4881" max="4881" width="15.54296875" style="81" customWidth="1"/>
    <col min="4882" max="4882" width="11.7265625" style="81" customWidth="1"/>
    <col min="4883" max="4883" width="12" style="81" customWidth="1"/>
    <col min="4884" max="4884" width="18.81640625" style="81" bestFit="1" customWidth="1"/>
    <col min="4885" max="4885" width="0" style="81" hidden="1" customWidth="1"/>
    <col min="4886" max="4886" width="12.453125" style="81" customWidth="1"/>
    <col min="4887" max="4887" width="11.54296875" style="81" customWidth="1"/>
    <col min="4888" max="4888" width="13.81640625" style="81" customWidth="1"/>
    <col min="4889" max="4889" width="9.1796875" style="81"/>
    <col min="4890" max="4893" width="14.1796875" style="81" customWidth="1"/>
    <col min="4894" max="5133" width="9.1796875" style="81"/>
    <col min="5134" max="5134" width="4.54296875" style="81" customWidth="1"/>
    <col min="5135" max="5135" width="25.54296875" style="81" customWidth="1"/>
    <col min="5136" max="5136" width="26" style="81" customWidth="1"/>
    <col min="5137" max="5137" width="15.54296875" style="81" customWidth="1"/>
    <col min="5138" max="5138" width="11.7265625" style="81" customWidth="1"/>
    <col min="5139" max="5139" width="12" style="81" customWidth="1"/>
    <col min="5140" max="5140" width="18.81640625" style="81" bestFit="1" customWidth="1"/>
    <col min="5141" max="5141" width="0" style="81" hidden="1" customWidth="1"/>
    <col min="5142" max="5142" width="12.453125" style="81" customWidth="1"/>
    <col min="5143" max="5143" width="11.54296875" style="81" customWidth="1"/>
    <col min="5144" max="5144" width="13.81640625" style="81" customWidth="1"/>
    <col min="5145" max="5145" width="9.1796875" style="81"/>
    <col min="5146" max="5149" width="14.1796875" style="81" customWidth="1"/>
    <col min="5150" max="5389" width="9.1796875" style="81"/>
    <col min="5390" max="5390" width="4.54296875" style="81" customWidth="1"/>
    <col min="5391" max="5391" width="25.54296875" style="81" customWidth="1"/>
    <col min="5392" max="5392" width="26" style="81" customWidth="1"/>
    <col min="5393" max="5393" width="15.54296875" style="81" customWidth="1"/>
    <col min="5394" max="5394" width="11.7265625" style="81" customWidth="1"/>
    <col min="5395" max="5395" width="12" style="81" customWidth="1"/>
    <col min="5396" max="5396" width="18.81640625" style="81" bestFit="1" customWidth="1"/>
    <col min="5397" max="5397" width="0" style="81" hidden="1" customWidth="1"/>
    <col min="5398" max="5398" width="12.453125" style="81" customWidth="1"/>
    <col min="5399" max="5399" width="11.54296875" style="81" customWidth="1"/>
    <col min="5400" max="5400" width="13.81640625" style="81" customWidth="1"/>
    <col min="5401" max="5401" width="9.1796875" style="81"/>
    <col min="5402" max="5405" width="14.1796875" style="81" customWidth="1"/>
    <col min="5406" max="5645" width="9.1796875" style="81"/>
    <col min="5646" max="5646" width="4.54296875" style="81" customWidth="1"/>
    <col min="5647" max="5647" width="25.54296875" style="81" customWidth="1"/>
    <col min="5648" max="5648" width="26" style="81" customWidth="1"/>
    <col min="5649" max="5649" width="15.54296875" style="81" customWidth="1"/>
    <col min="5650" max="5650" width="11.7265625" style="81" customWidth="1"/>
    <col min="5651" max="5651" width="12" style="81" customWidth="1"/>
    <col min="5652" max="5652" width="18.81640625" style="81" bestFit="1" customWidth="1"/>
    <col min="5653" max="5653" width="0" style="81" hidden="1" customWidth="1"/>
    <col min="5654" max="5654" width="12.453125" style="81" customWidth="1"/>
    <col min="5655" max="5655" width="11.54296875" style="81" customWidth="1"/>
    <col min="5656" max="5656" width="13.81640625" style="81" customWidth="1"/>
    <col min="5657" max="5657" width="9.1796875" style="81"/>
    <col min="5658" max="5661" width="14.1796875" style="81" customWidth="1"/>
    <col min="5662" max="5901" width="9.1796875" style="81"/>
    <col min="5902" max="5902" width="4.54296875" style="81" customWidth="1"/>
    <col min="5903" max="5903" width="25.54296875" style="81" customWidth="1"/>
    <col min="5904" max="5904" width="26" style="81" customWidth="1"/>
    <col min="5905" max="5905" width="15.54296875" style="81" customWidth="1"/>
    <col min="5906" max="5906" width="11.7265625" style="81" customWidth="1"/>
    <col min="5907" max="5907" width="12" style="81" customWidth="1"/>
    <col min="5908" max="5908" width="18.81640625" style="81" bestFit="1" customWidth="1"/>
    <col min="5909" max="5909" width="0" style="81" hidden="1" customWidth="1"/>
    <col min="5910" max="5910" width="12.453125" style="81" customWidth="1"/>
    <col min="5911" max="5911" width="11.54296875" style="81" customWidth="1"/>
    <col min="5912" max="5912" width="13.81640625" style="81" customWidth="1"/>
    <col min="5913" max="5913" width="9.1796875" style="81"/>
    <col min="5914" max="5917" width="14.1796875" style="81" customWidth="1"/>
    <col min="5918" max="6157" width="9.1796875" style="81"/>
    <col min="6158" max="6158" width="4.54296875" style="81" customWidth="1"/>
    <col min="6159" max="6159" width="25.54296875" style="81" customWidth="1"/>
    <col min="6160" max="6160" width="26" style="81" customWidth="1"/>
    <col min="6161" max="6161" width="15.54296875" style="81" customWidth="1"/>
    <col min="6162" max="6162" width="11.7265625" style="81" customWidth="1"/>
    <col min="6163" max="6163" width="12" style="81" customWidth="1"/>
    <col min="6164" max="6164" width="18.81640625" style="81" bestFit="1" customWidth="1"/>
    <col min="6165" max="6165" width="0" style="81" hidden="1" customWidth="1"/>
    <col min="6166" max="6166" width="12.453125" style="81" customWidth="1"/>
    <col min="6167" max="6167" width="11.54296875" style="81" customWidth="1"/>
    <col min="6168" max="6168" width="13.81640625" style="81" customWidth="1"/>
    <col min="6169" max="6169" width="9.1796875" style="81"/>
    <col min="6170" max="6173" width="14.1796875" style="81" customWidth="1"/>
    <col min="6174" max="6413" width="9.1796875" style="81"/>
    <col min="6414" max="6414" width="4.54296875" style="81" customWidth="1"/>
    <col min="6415" max="6415" width="25.54296875" style="81" customWidth="1"/>
    <col min="6416" max="6416" width="26" style="81" customWidth="1"/>
    <col min="6417" max="6417" width="15.54296875" style="81" customWidth="1"/>
    <col min="6418" max="6418" width="11.7265625" style="81" customWidth="1"/>
    <col min="6419" max="6419" width="12" style="81" customWidth="1"/>
    <col min="6420" max="6420" width="18.81640625" style="81" bestFit="1" customWidth="1"/>
    <col min="6421" max="6421" width="0" style="81" hidden="1" customWidth="1"/>
    <col min="6422" max="6422" width="12.453125" style="81" customWidth="1"/>
    <col min="6423" max="6423" width="11.54296875" style="81" customWidth="1"/>
    <col min="6424" max="6424" width="13.81640625" style="81" customWidth="1"/>
    <col min="6425" max="6425" width="9.1796875" style="81"/>
    <col min="6426" max="6429" width="14.1796875" style="81" customWidth="1"/>
    <col min="6430" max="6669" width="9.1796875" style="81"/>
    <col min="6670" max="6670" width="4.54296875" style="81" customWidth="1"/>
    <col min="6671" max="6671" width="25.54296875" style="81" customWidth="1"/>
    <col min="6672" max="6672" width="26" style="81" customWidth="1"/>
    <col min="6673" max="6673" width="15.54296875" style="81" customWidth="1"/>
    <col min="6674" max="6674" width="11.7265625" style="81" customWidth="1"/>
    <col min="6675" max="6675" width="12" style="81" customWidth="1"/>
    <col min="6676" max="6676" width="18.81640625" style="81" bestFit="1" customWidth="1"/>
    <col min="6677" max="6677" width="0" style="81" hidden="1" customWidth="1"/>
    <col min="6678" max="6678" width="12.453125" style="81" customWidth="1"/>
    <col min="6679" max="6679" width="11.54296875" style="81" customWidth="1"/>
    <col min="6680" max="6680" width="13.81640625" style="81" customWidth="1"/>
    <col min="6681" max="6681" width="9.1796875" style="81"/>
    <col min="6682" max="6685" width="14.1796875" style="81" customWidth="1"/>
    <col min="6686" max="6925" width="9.1796875" style="81"/>
    <col min="6926" max="6926" width="4.54296875" style="81" customWidth="1"/>
    <col min="6927" max="6927" width="25.54296875" style="81" customWidth="1"/>
    <col min="6928" max="6928" width="26" style="81" customWidth="1"/>
    <col min="6929" max="6929" width="15.54296875" style="81" customWidth="1"/>
    <col min="6930" max="6930" width="11.7265625" style="81" customWidth="1"/>
    <col min="6931" max="6931" width="12" style="81" customWidth="1"/>
    <col min="6932" max="6932" width="18.81640625" style="81" bestFit="1" customWidth="1"/>
    <col min="6933" max="6933" width="0" style="81" hidden="1" customWidth="1"/>
    <col min="6934" max="6934" width="12.453125" style="81" customWidth="1"/>
    <col min="6935" max="6935" width="11.54296875" style="81" customWidth="1"/>
    <col min="6936" max="6936" width="13.81640625" style="81" customWidth="1"/>
    <col min="6937" max="6937" width="9.1796875" style="81"/>
    <col min="6938" max="6941" width="14.1796875" style="81" customWidth="1"/>
    <col min="6942" max="7181" width="9.1796875" style="81"/>
    <col min="7182" max="7182" width="4.54296875" style="81" customWidth="1"/>
    <col min="7183" max="7183" width="25.54296875" style="81" customWidth="1"/>
    <col min="7184" max="7184" width="26" style="81" customWidth="1"/>
    <col min="7185" max="7185" width="15.54296875" style="81" customWidth="1"/>
    <col min="7186" max="7186" width="11.7265625" style="81" customWidth="1"/>
    <col min="7187" max="7187" width="12" style="81" customWidth="1"/>
    <col min="7188" max="7188" width="18.81640625" style="81" bestFit="1" customWidth="1"/>
    <col min="7189" max="7189" width="0" style="81" hidden="1" customWidth="1"/>
    <col min="7190" max="7190" width="12.453125" style="81" customWidth="1"/>
    <col min="7191" max="7191" width="11.54296875" style="81" customWidth="1"/>
    <col min="7192" max="7192" width="13.81640625" style="81" customWidth="1"/>
    <col min="7193" max="7193" width="9.1796875" style="81"/>
    <col min="7194" max="7197" width="14.1796875" style="81" customWidth="1"/>
    <col min="7198" max="7437" width="9.1796875" style="81"/>
    <col min="7438" max="7438" width="4.54296875" style="81" customWidth="1"/>
    <col min="7439" max="7439" width="25.54296875" style="81" customWidth="1"/>
    <col min="7440" max="7440" width="26" style="81" customWidth="1"/>
    <col min="7441" max="7441" width="15.54296875" style="81" customWidth="1"/>
    <col min="7442" max="7442" width="11.7265625" style="81" customWidth="1"/>
    <col min="7443" max="7443" width="12" style="81" customWidth="1"/>
    <col min="7444" max="7444" width="18.81640625" style="81" bestFit="1" customWidth="1"/>
    <col min="7445" max="7445" width="0" style="81" hidden="1" customWidth="1"/>
    <col min="7446" max="7446" width="12.453125" style="81" customWidth="1"/>
    <col min="7447" max="7447" width="11.54296875" style="81" customWidth="1"/>
    <col min="7448" max="7448" width="13.81640625" style="81" customWidth="1"/>
    <col min="7449" max="7449" width="9.1796875" style="81"/>
    <col min="7450" max="7453" width="14.1796875" style="81" customWidth="1"/>
    <col min="7454" max="7693" width="9.1796875" style="81"/>
    <col min="7694" max="7694" width="4.54296875" style="81" customWidth="1"/>
    <col min="7695" max="7695" width="25.54296875" style="81" customWidth="1"/>
    <col min="7696" max="7696" width="26" style="81" customWidth="1"/>
    <col min="7697" max="7697" width="15.54296875" style="81" customWidth="1"/>
    <col min="7698" max="7698" width="11.7265625" style="81" customWidth="1"/>
    <col min="7699" max="7699" width="12" style="81" customWidth="1"/>
    <col min="7700" max="7700" width="18.81640625" style="81" bestFit="1" customWidth="1"/>
    <col min="7701" max="7701" width="0" style="81" hidden="1" customWidth="1"/>
    <col min="7702" max="7702" width="12.453125" style="81" customWidth="1"/>
    <col min="7703" max="7703" width="11.54296875" style="81" customWidth="1"/>
    <col min="7704" max="7704" width="13.81640625" style="81" customWidth="1"/>
    <col min="7705" max="7705" width="9.1796875" style="81"/>
    <col min="7706" max="7709" width="14.1796875" style="81" customWidth="1"/>
    <col min="7710" max="7949" width="9.1796875" style="81"/>
    <col min="7950" max="7950" width="4.54296875" style="81" customWidth="1"/>
    <col min="7951" max="7951" width="25.54296875" style="81" customWidth="1"/>
    <col min="7952" max="7952" width="26" style="81" customWidth="1"/>
    <col min="7953" max="7953" width="15.54296875" style="81" customWidth="1"/>
    <col min="7954" max="7954" width="11.7265625" style="81" customWidth="1"/>
    <col min="7955" max="7955" width="12" style="81" customWidth="1"/>
    <col min="7956" max="7956" width="18.81640625" style="81" bestFit="1" customWidth="1"/>
    <col min="7957" max="7957" width="0" style="81" hidden="1" customWidth="1"/>
    <col min="7958" max="7958" width="12.453125" style="81" customWidth="1"/>
    <col min="7959" max="7959" width="11.54296875" style="81" customWidth="1"/>
    <col min="7960" max="7960" width="13.81640625" style="81" customWidth="1"/>
    <col min="7961" max="7961" width="9.1796875" style="81"/>
    <col min="7962" max="7965" width="14.1796875" style="81" customWidth="1"/>
    <col min="7966" max="8205" width="9.1796875" style="81"/>
    <col min="8206" max="8206" width="4.54296875" style="81" customWidth="1"/>
    <col min="8207" max="8207" width="25.54296875" style="81" customWidth="1"/>
    <col min="8208" max="8208" width="26" style="81" customWidth="1"/>
    <col min="8209" max="8209" width="15.54296875" style="81" customWidth="1"/>
    <col min="8210" max="8210" width="11.7265625" style="81" customWidth="1"/>
    <col min="8211" max="8211" width="12" style="81" customWidth="1"/>
    <col min="8212" max="8212" width="18.81640625" style="81" bestFit="1" customWidth="1"/>
    <col min="8213" max="8213" width="0" style="81" hidden="1" customWidth="1"/>
    <col min="8214" max="8214" width="12.453125" style="81" customWidth="1"/>
    <col min="8215" max="8215" width="11.54296875" style="81" customWidth="1"/>
    <col min="8216" max="8216" width="13.81640625" style="81" customWidth="1"/>
    <col min="8217" max="8217" width="9.1796875" style="81"/>
    <col min="8218" max="8221" width="14.1796875" style="81" customWidth="1"/>
    <col min="8222" max="8461" width="9.1796875" style="81"/>
    <col min="8462" max="8462" width="4.54296875" style="81" customWidth="1"/>
    <col min="8463" max="8463" width="25.54296875" style="81" customWidth="1"/>
    <col min="8464" max="8464" width="26" style="81" customWidth="1"/>
    <col min="8465" max="8465" width="15.54296875" style="81" customWidth="1"/>
    <col min="8466" max="8466" width="11.7265625" style="81" customWidth="1"/>
    <col min="8467" max="8467" width="12" style="81" customWidth="1"/>
    <col min="8468" max="8468" width="18.81640625" style="81" bestFit="1" customWidth="1"/>
    <col min="8469" max="8469" width="0" style="81" hidden="1" customWidth="1"/>
    <col min="8470" max="8470" width="12.453125" style="81" customWidth="1"/>
    <col min="8471" max="8471" width="11.54296875" style="81" customWidth="1"/>
    <col min="8472" max="8472" width="13.81640625" style="81" customWidth="1"/>
    <col min="8473" max="8473" width="9.1796875" style="81"/>
    <col min="8474" max="8477" width="14.1796875" style="81" customWidth="1"/>
    <col min="8478" max="8717" width="9.1796875" style="81"/>
    <col min="8718" max="8718" width="4.54296875" style="81" customWidth="1"/>
    <col min="8719" max="8719" width="25.54296875" style="81" customWidth="1"/>
    <col min="8720" max="8720" width="26" style="81" customWidth="1"/>
    <col min="8721" max="8721" width="15.54296875" style="81" customWidth="1"/>
    <col min="8722" max="8722" width="11.7265625" style="81" customWidth="1"/>
    <col min="8723" max="8723" width="12" style="81" customWidth="1"/>
    <col min="8724" max="8724" width="18.81640625" style="81" bestFit="1" customWidth="1"/>
    <col min="8725" max="8725" width="0" style="81" hidden="1" customWidth="1"/>
    <col min="8726" max="8726" width="12.453125" style="81" customWidth="1"/>
    <col min="8727" max="8727" width="11.54296875" style="81" customWidth="1"/>
    <col min="8728" max="8728" width="13.81640625" style="81" customWidth="1"/>
    <col min="8729" max="8729" width="9.1796875" style="81"/>
    <col min="8730" max="8733" width="14.1796875" style="81" customWidth="1"/>
    <col min="8734" max="8973" width="9.1796875" style="81"/>
    <col min="8974" max="8974" width="4.54296875" style="81" customWidth="1"/>
    <col min="8975" max="8975" width="25.54296875" style="81" customWidth="1"/>
    <col min="8976" max="8976" width="26" style="81" customWidth="1"/>
    <col min="8977" max="8977" width="15.54296875" style="81" customWidth="1"/>
    <col min="8978" max="8978" width="11.7265625" style="81" customWidth="1"/>
    <col min="8979" max="8979" width="12" style="81" customWidth="1"/>
    <col min="8980" max="8980" width="18.81640625" style="81" bestFit="1" customWidth="1"/>
    <col min="8981" max="8981" width="0" style="81" hidden="1" customWidth="1"/>
    <col min="8982" max="8982" width="12.453125" style="81" customWidth="1"/>
    <col min="8983" max="8983" width="11.54296875" style="81" customWidth="1"/>
    <col min="8984" max="8984" width="13.81640625" style="81" customWidth="1"/>
    <col min="8985" max="8985" width="9.1796875" style="81"/>
    <col min="8986" max="8989" width="14.1796875" style="81" customWidth="1"/>
    <col min="8990" max="9229" width="9.1796875" style="81"/>
    <col min="9230" max="9230" width="4.54296875" style="81" customWidth="1"/>
    <col min="9231" max="9231" width="25.54296875" style="81" customWidth="1"/>
    <col min="9232" max="9232" width="26" style="81" customWidth="1"/>
    <col min="9233" max="9233" width="15.54296875" style="81" customWidth="1"/>
    <col min="9234" max="9234" width="11.7265625" style="81" customWidth="1"/>
    <col min="9235" max="9235" width="12" style="81" customWidth="1"/>
    <col min="9236" max="9236" width="18.81640625" style="81" bestFit="1" customWidth="1"/>
    <col min="9237" max="9237" width="0" style="81" hidden="1" customWidth="1"/>
    <col min="9238" max="9238" width="12.453125" style="81" customWidth="1"/>
    <col min="9239" max="9239" width="11.54296875" style="81" customWidth="1"/>
    <col min="9240" max="9240" width="13.81640625" style="81" customWidth="1"/>
    <col min="9241" max="9241" width="9.1796875" style="81"/>
    <col min="9242" max="9245" width="14.1796875" style="81" customWidth="1"/>
    <col min="9246" max="9485" width="9.1796875" style="81"/>
    <col min="9486" max="9486" width="4.54296875" style="81" customWidth="1"/>
    <col min="9487" max="9487" width="25.54296875" style="81" customWidth="1"/>
    <col min="9488" max="9488" width="26" style="81" customWidth="1"/>
    <col min="9489" max="9489" width="15.54296875" style="81" customWidth="1"/>
    <col min="9490" max="9490" width="11.7265625" style="81" customWidth="1"/>
    <col min="9491" max="9491" width="12" style="81" customWidth="1"/>
    <col min="9492" max="9492" width="18.81640625" style="81" bestFit="1" customWidth="1"/>
    <col min="9493" max="9493" width="0" style="81" hidden="1" customWidth="1"/>
    <col min="9494" max="9494" width="12.453125" style="81" customWidth="1"/>
    <col min="9495" max="9495" width="11.54296875" style="81" customWidth="1"/>
    <col min="9496" max="9496" width="13.81640625" style="81" customWidth="1"/>
    <col min="9497" max="9497" width="9.1796875" style="81"/>
    <col min="9498" max="9501" width="14.1796875" style="81" customWidth="1"/>
    <col min="9502" max="9741" width="9.1796875" style="81"/>
    <col min="9742" max="9742" width="4.54296875" style="81" customWidth="1"/>
    <col min="9743" max="9743" width="25.54296875" style="81" customWidth="1"/>
    <col min="9744" max="9744" width="26" style="81" customWidth="1"/>
    <col min="9745" max="9745" width="15.54296875" style="81" customWidth="1"/>
    <col min="9746" max="9746" width="11.7265625" style="81" customWidth="1"/>
    <col min="9747" max="9747" width="12" style="81" customWidth="1"/>
    <col min="9748" max="9748" width="18.81640625" style="81" bestFit="1" customWidth="1"/>
    <col min="9749" max="9749" width="0" style="81" hidden="1" customWidth="1"/>
    <col min="9750" max="9750" width="12.453125" style="81" customWidth="1"/>
    <col min="9751" max="9751" width="11.54296875" style="81" customWidth="1"/>
    <col min="9752" max="9752" width="13.81640625" style="81" customWidth="1"/>
    <col min="9753" max="9753" width="9.1796875" style="81"/>
    <col min="9754" max="9757" width="14.1796875" style="81" customWidth="1"/>
    <col min="9758" max="9997" width="9.1796875" style="81"/>
    <col min="9998" max="9998" width="4.54296875" style="81" customWidth="1"/>
    <col min="9999" max="9999" width="25.54296875" style="81" customWidth="1"/>
    <col min="10000" max="10000" width="26" style="81" customWidth="1"/>
    <col min="10001" max="10001" width="15.54296875" style="81" customWidth="1"/>
    <col min="10002" max="10002" width="11.7265625" style="81" customWidth="1"/>
    <col min="10003" max="10003" width="12" style="81" customWidth="1"/>
    <col min="10004" max="10004" width="18.81640625" style="81" bestFit="1" customWidth="1"/>
    <col min="10005" max="10005" width="0" style="81" hidden="1" customWidth="1"/>
    <col min="10006" max="10006" width="12.453125" style="81" customWidth="1"/>
    <col min="10007" max="10007" width="11.54296875" style="81" customWidth="1"/>
    <col min="10008" max="10008" width="13.81640625" style="81" customWidth="1"/>
    <col min="10009" max="10009" width="9.1796875" style="81"/>
    <col min="10010" max="10013" width="14.1796875" style="81" customWidth="1"/>
    <col min="10014" max="10253" width="9.1796875" style="81"/>
    <col min="10254" max="10254" width="4.54296875" style="81" customWidth="1"/>
    <col min="10255" max="10255" width="25.54296875" style="81" customWidth="1"/>
    <col min="10256" max="10256" width="26" style="81" customWidth="1"/>
    <col min="10257" max="10257" width="15.54296875" style="81" customWidth="1"/>
    <col min="10258" max="10258" width="11.7265625" style="81" customWidth="1"/>
    <col min="10259" max="10259" width="12" style="81" customWidth="1"/>
    <col min="10260" max="10260" width="18.81640625" style="81" bestFit="1" customWidth="1"/>
    <col min="10261" max="10261" width="0" style="81" hidden="1" customWidth="1"/>
    <col min="10262" max="10262" width="12.453125" style="81" customWidth="1"/>
    <col min="10263" max="10263" width="11.54296875" style="81" customWidth="1"/>
    <col min="10264" max="10264" width="13.81640625" style="81" customWidth="1"/>
    <col min="10265" max="10265" width="9.1796875" style="81"/>
    <col min="10266" max="10269" width="14.1796875" style="81" customWidth="1"/>
    <col min="10270" max="10509" width="9.1796875" style="81"/>
    <col min="10510" max="10510" width="4.54296875" style="81" customWidth="1"/>
    <col min="10511" max="10511" width="25.54296875" style="81" customWidth="1"/>
    <col min="10512" max="10512" width="26" style="81" customWidth="1"/>
    <col min="10513" max="10513" width="15.54296875" style="81" customWidth="1"/>
    <col min="10514" max="10514" width="11.7265625" style="81" customWidth="1"/>
    <col min="10515" max="10515" width="12" style="81" customWidth="1"/>
    <col min="10516" max="10516" width="18.81640625" style="81" bestFit="1" customWidth="1"/>
    <col min="10517" max="10517" width="0" style="81" hidden="1" customWidth="1"/>
    <col min="10518" max="10518" width="12.453125" style="81" customWidth="1"/>
    <col min="10519" max="10519" width="11.54296875" style="81" customWidth="1"/>
    <col min="10520" max="10520" width="13.81640625" style="81" customWidth="1"/>
    <col min="10521" max="10521" width="9.1796875" style="81"/>
    <col min="10522" max="10525" width="14.1796875" style="81" customWidth="1"/>
    <col min="10526" max="10765" width="9.1796875" style="81"/>
    <col min="10766" max="10766" width="4.54296875" style="81" customWidth="1"/>
    <col min="10767" max="10767" width="25.54296875" style="81" customWidth="1"/>
    <col min="10768" max="10768" width="26" style="81" customWidth="1"/>
    <col min="10769" max="10769" width="15.54296875" style="81" customWidth="1"/>
    <col min="10770" max="10770" width="11.7265625" style="81" customWidth="1"/>
    <col min="10771" max="10771" width="12" style="81" customWidth="1"/>
    <col min="10772" max="10772" width="18.81640625" style="81" bestFit="1" customWidth="1"/>
    <col min="10773" max="10773" width="0" style="81" hidden="1" customWidth="1"/>
    <col min="10774" max="10774" width="12.453125" style="81" customWidth="1"/>
    <col min="10775" max="10775" width="11.54296875" style="81" customWidth="1"/>
    <col min="10776" max="10776" width="13.81640625" style="81" customWidth="1"/>
    <col min="10777" max="10777" width="9.1796875" style="81"/>
    <col min="10778" max="10781" width="14.1796875" style="81" customWidth="1"/>
    <col min="10782" max="11021" width="9.1796875" style="81"/>
    <col min="11022" max="11022" width="4.54296875" style="81" customWidth="1"/>
    <col min="11023" max="11023" width="25.54296875" style="81" customWidth="1"/>
    <col min="11024" max="11024" width="26" style="81" customWidth="1"/>
    <col min="11025" max="11025" width="15.54296875" style="81" customWidth="1"/>
    <col min="11026" max="11026" width="11.7265625" style="81" customWidth="1"/>
    <col min="11027" max="11027" width="12" style="81" customWidth="1"/>
    <col min="11028" max="11028" width="18.81640625" style="81" bestFit="1" customWidth="1"/>
    <col min="11029" max="11029" width="0" style="81" hidden="1" customWidth="1"/>
    <col min="11030" max="11030" width="12.453125" style="81" customWidth="1"/>
    <col min="11031" max="11031" width="11.54296875" style="81" customWidth="1"/>
    <col min="11032" max="11032" width="13.81640625" style="81" customWidth="1"/>
    <col min="11033" max="11033" width="9.1796875" style="81"/>
    <col min="11034" max="11037" width="14.1796875" style="81" customWidth="1"/>
    <col min="11038" max="11277" width="9.1796875" style="81"/>
    <col min="11278" max="11278" width="4.54296875" style="81" customWidth="1"/>
    <col min="11279" max="11279" width="25.54296875" style="81" customWidth="1"/>
    <col min="11280" max="11280" width="26" style="81" customWidth="1"/>
    <col min="11281" max="11281" width="15.54296875" style="81" customWidth="1"/>
    <col min="11282" max="11282" width="11.7265625" style="81" customWidth="1"/>
    <col min="11283" max="11283" width="12" style="81" customWidth="1"/>
    <col min="11284" max="11284" width="18.81640625" style="81" bestFit="1" customWidth="1"/>
    <col min="11285" max="11285" width="0" style="81" hidden="1" customWidth="1"/>
    <col min="11286" max="11286" width="12.453125" style="81" customWidth="1"/>
    <col min="11287" max="11287" width="11.54296875" style="81" customWidth="1"/>
    <col min="11288" max="11288" width="13.81640625" style="81" customWidth="1"/>
    <col min="11289" max="11289" width="9.1796875" style="81"/>
    <col min="11290" max="11293" width="14.1796875" style="81" customWidth="1"/>
    <col min="11294" max="11533" width="9.1796875" style="81"/>
    <col min="11534" max="11534" width="4.54296875" style="81" customWidth="1"/>
    <col min="11535" max="11535" width="25.54296875" style="81" customWidth="1"/>
    <col min="11536" max="11536" width="26" style="81" customWidth="1"/>
    <col min="11537" max="11537" width="15.54296875" style="81" customWidth="1"/>
    <col min="11538" max="11538" width="11.7265625" style="81" customWidth="1"/>
    <col min="11539" max="11539" width="12" style="81" customWidth="1"/>
    <col min="11540" max="11540" width="18.81640625" style="81" bestFit="1" customWidth="1"/>
    <col min="11541" max="11541" width="0" style="81" hidden="1" customWidth="1"/>
    <col min="11542" max="11542" width="12.453125" style="81" customWidth="1"/>
    <col min="11543" max="11543" width="11.54296875" style="81" customWidth="1"/>
    <col min="11544" max="11544" width="13.81640625" style="81" customWidth="1"/>
    <col min="11545" max="11545" width="9.1796875" style="81"/>
    <col min="11546" max="11549" width="14.1796875" style="81" customWidth="1"/>
    <col min="11550" max="11789" width="9.1796875" style="81"/>
    <col min="11790" max="11790" width="4.54296875" style="81" customWidth="1"/>
    <col min="11791" max="11791" width="25.54296875" style="81" customWidth="1"/>
    <col min="11792" max="11792" width="26" style="81" customWidth="1"/>
    <col min="11793" max="11793" width="15.54296875" style="81" customWidth="1"/>
    <col min="11794" max="11794" width="11.7265625" style="81" customWidth="1"/>
    <col min="11795" max="11795" width="12" style="81" customWidth="1"/>
    <col min="11796" max="11796" width="18.81640625" style="81" bestFit="1" customWidth="1"/>
    <col min="11797" max="11797" width="0" style="81" hidden="1" customWidth="1"/>
    <col min="11798" max="11798" width="12.453125" style="81" customWidth="1"/>
    <col min="11799" max="11799" width="11.54296875" style="81" customWidth="1"/>
    <col min="11800" max="11800" width="13.81640625" style="81" customWidth="1"/>
    <col min="11801" max="11801" width="9.1796875" style="81"/>
    <col min="11802" max="11805" width="14.1796875" style="81" customWidth="1"/>
    <col min="11806" max="12045" width="9.1796875" style="81"/>
    <col min="12046" max="12046" width="4.54296875" style="81" customWidth="1"/>
    <col min="12047" max="12047" width="25.54296875" style="81" customWidth="1"/>
    <col min="12048" max="12048" width="26" style="81" customWidth="1"/>
    <col min="12049" max="12049" width="15.54296875" style="81" customWidth="1"/>
    <col min="12050" max="12050" width="11.7265625" style="81" customWidth="1"/>
    <col min="12051" max="12051" width="12" style="81" customWidth="1"/>
    <col min="12052" max="12052" width="18.81640625" style="81" bestFit="1" customWidth="1"/>
    <col min="12053" max="12053" width="0" style="81" hidden="1" customWidth="1"/>
    <col min="12054" max="12054" width="12.453125" style="81" customWidth="1"/>
    <col min="12055" max="12055" width="11.54296875" style="81" customWidth="1"/>
    <col min="12056" max="12056" width="13.81640625" style="81" customWidth="1"/>
    <col min="12057" max="12057" width="9.1796875" style="81"/>
    <col min="12058" max="12061" width="14.1796875" style="81" customWidth="1"/>
    <col min="12062" max="12301" width="9.1796875" style="81"/>
    <col min="12302" max="12302" width="4.54296875" style="81" customWidth="1"/>
    <col min="12303" max="12303" width="25.54296875" style="81" customWidth="1"/>
    <col min="12304" max="12304" width="26" style="81" customWidth="1"/>
    <col min="12305" max="12305" width="15.54296875" style="81" customWidth="1"/>
    <col min="12306" max="12306" width="11.7265625" style="81" customWidth="1"/>
    <col min="12307" max="12307" width="12" style="81" customWidth="1"/>
    <col min="12308" max="12308" width="18.81640625" style="81" bestFit="1" customWidth="1"/>
    <col min="12309" max="12309" width="0" style="81" hidden="1" customWidth="1"/>
    <col min="12310" max="12310" width="12.453125" style="81" customWidth="1"/>
    <col min="12311" max="12311" width="11.54296875" style="81" customWidth="1"/>
    <col min="12312" max="12312" width="13.81640625" style="81" customWidth="1"/>
    <col min="12313" max="12313" width="9.1796875" style="81"/>
    <col min="12314" max="12317" width="14.1796875" style="81" customWidth="1"/>
    <col min="12318" max="12557" width="9.1796875" style="81"/>
    <col min="12558" max="12558" width="4.54296875" style="81" customWidth="1"/>
    <col min="12559" max="12559" width="25.54296875" style="81" customWidth="1"/>
    <col min="12560" max="12560" width="26" style="81" customWidth="1"/>
    <col min="12561" max="12561" width="15.54296875" style="81" customWidth="1"/>
    <col min="12562" max="12562" width="11.7265625" style="81" customWidth="1"/>
    <col min="12563" max="12563" width="12" style="81" customWidth="1"/>
    <col min="12564" max="12564" width="18.81640625" style="81" bestFit="1" customWidth="1"/>
    <col min="12565" max="12565" width="0" style="81" hidden="1" customWidth="1"/>
    <col min="12566" max="12566" width="12.453125" style="81" customWidth="1"/>
    <col min="12567" max="12567" width="11.54296875" style="81" customWidth="1"/>
    <col min="12568" max="12568" width="13.81640625" style="81" customWidth="1"/>
    <col min="12569" max="12569" width="9.1796875" style="81"/>
    <col min="12570" max="12573" width="14.1796875" style="81" customWidth="1"/>
    <col min="12574" max="12813" width="9.1796875" style="81"/>
    <col min="12814" max="12814" width="4.54296875" style="81" customWidth="1"/>
    <col min="12815" max="12815" width="25.54296875" style="81" customWidth="1"/>
    <col min="12816" max="12816" width="26" style="81" customWidth="1"/>
    <col min="12817" max="12817" width="15.54296875" style="81" customWidth="1"/>
    <col min="12818" max="12818" width="11.7265625" style="81" customWidth="1"/>
    <col min="12819" max="12819" width="12" style="81" customWidth="1"/>
    <col min="12820" max="12820" width="18.81640625" style="81" bestFit="1" customWidth="1"/>
    <col min="12821" max="12821" width="0" style="81" hidden="1" customWidth="1"/>
    <col min="12822" max="12822" width="12.453125" style="81" customWidth="1"/>
    <col min="12823" max="12823" width="11.54296875" style="81" customWidth="1"/>
    <col min="12824" max="12824" width="13.81640625" style="81" customWidth="1"/>
    <col min="12825" max="12825" width="9.1796875" style="81"/>
    <col min="12826" max="12829" width="14.1796875" style="81" customWidth="1"/>
    <col min="12830" max="13069" width="9.1796875" style="81"/>
    <col min="13070" max="13070" width="4.54296875" style="81" customWidth="1"/>
    <col min="13071" max="13071" width="25.54296875" style="81" customWidth="1"/>
    <col min="13072" max="13072" width="26" style="81" customWidth="1"/>
    <col min="13073" max="13073" width="15.54296875" style="81" customWidth="1"/>
    <col min="13074" max="13074" width="11.7265625" style="81" customWidth="1"/>
    <col min="13075" max="13075" width="12" style="81" customWidth="1"/>
    <col min="13076" max="13076" width="18.81640625" style="81" bestFit="1" customWidth="1"/>
    <col min="13077" max="13077" width="0" style="81" hidden="1" customWidth="1"/>
    <col min="13078" max="13078" width="12.453125" style="81" customWidth="1"/>
    <col min="13079" max="13079" width="11.54296875" style="81" customWidth="1"/>
    <col min="13080" max="13080" width="13.81640625" style="81" customWidth="1"/>
    <col min="13081" max="13081" width="9.1796875" style="81"/>
    <col min="13082" max="13085" width="14.1796875" style="81" customWidth="1"/>
    <col min="13086" max="13325" width="9.1796875" style="81"/>
    <col min="13326" max="13326" width="4.54296875" style="81" customWidth="1"/>
    <col min="13327" max="13327" width="25.54296875" style="81" customWidth="1"/>
    <col min="13328" max="13328" width="26" style="81" customWidth="1"/>
    <col min="13329" max="13329" width="15.54296875" style="81" customWidth="1"/>
    <col min="13330" max="13330" width="11.7265625" style="81" customWidth="1"/>
    <col min="13331" max="13331" width="12" style="81" customWidth="1"/>
    <col min="13332" max="13332" width="18.81640625" style="81" bestFit="1" customWidth="1"/>
    <col min="13333" max="13333" width="0" style="81" hidden="1" customWidth="1"/>
    <col min="13334" max="13334" width="12.453125" style="81" customWidth="1"/>
    <col min="13335" max="13335" width="11.54296875" style="81" customWidth="1"/>
    <col min="13336" max="13336" width="13.81640625" style="81" customWidth="1"/>
    <col min="13337" max="13337" width="9.1796875" style="81"/>
    <col min="13338" max="13341" width="14.1796875" style="81" customWidth="1"/>
    <col min="13342" max="13581" width="9.1796875" style="81"/>
    <col min="13582" max="13582" width="4.54296875" style="81" customWidth="1"/>
    <col min="13583" max="13583" width="25.54296875" style="81" customWidth="1"/>
    <col min="13584" max="13584" width="26" style="81" customWidth="1"/>
    <col min="13585" max="13585" width="15.54296875" style="81" customWidth="1"/>
    <col min="13586" max="13586" width="11.7265625" style="81" customWidth="1"/>
    <col min="13587" max="13587" width="12" style="81" customWidth="1"/>
    <col min="13588" max="13588" width="18.81640625" style="81" bestFit="1" customWidth="1"/>
    <col min="13589" max="13589" width="0" style="81" hidden="1" customWidth="1"/>
    <col min="13590" max="13590" width="12.453125" style="81" customWidth="1"/>
    <col min="13591" max="13591" width="11.54296875" style="81" customWidth="1"/>
    <col min="13592" max="13592" width="13.81640625" style="81" customWidth="1"/>
    <col min="13593" max="13593" width="9.1796875" style="81"/>
    <col min="13594" max="13597" width="14.1796875" style="81" customWidth="1"/>
    <col min="13598" max="13837" width="9.1796875" style="81"/>
    <col min="13838" max="13838" width="4.54296875" style="81" customWidth="1"/>
    <col min="13839" max="13839" width="25.54296875" style="81" customWidth="1"/>
    <col min="13840" max="13840" width="26" style="81" customWidth="1"/>
    <col min="13841" max="13841" width="15.54296875" style="81" customWidth="1"/>
    <col min="13842" max="13842" width="11.7265625" style="81" customWidth="1"/>
    <col min="13843" max="13843" width="12" style="81" customWidth="1"/>
    <col min="13844" max="13844" width="18.81640625" style="81" bestFit="1" customWidth="1"/>
    <col min="13845" max="13845" width="0" style="81" hidden="1" customWidth="1"/>
    <col min="13846" max="13846" width="12.453125" style="81" customWidth="1"/>
    <col min="13847" max="13847" width="11.54296875" style="81" customWidth="1"/>
    <col min="13848" max="13848" width="13.81640625" style="81" customWidth="1"/>
    <col min="13849" max="13849" width="9.1796875" style="81"/>
    <col min="13850" max="13853" width="14.1796875" style="81" customWidth="1"/>
    <col min="13854" max="14093" width="9.1796875" style="81"/>
    <col min="14094" max="14094" width="4.54296875" style="81" customWidth="1"/>
    <col min="14095" max="14095" width="25.54296875" style="81" customWidth="1"/>
    <col min="14096" max="14096" width="26" style="81" customWidth="1"/>
    <col min="14097" max="14097" width="15.54296875" style="81" customWidth="1"/>
    <col min="14098" max="14098" width="11.7265625" style="81" customWidth="1"/>
    <col min="14099" max="14099" width="12" style="81" customWidth="1"/>
    <col min="14100" max="14100" width="18.81640625" style="81" bestFit="1" customWidth="1"/>
    <col min="14101" max="14101" width="0" style="81" hidden="1" customWidth="1"/>
    <col min="14102" max="14102" width="12.453125" style="81" customWidth="1"/>
    <col min="14103" max="14103" width="11.54296875" style="81" customWidth="1"/>
    <col min="14104" max="14104" width="13.81640625" style="81" customWidth="1"/>
    <col min="14105" max="14105" width="9.1796875" style="81"/>
    <col min="14106" max="14109" width="14.1796875" style="81" customWidth="1"/>
    <col min="14110" max="14349" width="9.1796875" style="81"/>
    <col min="14350" max="14350" width="4.54296875" style="81" customWidth="1"/>
    <col min="14351" max="14351" width="25.54296875" style="81" customWidth="1"/>
    <col min="14352" max="14352" width="26" style="81" customWidth="1"/>
    <col min="14353" max="14353" width="15.54296875" style="81" customWidth="1"/>
    <col min="14354" max="14354" width="11.7265625" style="81" customWidth="1"/>
    <col min="14355" max="14355" width="12" style="81" customWidth="1"/>
    <col min="14356" max="14356" width="18.81640625" style="81" bestFit="1" customWidth="1"/>
    <col min="14357" max="14357" width="0" style="81" hidden="1" customWidth="1"/>
    <col min="14358" max="14358" width="12.453125" style="81" customWidth="1"/>
    <col min="14359" max="14359" width="11.54296875" style="81" customWidth="1"/>
    <col min="14360" max="14360" width="13.81640625" style="81" customWidth="1"/>
    <col min="14361" max="14361" width="9.1796875" style="81"/>
    <col min="14362" max="14365" width="14.1796875" style="81" customWidth="1"/>
    <col min="14366" max="14605" width="9.1796875" style="81"/>
    <col min="14606" max="14606" width="4.54296875" style="81" customWidth="1"/>
    <col min="14607" max="14607" width="25.54296875" style="81" customWidth="1"/>
    <col min="14608" max="14608" width="26" style="81" customWidth="1"/>
    <col min="14609" max="14609" width="15.54296875" style="81" customWidth="1"/>
    <col min="14610" max="14610" width="11.7265625" style="81" customWidth="1"/>
    <col min="14611" max="14611" width="12" style="81" customWidth="1"/>
    <col min="14612" max="14612" width="18.81640625" style="81" bestFit="1" customWidth="1"/>
    <col min="14613" max="14613" width="0" style="81" hidden="1" customWidth="1"/>
    <col min="14614" max="14614" width="12.453125" style="81" customWidth="1"/>
    <col min="14615" max="14615" width="11.54296875" style="81" customWidth="1"/>
    <col min="14616" max="14616" width="13.81640625" style="81" customWidth="1"/>
    <col min="14617" max="14617" width="9.1796875" style="81"/>
    <col min="14618" max="14621" width="14.1796875" style="81" customWidth="1"/>
    <col min="14622" max="14861" width="9.1796875" style="81"/>
    <col min="14862" max="14862" width="4.54296875" style="81" customWidth="1"/>
    <col min="14863" max="14863" width="25.54296875" style="81" customWidth="1"/>
    <col min="14864" max="14864" width="26" style="81" customWidth="1"/>
    <col min="14865" max="14865" width="15.54296875" style="81" customWidth="1"/>
    <col min="14866" max="14866" width="11.7265625" style="81" customWidth="1"/>
    <col min="14867" max="14867" width="12" style="81" customWidth="1"/>
    <col min="14868" max="14868" width="18.81640625" style="81" bestFit="1" customWidth="1"/>
    <col min="14869" max="14869" width="0" style="81" hidden="1" customWidth="1"/>
    <col min="14870" max="14870" width="12.453125" style="81" customWidth="1"/>
    <col min="14871" max="14871" width="11.54296875" style="81" customWidth="1"/>
    <col min="14872" max="14872" width="13.81640625" style="81" customWidth="1"/>
    <col min="14873" max="14873" width="9.1796875" style="81"/>
    <col min="14874" max="14877" width="14.1796875" style="81" customWidth="1"/>
    <col min="14878" max="15117" width="9.1796875" style="81"/>
    <col min="15118" max="15118" width="4.54296875" style="81" customWidth="1"/>
    <col min="15119" max="15119" width="25.54296875" style="81" customWidth="1"/>
    <col min="15120" max="15120" width="26" style="81" customWidth="1"/>
    <col min="15121" max="15121" width="15.54296875" style="81" customWidth="1"/>
    <col min="15122" max="15122" width="11.7265625" style="81" customWidth="1"/>
    <col min="15123" max="15123" width="12" style="81" customWidth="1"/>
    <col min="15124" max="15124" width="18.81640625" style="81" bestFit="1" customWidth="1"/>
    <col min="15125" max="15125" width="0" style="81" hidden="1" customWidth="1"/>
    <col min="15126" max="15126" width="12.453125" style="81" customWidth="1"/>
    <col min="15127" max="15127" width="11.54296875" style="81" customWidth="1"/>
    <col min="15128" max="15128" width="13.81640625" style="81" customWidth="1"/>
    <col min="15129" max="15129" width="9.1796875" style="81"/>
    <col min="15130" max="15133" width="14.1796875" style="81" customWidth="1"/>
    <col min="15134" max="15373" width="9.1796875" style="81"/>
    <col min="15374" max="15374" width="4.54296875" style="81" customWidth="1"/>
    <col min="15375" max="15375" width="25.54296875" style="81" customWidth="1"/>
    <col min="15376" max="15376" width="26" style="81" customWidth="1"/>
    <col min="15377" max="15377" width="15.54296875" style="81" customWidth="1"/>
    <col min="15378" max="15378" width="11.7265625" style="81" customWidth="1"/>
    <col min="15379" max="15379" width="12" style="81" customWidth="1"/>
    <col min="15380" max="15380" width="18.81640625" style="81" bestFit="1" customWidth="1"/>
    <col min="15381" max="15381" width="0" style="81" hidden="1" customWidth="1"/>
    <col min="15382" max="15382" width="12.453125" style="81" customWidth="1"/>
    <col min="15383" max="15383" width="11.54296875" style="81" customWidth="1"/>
    <col min="15384" max="15384" width="13.81640625" style="81" customWidth="1"/>
    <col min="15385" max="15385" width="9.1796875" style="81"/>
    <col min="15386" max="15389" width="14.1796875" style="81" customWidth="1"/>
    <col min="15390" max="15629" width="9.1796875" style="81"/>
    <col min="15630" max="15630" width="4.54296875" style="81" customWidth="1"/>
    <col min="15631" max="15631" width="25.54296875" style="81" customWidth="1"/>
    <col min="15632" max="15632" width="26" style="81" customWidth="1"/>
    <col min="15633" max="15633" width="15.54296875" style="81" customWidth="1"/>
    <col min="15634" max="15634" width="11.7265625" style="81" customWidth="1"/>
    <col min="15635" max="15635" width="12" style="81" customWidth="1"/>
    <col min="15636" max="15636" width="18.81640625" style="81" bestFit="1" customWidth="1"/>
    <col min="15637" max="15637" width="0" style="81" hidden="1" customWidth="1"/>
    <col min="15638" max="15638" width="12.453125" style="81" customWidth="1"/>
    <col min="15639" max="15639" width="11.54296875" style="81" customWidth="1"/>
    <col min="15640" max="15640" width="13.81640625" style="81" customWidth="1"/>
    <col min="15641" max="15641" width="9.1796875" style="81"/>
    <col min="15642" max="15645" width="14.1796875" style="81" customWidth="1"/>
    <col min="15646" max="15885" width="9.1796875" style="81"/>
    <col min="15886" max="15886" width="4.54296875" style="81" customWidth="1"/>
    <col min="15887" max="15887" width="25.54296875" style="81" customWidth="1"/>
    <col min="15888" max="15888" width="26" style="81" customWidth="1"/>
    <col min="15889" max="15889" width="15.54296875" style="81" customWidth="1"/>
    <col min="15890" max="15890" width="11.7265625" style="81" customWidth="1"/>
    <col min="15891" max="15891" width="12" style="81" customWidth="1"/>
    <col min="15892" max="15892" width="18.81640625" style="81" bestFit="1" customWidth="1"/>
    <col min="15893" max="15893" width="0" style="81" hidden="1" customWidth="1"/>
    <col min="15894" max="15894" width="12.453125" style="81" customWidth="1"/>
    <col min="15895" max="15895" width="11.54296875" style="81" customWidth="1"/>
    <col min="15896" max="15896" width="13.81640625" style="81" customWidth="1"/>
    <col min="15897" max="15897" width="9.1796875" style="81"/>
    <col min="15898" max="15901" width="14.1796875" style="81" customWidth="1"/>
    <col min="15902" max="16141" width="9.1796875" style="81"/>
    <col min="16142" max="16142" width="4.54296875" style="81" customWidth="1"/>
    <col min="16143" max="16143" width="25.54296875" style="81" customWidth="1"/>
    <col min="16144" max="16144" width="26" style="81" customWidth="1"/>
    <col min="16145" max="16145" width="15.54296875" style="81" customWidth="1"/>
    <col min="16146" max="16146" width="11.7265625" style="81" customWidth="1"/>
    <col min="16147" max="16147" width="12" style="81" customWidth="1"/>
    <col min="16148" max="16148" width="18.81640625" style="81" bestFit="1" customWidth="1"/>
    <col min="16149" max="16149" width="0" style="81" hidden="1" customWidth="1"/>
    <col min="16150" max="16150" width="12.453125" style="81" customWidth="1"/>
    <col min="16151" max="16151" width="11.54296875" style="81" customWidth="1"/>
    <col min="16152" max="16152" width="13.81640625" style="81" customWidth="1"/>
    <col min="16153" max="16153" width="9.1796875" style="81"/>
    <col min="16154" max="16157" width="14.1796875" style="81" customWidth="1"/>
    <col min="16158" max="16384" width="9.1796875" style="81"/>
  </cols>
  <sheetData>
    <row r="1" spans="1:46" ht="27" customHeight="1">
      <c r="A1" s="398" t="s">
        <v>412</v>
      </c>
      <c r="B1" s="398"/>
      <c r="C1" s="399"/>
      <c r="D1" s="399"/>
      <c r="E1" s="399"/>
      <c r="F1" s="399"/>
      <c r="G1" s="399"/>
      <c r="H1" s="399"/>
      <c r="I1" s="399"/>
      <c r="J1" s="399"/>
      <c r="K1" s="399"/>
      <c r="L1" s="399"/>
      <c r="M1" s="399"/>
      <c r="N1" s="399"/>
      <c r="O1" s="399"/>
      <c r="P1" s="399"/>
      <c r="Q1" s="399"/>
      <c r="R1" s="399"/>
      <c r="S1" s="399"/>
      <c r="T1" s="399"/>
      <c r="U1" s="399"/>
      <c r="V1" s="399"/>
      <c r="W1" s="399"/>
      <c r="X1" s="79"/>
      <c r="Y1" s="79"/>
      <c r="Z1" s="79"/>
      <c r="AA1" s="79"/>
      <c r="AB1" s="277"/>
      <c r="AD1" s="82" t="s">
        <v>302</v>
      </c>
      <c r="AE1" s="82">
        <v>0</v>
      </c>
      <c r="AF1" s="82">
        <v>1</v>
      </c>
      <c r="AG1" s="82">
        <v>2.5</v>
      </c>
      <c r="AH1" s="82">
        <v>3</v>
      </c>
      <c r="AI1" s="82">
        <v>3.5</v>
      </c>
      <c r="AJ1" s="82">
        <v>4</v>
      </c>
      <c r="AK1" s="82">
        <v>5</v>
      </c>
    </row>
    <row r="2" spans="1:46" s="91" customFormat="1" ht="63" customHeight="1">
      <c r="A2" s="83" t="s">
        <v>413</v>
      </c>
      <c r="B2" s="83" t="s">
        <v>314</v>
      </c>
      <c r="C2" s="83" t="s">
        <v>414</v>
      </c>
      <c r="D2" s="83" t="s">
        <v>459</v>
      </c>
      <c r="E2" s="83" t="s">
        <v>415</v>
      </c>
      <c r="F2" s="83" t="s">
        <v>439</v>
      </c>
      <c r="G2" s="83" t="s">
        <v>416</v>
      </c>
      <c r="H2" s="83" t="s">
        <v>145</v>
      </c>
      <c r="I2" s="83" t="s">
        <v>0</v>
      </c>
      <c r="J2" s="269">
        <v>43466</v>
      </c>
      <c r="K2" s="269">
        <v>43497</v>
      </c>
      <c r="L2" s="269">
        <v>43525</v>
      </c>
      <c r="M2" s="269">
        <v>43556</v>
      </c>
      <c r="N2" s="269">
        <v>43586</v>
      </c>
      <c r="O2" s="269">
        <v>43617</v>
      </c>
      <c r="P2" s="269">
        <v>43647</v>
      </c>
      <c r="Q2" s="269">
        <v>43678</v>
      </c>
      <c r="R2" s="269">
        <v>43709</v>
      </c>
      <c r="S2" s="269">
        <v>43739</v>
      </c>
      <c r="T2" s="269">
        <v>43770</v>
      </c>
      <c r="U2" s="269">
        <v>43800</v>
      </c>
      <c r="V2" s="86" t="s">
        <v>429</v>
      </c>
      <c r="W2" s="87" t="s">
        <v>430</v>
      </c>
      <c r="X2" s="276" t="s">
        <v>446</v>
      </c>
      <c r="Y2" s="90" t="s">
        <v>447</v>
      </c>
      <c r="Z2" s="89" t="s">
        <v>434</v>
      </c>
      <c r="AA2" s="90" t="s">
        <v>435</v>
      </c>
      <c r="AB2" s="89" t="s">
        <v>448</v>
      </c>
      <c r="AD2" s="82" t="s">
        <v>303</v>
      </c>
      <c r="AE2" s="82" t="s">
        <v>310</v>
      </c>
      <c r="AF2" s="82" t="s">
        <v>309</v>
      </c>
      <c r="AG2" s="82" t="s">
        <v>308</v>
      </c>
      <c r="AH2" s="82" t="s">
        <v>307</v>
      </c>
      <c r="AI2" s="82" t="s">
        <v>306</v>
      </c>
      <c r="AJ2" s="82" t="s">
        <v>305</v>
      </c>
      <c r="AK2" s="82" t="s">
        <v>304</v>
      </c>
    </row>
    <row r="3" spans="1:46" s="315" customFormat="1" ht="33" customHeight="1">
      <c r="A3" s="299">
        <v>1</v>
      </c>
      <c r="B3" s="300"/>
      <c r="C3" s="301" t="s">
        <v>1</v>
      </c>
      <c r="D3" s="302"/>
      <c r="E3" s="303"/>
      <c r="F3" s="303"/>
      <c r="G3" s="304">
        <v>43830</v>
      </c>
      <c r="H3" s="305"/>
      <c r="I3" s="300"/>
      <c r="J3" s="306"/>
      <c r="K3" s="306"/>
      <c r="L3" s="307"/>
      <c r="M3" s="307"/>
      <c r="N3" s="307"/>
      <c r="O3" s="307"/>
      <c r="P3" s="307"/>
      <c r="Q3" s="307"/>
      <c r="R3" s="307"/>
      <c r="S3" s="308"/>
      <c r="T3" s="308"/>
      <c r="U3" s="308"/>
      <c r="V3" s="309"/>
      <c r="W3" s="310"/>
      <c r="X3" s="311"/>
      <c r="Y3" s="312"/>
      <c r="Z3" s="313"/>
      <c r="AA3" s="312"/>
      <c r="AB3" s="312"/>
      <c r="AC3" s="314"/>
      <c r="AD3" s="314"/>
      <c r="AE3" s="314"/>
      <c r="AF3" s="314"/>
      <c r="AG3" s="314"/>
      <c r="AH3" s="314"/>
      <c r="AI3" s="314"/>
      <c r="AJ3" s="314"/>
      <c r="AK3" s="314"/>
      <c r="AL3" s="314"/>
      <c r="AM3" s="314"/>
      <c r="AN3" s="314"/>
      <c r="AO3" s="314"/>
      <c r="AP3" s="314"/>
      <c r="AQ3" s="314"/>
      <c r="AR3" s="314"/>
      <c r="AS3" s="314"/>
      <c r="AT3" s="314"/>
    </row>
    <row r="4" spans="1:46" s="330" customFormat="1" ht="33" customHeight="1">
      <c r="A4" s="316">
        <v>1</v>
      </c>
      <c r="B4" s="317" t="s">
        <v>315</v>
      </c>
      <c r="C4" s="318" t="s">
        <v>2</v>
      </c>
      <c r="D4" s="318" t="s">
        <v>460</v>
      </c>
      <c r="E4" s="319" t="s">
        <v>3</v>
      </c>
      <c r="F4" s="319" t="s">
        <v>182</v>
      </c>
      <c r="G4" s="320">
        <v>41190</v>
      </c>
      <c r="H4" s="321" t="str">
        <f ca="1">DATEDIF(G4,TODAY(),"y")&amp;" năm "&amp;DATEDIF(G4,TODAY(),"ym")&amp;" tháng "</f>
        <v xml:space="preserve">7 năm 7 tháng </v>
      </c>
      <c r="I4" s="317"/>
      <c r="J4" s="322">
        <v>4.13</v>
      </c>
      <c r="K4" s="322">
        <v>4.13</v>
      </c>
      <c r="L4" s="322">
        <v>4.26</v>
      </c>
      <c r="M4" s="322">
        <v>4.26</v>
      </c>
      <c r="N4" s="322">
        <v>4.26</v>
      </c>
      <c r="O4" s="322">
        <v>4.26</v>
      </c>
      <c r="P4" s="322">
        <v>4.26</v>
      </c>
      <c r="Q4" s="322">
        <v>4.26</v>
      </c>
      <c r="R4" s="322">
        <v>4.26</v>
      </c>
      <c r="S4" s="322">
        <v>4.26</v>
      </c>
      <c r="T4" s="322">
        <v>4.26</v>
      </c>
      <c r="U4" s="323">
        <v>4.26</v>
      </c>
      <c r="V4" s="324">
        <f>AVERAGE(J4:U4)</f>
        <v>4.2383333333333324</v>
      </c>
      <c r="W4" s="325" t="str">
        <f t="shared" ref="W4:W14" si="0">INDEX($AE$2:$AK$2,MATCH(V4,$AE$1:$AK$1,1))</f>
        <v>A</v>
      </c>
      <c r="X4" s="326">
        <v>4.17</v>
      </c>
      <c r="Y4" s="396" t="s">
        <v>305</v>
      </c>
      <c r="Z4" s="328"/>
      <c r="AA4" s="327" t="str">
        <f>IFERROR(INDEX($AE$2:$AK$2,MATCH(Z4,$AE$1:$AK$1,1))," ")</f>
        <v>M</v>
      </c>
      <c r="AB4" s="329"/>
      <c r="AC4" s="314"/>
      <c r="AD4" s="314"/>
      <c r="AE4" s="314"/>
      <c r="AF4" s="314"/>
      <c r="AG4" s="314"/>
      <c r="AH4" s="314"/>
      <c r="AI4" s="314"/>
      <c r="AJ4" s="314"/>
      <c r="AK4" s="314"/>
      <c r="AL4" s="314"/>
      <c r="AM4" s="314"/>
      <c r="AN4" s="314"/>
      <c r="AO4" s="314"/>
      <c r="AP4" s="314"/>
      <c r="AQ4" s="314"/>
      <c r="AR4" s="314"/>
      <c r="AS4" s="314"/>
      <c r="AT4" s="314"/>
    </row>
    <row r="5" spans="1:46" s="330" customFormat="1" ht="33" customHeight="1">
      <c r="A5" s="316">
        <v>2</v>
      </c>
      <c r="B5" s="331" t="s">
        <v>316</v>
      </c>
      <c r="C5" s="332" t="s">
        <v>4</v>
      </c>
      <c r="D5" s="318" t="s">
        <v>460</v>
      </c>
      <c r="E5" s="333" t="s">
        <v>472</v>
      </c>
      <c r="F5" s="333" t="s">
        <v>440</v>
      </c>
      <c r="G5" s="320">
        <v>41730</v>
      </c>
      <c r="H5" s="321" t="str">
        <f ca="1">DATEDIF(G5,TODAY(),"y")&amp;" năm "&amp;DATEDIF(G5,TODAY(),"ym")&amp;" tháng "</f>
        <v xml:space="preserve">6 năm 2 tháng </v>
      </c>
      <c r="I5" s="331"/>
      <c r="J5" s="334">
        <v>3.79</v>
      </c>
      <c r="K5" s="334">
        <v>3.79</v>
      </c>
      <c r="L5" s="334">
        <v>3.79</v>
      </c>
      <c r="M5" s="334">
        <v>3.79</v>
      </c>
      <c r="N5" s="334">
        <v>3.79</v>
      </c>
      <c r="O5" s="334">
        <v>3.79</v>
      </c>
      <c r="P5" s="334">
        <v>3.79</v>
      </c>
      <c r="Q5" s="334">
        <v>3.79</v>
      </c>
      <c r="R5" s="334">
        <v>3.79</v>
      </c>
      <c r="S5" s="334">
        <v>3.79</v>
      </c>
      <c r="T5" s="334">
        <v>3.79</v>
      </c>
      <c r="U5" s="323">
        <v>3.79</v>
      </c>
      <c r="V5" s="324">
        <f t="shared" ref="V5:V11" si="1">AVERAGE(J5:U5)</f>
        <v>3.7899999999999996</v>
      </c>
      <c r="W5" s="325" t="str">
        <f t="shared" si="0"/>
        <v>B+</v>
      </c>
      <c r="X5" s="326">
        <v>3.94</v>
      </c>
      <c r="Y5" s="327" t="str">
        <f>IFERROR(INDEX($AE$2:$AK$2,MATCH(X6,$AE$1:$AK$1,1))," ")</f>
        <v>B+</v>
      </c>
      <c r="Z5" s="328"/>
      <c r="AA5" s="327" t="str">
        <f>IFERROR(INDEX($AE$2:$AK$2,MATCH(Z6,$AE$1:$AK$1,1))," ")</f>
        <v>M</v>
      </c>
      <c r="AB5" s="329"/>
      <c r="AC5" s="314"/>
      <c r="AD5" s="314"/>
      <c r="AE5" s="314"/>
      <c r="AF5" s="314"/>
      <c r="AG5" s="314"/>
      <c r="AH5" s="314"/>
      <c r="AI5" s="314"/>
      <c r="AJ5" s="314"/>
      <c r="AK5" s="314"/>
      <c r="AL5" s="314"/>
      <c r="AM5" s="314"/>
      <c r="AN5" s="314"/>
      <c r="AO5" s="314"/>
      <c r="AP5" s="314"/>
      <c r="AQ5" s="314"/>
      <c r="AR5" s="314"/>
      <c r="AS5" s="314"/>
      <c r="AT5" s="314"/>
    </row>
    <row r="6" spans="1:46" s="330" customFormat="1" ht="33" customHeight="1">
      <c r="A6" s="316">
        <f t="shared" ref="A6:A14" si="2">+A5+1</f>
        <v>3</v>
      </c>
      <c r="B6" s="317" t="s">
        <v>317</v>
      </c>
      <c r="C6" s="332" t="s">
        <v>6</v>
      </c>
      <c r="D6" s="318" t="s">
        <v>460</v>
      </c>
      <c r="E6" s="319" t="s">
        <v>7</v>
      </c>
      <c r="F6" s="319" t="s">
        <v>441</v>
      </c>
      <c r="G6" s="320">
        <v>39965</v>
      </c>
      <c r="H6" s="321" t="str">
        <f t="shared" ref="H6:H16" ca="1" si="3">DATEDIF(G6,TODAY(),"y")&amp;" năm "&amp;DATEDIF(G6,TODAY(),"ym")&amp;" tháng "</f>
        <v xml:space="preserve">11 năm 0 tháng </v>
      </c>
      <c r="I6" s="317"/>
      <c r="J6" s="334">
        <v>3.71</v>
      </c>
      <c r="K6" s="334">
        <v>3.71</v>
      </c>
      <c r="L6" s="334">
        <v>3.8</v>
      </c>
      <c r="M6" s="334">
        <v>3.8</v>
      </c>
      <c r="N6" s="334">
        <v>3.8</v>
      </c>
      <c r="O6" s="334">
        <v>3.8</v>
      </c>
      <c r="P6" s="334">
        <v>3.8</v>
      </c>
      <c r="Q6" s="334">
        <v>3.8</v>
      </c>
      <c r="R6" s="334">
        <v>3.8</v>
      </c>
      <c r="S6" s="334">
        <v>3.8</v>
      </c>
      <c r="T6" s="334">
        <v>3.8</v>
      </c>
      <c r="U6" s="323">
        <v>3.8</v>
      </c>
      <c r="V6" s="324">
        <f t="shared" si="1"/>
        <v>3.7849999999999997</v>
      </c>
      <c r="W6" s="325" t="str">
        <f t="shared" si="0"/>
        <v>B+</v>
      </c>
      <c r="X6" s="326">
        <v>3.84</v>
      </c>
      <c r="Y6" s="327" t="str">
        <f>IFERROR(INDEX($AE$2:$AK$2,MATCH(X7,$AE$1:$AK$1,1))," ")</f>
        <v>B+</v>
      </c>
      <c r="Z6" s="328"/>
      <c r="AA6" s="327" t="str">
        <f>IFERROR(INDEX($AE$2:$AK$2,MATCH(Z7,$AE$1:$AK$1,1))," ")</f>
        <v>M</v>
      </c>
      <c r="AB6" s="329"/>
      <c r="AC6" s="314"/>
      <c r="AD6" s="314"/>
      <c r="AE6" s="314"/>
      <c r="AF6" s="314"/>
      <c r="AG6" s="314"/>
      <c r="AH6" s="314"/>
      <c r="AI6" s="314"/>
      <c r="AJ6" s="314"/>
      <c r="AK6" s="314"/>
      <c r="AL6" s="314"/>
      <c r="AM6" s="314"/>
      <c r="AN6" s="314"/>
      <c r="AO6" s="314"/>
      <c r="AP6" s="314"/>
      <c r="AQ6" s="314"/>
      <c r="AR6" s="314"/>
      <c r="AS6" s="314"/>
      <c r="AT6" s="314"/>
    </row>
    <row r="7" spans="1:46" s="330" customFormat="1" ht="33" customHeight="1">
      <c r="A7" s="316">
        <f t="shared" si="2"/>
        <v>4</v>
      </c>
      <c r="B7" s="317" t="s">
        <v>320</v>
      </c>
      <c r="C7" s="332" t="s">
        <v>8</v>
      </c>
      <c r="D7" s="318" t="s">
        <v>460</v>
      </c>
      <c r="E7" s="319" t="s">
        <v>7</v>
      </c>
      <c r="F7" s="319" t="s">
        <v>441</v>
      </c>
      <c r="G7" s="320">
        <v>40123</v>
      </c>
      <c r="H7" s="321" t="str">
        <f t="shared" ca="1" si="3"/>
        <v xml:space="preserve">10 năm 6 tháng </v>
      </c>
      <c r="I7" s="317"/>
      <c r="J7" s="334">
        <v>3.9</v>
      </c>
      <c r="K7" s="334">
        <v>3.9</v>
      </c>
      <c r="L7" s="334">
        <v>3.9</v>
      </c>
      <c r="M7" s="334">
        <v>3.9</v>
      </c>
      <c r="N7" s="334">
        <v>3.9</v>
      </c>
      <c r="O7" s="334">
        <v>3.9</v>
      </c>
      <c r="P7" s="334">
        <v>3.9</v>
      </c>
      <c r="Q7" s="334">
        <v>3.9</v>
      </c>
      <c r="R7" s="334">
        <v>3.9</v>
      </c>
      <c r="S7" s="334">
        <v>3.9</v>
      </c>
      <c r="T7" s="334">
        <v>3.9</v>
      </c>
      <c r="U7" s="323">
        <v>3.9</v>
      </c>
      <c r="V7" s="324">
        <f t="shared" si="1"/>
        <v>3.899999999999999</v>
      </c>
      <c r="W7" s="325" t="str">
        <f t="shared" si="0"/>
        <v>B+</v>
      </c>
      <c r="X7" s="326">
        <v>3.92</v>
      </c>
      <c r="Y7" s="327" t="str">
        <f t="shared" ref="Y7:Y16" si="4">IFERROR(INDEX($AE$2:$AK$2,MATCH(X7,$AE$1:$AK$1,1))," ")</f>
        <v>B+</v>
      </c>
      <c r="Z7" s="328"/>
      <c r="AA7" s="327" t="str">
        <f t="shared" ref="AA7:AA14" si="5">IFERROR(INDEX($AE$2:$AK$2,MATCH(Z7,$AE$1:$AK$1,1))," ")</f>
        <v>M</v>
      </c>
      <c r="AB7" s="329"/>
      <c r="AC7" s="314"/>
      <c r="AD7" s="314"/>
      <c r="AE7" s="314"/>
      <c r="AF7" s="314"/>
      <c r="AG7" s="314"/>
      <c r="AH7" s="314"/>
      <c r="AI7" s="314"/>
      <c r="AJ7" s="314"/>
      <c r="AK7" s="314"/>
      <c r="AL7" s="314"/>
      <c r="AM7" s="314"/>
      <c r="AN7" s="314"/>
      <c r="AO7" s="314"/>
      <c r="AP7" s="314"/>
      <c r="AQ7" s="314"/>
      <c r="AR7" s="314"/>
      <c r="AS7" s="314"/>
      <c r="AT7" s="314"/>
    </row>
    <row r="8" spans="1:46" s="330" customFormat="1" ht="33" customHeight="1">
      <c r="A8" s="316">
        <f t="shared" si="2"/>
        <v>5</v>
      </c>
      <c r="B8" s="317" t="s">
        <v>321</v>
      </c>
      <c r="C8" s="332" t="s">
        <v>9</v>
      </c>
      <c r="D8" s="318" t="s">
        <v>460</v>
      </c>
      <c r="E8" s="319" t="s">
        <v>7</v>
      </c>
      <c r="F8" s="319" t="s">
        <v>441</v>
      </c>
      <c r="G8" s="320">
        <v>41200</v>
      </c>
      <c r="H8" s="321" t="str">
        <f t="shared" ca="1" si="3"/>
        <v xml:space="preserve">7 năm 7 tháng </v>
      </c>
      <c r="I8" s="317"/>
      <c r="J8" s="334">
        <v>3.72</v>
      </c>
      <c r="K8" s="334">
        <v>3.78</v>
      </c>
      <c r="L8" s="334">
        <v>3.84</v>
      </c>
      <c r="M8" s="334">
        <v>3.84</v>
      </c>
      <c r="N8" s="334">
        <v>3.84</v>
      </c>
      <c r="O8" s="334">
        <v>3.84</v>
      </c>
      <c r="P8" s="334">
        <v>3.84</v>
      </c>
      <c r="Q8" s="334">
        <v>3.84</v>
      </c>
      <c r="R8" s="334">
        <v>3.84</v>
      </c>
      <c r="S8" s="334">
        <v>3.84</v>
      </c>
      <c r="T8" s="334">
        <v>3.84</v>
      </c>
      <c r="U8" s="323">
        <v>3.84</v>
      </c>
      <c r="V8" s="324">
        <f t="shared" si="1"/>
        <v>3.8250000000000006</v>
      </c>
      <c r="W8" s="325" t="str">
        <f t="shared" si="0"/>
        <v>B+</v>
      </c>
      <c r="X8" s="326">
        <v>3.8</v>
      </c>
      <c r="Y8" s="327" t="str">
        <f t="shared" si="4"/>
        <v>B+</v>
      </c>
      <c r="Z8" s="328"/>
      <c r="AA8" s="327" t="str">
        <f t="shared" si="5"/>
        <v>M</v>
      </c>
      <c r="AB8" s="329"/>
      <c r="AC8" s="314"/>
      <c r="AD8" s="314"/>
      <c r="AE8" s="314"/>
      <c r="AF8" s="314"/>
      <c r="AG8" s="314"/>
      <c r="AH8" s="314"/>
      <c r="AI8" s="314"/>
      <c r="AJ8" s="314"/>
      <c r="AK8" s="314"/>
      <c r="AL8" s="314"/>
      <c r="AM8" s="314"/>
      <c r="AN8" s="314"/>
      <c r="AO8" s="314"/>
      <c r="AP8" s="314"/>
      <c r="AQ8" s="314"/>
      <c r="AR8" s="314"/>
      <c r="AS8" s="314"/>
      <c r="AT8" s="314"/>
    </row>
    <row r="9" spans="1:46" s="330" customFormat="1" ht="33" customHeight="1">
      <c r="A9" s="316">
        <f t="shared" si="2"/>
        <v>6</v>
      </c>
      <c r="B9" s="317" t="s">
        <v>318</v>
      </c>
      <c r="C9" s="332" t="s">
        <v>10</v>
      </c>
      <c r="D9" s="318" t="s">
        <v>460</v>
      </c>
      <c r="E9" s="319" t="s">
        <v>11</v>
      </c>
      <c r="F9" s="319" t="s">
        <v>441</v>
      </c>
      <c r="G9" s="320">
        <v>39965</v>
      </c>
      <c r="H9" s="321" t="str">
        <f t="shared" ca="1" si="3"/>
        <v xml:space="preserve">11 năm 0 tháng </v>
      </c>
      <c r="I9" s="317"/>
      <c r="J9" s="334">
        <v>3.65</v>
      </c>
      <c r="K9" s="334">
        <v>3.9</v>
      </c>
      <c r="L9" s="334">
        <v>3.9</v>
      </c>
      <c r="M9" s="334">
        <v>3.9</v>
      </c>
      <c r="N9" s="334">
        <v>3.9</v>
      </c>
      <c r="O9" s="334">
        <v>3.9</v>
      </c>
      <c r="P9" s="334">
        <v>3.9</v>
      </c>
      <c r="Q9" s="334">
        <v>3.9</v>
      </c>
      <c r="R9" s="334">
        <v>3.9</v>
      </c>
      <c r="S9" s="334">
        <v>3.9</v>
      </c>
      <c r="T9" s="334">
        <v>3.9</v>
      </c>
      <c r="U9" s="323">
        <v>3.9</v>
      </c>
      <c r="V9" s="324">
        <f t="shared" si="1"/>
        <v>3.879166666666666</v>
      </c>
      <c r="W9" s="325" t="str">
        <f t="shared" si="0"/>
        <v>B+</v>
      </c>
      <c r="X9" s="326">
        <v>3.86</v>
      </c>
      <c r="Y9" s="327" t="str">
        <f t="shared" si="4"/>
        <v>B+</v>
      </c>
      <c r="Z9" s="328"/>
      <c r="AA9" s="327" t="str">
        <f t="shared" si="5"/>
        <v>M</v>
      </c>
      <c r="AB9" s="329"/>
      <c r="AC9" s="314"/>
      <c r="AD9" s="314"/>
      <c r="AE9" s="314"/>
      <c r="AF9" s="314"/>
      <c r="AG9" s="314"/>
      <c r="AH9" s="314"/>
      <c r="AI9" s="314"/>
      <c r="AJ9" s="314"/>
      <c r="AK9" s="314"/>
      <c r="AL9" s="314"/>
      <c r="AM9" s="314"/>
      <c r="AN9" s="314"/>
      <c r="AO9" s="314"/>
      <c r="AP9" s="314"/>
      <c r="AQ9" s="314"/>
      <c r="AR9" s="314"/>
      <c r="AS9" s="314"/>
      <c r="AT9" s="314"/>
    </row>
    <row r="10" spans="1:46" s="330" customFormat="1" ht="33" customHeight="1">
      <c r="A10" s="316">
        <f t="shared" si="2"/>
        <v>7</v>
      </c>
      <c r="B10" s="317" t="s">
        <v>322</v>
      </c>
      <c r="C10" s="332" t="s">
        <v>12</v>
      </c>
      <c r="D10" s="318" t="s">
        <v>460</v>
      </c>
      <c r="E10" s="319" t="s">
        <v>13</v>
      </c>
      <c r="F10" s="319" t="s">
        <v>441</v>
      </c>
      <c r="G10" s="320">
        <v>41295</v>
      </c>
      <c r="H10" s="321" t="str">
        <f t="shared" ca="1" si="3"/>
        <v xml:space="preserve">7 năm 4 tháng </v>
      </c>
      <c r="I10" s="317"/>
      <c r="J10" s="334">
        <v>3.7</v>
      </c>
      <c r="K10" s="334">
        <v>3.81</v>
      </c>
      <c r="L10" s="334">
        <v>3.81</v>
      </c>
      <c r="M10" s="334">
        <v>3.81</v>
      </c>
      <c r="N10" s="334">
        <v>3.81</v>
      </c>
      <c r="O10" s="334">
        <v>3.81</v>
      </c>
      <c r="P10" s="334">
        <v>3.81</v>
      </c>
      <c r="Q10" s="334">
        <v>3.8</v>
      </c>
      <c r="R10" s="334">
        <v>3.8</v>
      </c>
      <c r="S10" s="334">
        <v>3.8</v>
      </c>
      <c r="T10" s="334">
        <v>3.8</v>
      </c>
      <c r="U10" s="323">
        <v>3.8</v>
      </c>
      <c r="V10" s="324">
        <f t="shared" si="1"/>
        <v>3.7966666666666655</v>
      </c>
      <c r="W10" s="325" t="str">
        <f t="shared" si="0"/>
        <v>B+</v>
      </c>
      <c r="X10" s="326">
        <v>3.75</v>
      </c>
      <c r="Y10" s="327" t="str">
        <f t="shared" si="4"/>
        <v>B+</v>
      </c>
      <c r="Z10" s="328"/>
      <c r="AA10" s="327" t="str">
        <f t="shared" si="5"/>
        <v>M</v>
      </c>
      <c r="AB10" s="329"/>
      <c r="AC10" s="314"/>
      <c r="AD10" s="314"/>
      <c r="AE10" s="314"/>
      <c r="AF10" s="314"/>
      <c r="AG10" s="314"/>
      <c r="AH10" s="314"/>
      <c r="AI10" s="314"/>
      <c r="AJ10" s="314"/>
      <c r="AK10" s="314"/>
      <c r="AL10" s="314"/>
      <c r="AM10" s="314"/>
      <c r="AN10" s="314"/>
      <c r="AO10" s="314"/>
      <c r="AP10" s="314"/>
      <c r="AQ10" s="314"/>
      <c r="AR10" s="314"/>
      <c r="AS10" s="314"/>
      <c r="AT10" s="314"/>
    </row>
    <row r="11" spans="1:46" s="330" customFormat="1" ht="33" customHeight="1">
      <c r="A11" s="316">
        <f t="shared" si="2"/>
        <v>8</v>
      </c>
      <c r="B11" s="317" t="s">
        <v>319</v>
      </c>
      <c r="C11" s="318" t="s">
        <v>14</v>
      </c>
      <c r="D11" s="318" t="s">
        <v>460</v>
      </c>
      <c r="E11" s="319" t="s">
        <v>15</v>
      </c>
      <c r="F11" s="319" t="s">
        <v>442</v>
      </c>
      <c r="G11" s="320">
        <v>39965</v>
      </c>
      <c r="H11" s="321" t="str">
        <f t="shared" ca="1" si="3"/>
        <v xml:space="preserve">11 năm 0 tháng </v>
      </c>
      <c r="I11" s="317">
        <v>126</v>
      </c>
      <c r="J11" s="334">
        <v>3.68</v>
      </c>
      <c r="K11" s="334">
        <v>3.68</v>
      </c>
      <c r="L11" s="334">
        <v>3.68</v>
      </c>
      <c r="M11" s="334">
        <v>3.68</v>
      </c>
      <c r="N11" s="334">
        <v>3.68</v>
      </c>
      <c r="O11" s="334">
        <v>3.68</v>
      </c>
      <c r="P11" s="334">
        <v>3.68</v>
      </c>
      <c r="Q11" s="334">
        <v>3.68</v>
      </c>
      <c r="R11" s="335"/>
      <c r="S11" s="335"/>
      <c r="T11" s="335"/>
      <c r="U11" s="336"/>
      <c r="V11" s="324">
        <f t="shared" si="1"/>
        <v>3.68</v>
      </c>
      <c r="W11" s="325" t="str">
        <f t="shared" si="0"/>
        <v>B+</v>
      </c>
      <c r="X11" s="324">
        <v>3.68</v>
      </c>
      <c r="Y11" s="327" t="s">
        <v>307</v>
      </c>
      <c r="Z11" s="328"/>
      <c r="AA11" s="327" t="str">
        <f t="shared" si="5"/>
        <v>M</v>
      </c>
      <c r="AB11" s="329" t="s">
        <v>449</v>
      </c>
      <c r="AC11" s="314"/>
      <c r="AD11" s="314"/>
      <c r="AE11" s="314"/>
      <c r="AF11" s="314"/>
      <c r="AG11" s="314"/>
      <c r="AH11" s="314"/>
      <c r="AI11" s="314"/>
      <c r="AJ11" s="314"/>
      <c r="AK11" s="314"/>
      <c r="AL11" s="314"/>
      <c r="AM11" s="314"/>
      <c r="AN11" s="314"/>
      <c r="AO11" s="314"/>
      <c r="AP11" s="314"/>
      <c r="AQ11" s="314"/>
      <c r="AR11" s="314"/>
      <c r="AS11" s="314"/>
      <c r="AT11" s="314"/>
    </row>
    <row r="12" spans="1:46" s="330" customFormat="1" ht="33" customHeight="1">
      <c r="A12" s="316">
        <f t="shared" si="2"/>
        <v>9</v>
      </c>
      <c r="B12" s="317" t="s">
        <v>323</v>
      </c>
      <c r="C12" s="332" t="s">
        <v>16</v>
      </c>
      <c r="D12" s="318" t="s">
        <v>460</v>
      </c>
      <c r="E12" s="319" t="s">
        <v>17</v>
      </c>
      <c r="F12" s="319" t="s">
        <v>441</v>
      </c>
      <c r="G12" s="320">
        <v>42114</v>
      </c>
      <c r="H12" s="321" t="str">
        <f t="shared" ca="1" si="3"/>
        <v xml:space="preserve">5 năm 1 tháng </v>
      </c>
      <c r="I12" s="317"/>
      <c r="J12" s="334">
        <v>3.66</v>
      </c>
      <c r="K12" s="334">
        <v>3.66</v>
      </c>
      <c r="L12" s="334">
        <v>3.68</v>
      </c>
      <c r="M12" s="334">
        <v>3.68</v>
      </c>
      <c r="N12" s="334">
        <v>3.68</v>
      </c>
      <c r="O12" s="334">
        <v>3.68</v>
      </c>
      <c r="P12" s="334">
        <v>3.68</v>
      </c>
      <c r="Q12" s="334">
        <v>3.68</v>
      </c>
      <c r="R12" s="334">
        <v>3.68</v>
      </c>
      <c r="S12" s="334">
        <v>3.68</v>
      </c>
      <c r="T12" s="334">
        <v>3.68</v>
      </c>
      <c r="U12" s="323">
        <v>3.68</v>
      </c>
      <c r="V12" s="324">
        <f>AVERAGE(J12:U12)</f>
        <v>3.6766666666666663</v>
      </c>
      <c r="W12" s="325" t="str">
        <f t="shared" si="0"/>
        <v>B+</v>
      </c>
      <c r="X12" s="326">
        <v>3.69</v>
      </c>
      <c r="Y12" s="327" t="str">
        <f t="shared" si="4"/>
        <v>B+</v>
      </c>
      <c r="Z12" s="328"/>
      <c r="AA12" s="327" t="str">
        <f t="shared" si="5"/>
        <v>M</v>
      </c>
      <c r="AB12" s="329"/>
      <c r="AC12" s="314"/>
      <c r="AD12" s="314"/>
      <c r="AE12" s="314"/>
      <c r="AF12" s="314"/>
      <c r="AG12" s="314"/>
      <c r="AH12" s="314"/>
      <c r="AI12" s="314"/>
      <c r="AJ12" s="314"/>
      <c r="AK12" s="314"/>
      <c r="AL12" s="314"/>
      <c r="AM12" s="314"/>
      <c r="AN12" s="314"/>
      <c r="AO12" s="314"/>
      <c r="AP12" s="314"/>
      <c r="AQ12" s="314"/>
      <c r="AR12" s="314"/>
      <c r="AS12" s="314"/>
      <c r="AT12" s="314"/>
    </row>
    <row r="13" spans="1:46" s="330" customFormat="1" ht="33" customHeight="1">
      <c r="A13" s="316">
        <f t="shared" si="2"/>
        <v>10</v>
      </c>
      <c r="B13" s="317" t="s">
        <v>324</v>
      </c>
      <c r="C13" s="337" t="s">
        <v>113</v>
      </c>
      <c r="D13" s="318" t="s">
        <v>460</v>
      </c>
      <c r="E13" s="319" t="s">
        <v>146</v>
      </c>
      <c r="F13" s="319" t="s">
        <v>441</v>
      </c>
      <c r="G13" s="320">
        <v>40184</v>
      </c>
      <c r="H13" s="321" t="str">
        <f t="shared" ca="1" si="3"/>
        <v xml:space="preserve">10 năm 4 tháng </v>
      </c>
      <c r="I13" s="317">
        <v>41</v>
      </c>
      <c r="J13" s="335"/>
      <c r="K13" s="334">
        <v>3.66</v>
      </c>
      <c r="L13" s="334">
        <v>3.7</v>
      </c>
      <c r="M13" s="334">
        <v>3.7</v>
      </c>
      <c r="N13" s="334">
        <v>3.7</v>
      </c>
      <c r="O13" s="334">
        <v>3.7</v>
      </c>
      <c r="P13" s="334">
        <v>3.7</v>
      </c>
      <c r="Q13" s="334">
        <v>3.7</v>
      </c>
      <c r="R13" s="334">
        <v>3.7</v>
      </c>
      <c r="S13" s="334">
        <v>3.7</v>
      </c>
      <c r="T13" s="334">
        <v>3.7</v>
      </c>
      <c r="U13" s="323">
        <v>3.7</v>
      </c>
      <c r="V13" s="324">
        <f>AVERAGE(J13:U13)</f>
        <v>3.6963636363636367</v>
      </c>
      <c r="W13" s="325" t="str">
        <f t="shared" si="0"/>
        <v>B+</v>
      </c>
      <c r="X13" s="326">
        <v>3.66</v>
      </c>
      <c r="Y13" s="327" t="str">
        <f t="shared" si="4"/>
        <v>B+</v>
      </c>
      <c r="Z13" s="328"/>
      <c r="AA13" s="327" t="str">
        <f t="shared" si="5"/>
        <v>M</v>
      </c>
      <c r="AB13" s="329"/>
      <c r="AC13" s="314"/>
      <c r="AD13" s="314"/>
      <c r="AE13" s="314"/>
      <c r="AF13" s="314"/>
      <c r="AG13" s="314"/>
      <c r="AH13" s="314"/>
      <c r="AI13" s="314"/>
      <c r="AJ13" s="314"/>
      <c r="AK13" s="314"/>
      <c r="AL13" s="314"/>
      <c r="AM13" s="314"/>
      <c r="AN13" s="314"/>
      <c r="AO13" s="314"/>
      <c r="AP13" s="314"/>
      <c r="AQ13" s="314"/>
      <c r="AR13" s="314"/>
      <c r="AS13" s="314"/>
      <c r="AT13" s="314"/>
    </row>
    <row r="14" spans="1:46" s="330" customFormat="1" ht="33" customHeight="1">
      <c r="A14" s="316">
        <f t="shared" si="2"/>
        <v>11</v>
      </c>
      <c r="B14" s="317" t="s">
        <v>325</v>
      </c>
      <c r="C14" s="338" t="s">
        <v>155</v>
      </c>
      <c r="D14" s="318" t="s">
        <v>460</v>
      </c>
      <c r="E14" s="319" t="s">
        <v>15</v>
      </c>
      <c r="F14" s="319" t="s">
        <v>442</v>
      </c>
      <c r="G14" s="320">
        <v>43268</v>
      </c>
      <c r="H14" s="321" t="str">
        <f t="shared" ca="1" si="3"/>
        <v xml:space="preserve">1 năm 11 tháng </v>
      </c>
      <c r="I14" s="317"/>
      <c r="J14" s="334">
        <v>3</v>
      </c>
      <c r="K14" s="334">
        <v>3</v>
      </c>
      <c r="L14" s="334">
        <v>3.5</v>
      </c>
      <c r="M14" s="334">
        <v>3.5</v>
      </c>
      <c r="N14" s="334">
        <v>3.5</v>
      </c>
      <c r="O14" s="334">
        <v>3.5</v>
      </c>
      <c r="P14" s="334">
        <v>3.5</v>
      </c>
      <c r="Q14" s="334">
        <v>3.16</v>
      </c>
      <c r="R14" s="334">
        <v>3.16</v>
      </c>
      <c r="S14" s="334">
        <v>3.16</v>
      </c>
      <c r="T14" s="334">
        <v>3.16</v>
      </c>
      <c r="U14" s="323">
        <v>3.16</v>
      </c>
      <c r="V14" s="324">
        <f>AVERAGE(J14:U14)</f>
        <v>3.2749999999999999</v>
      </c>
      <c r="W14" s="325" t="str">
        <f t="shared" si="0"/>
        <v>B</v>
      </c>
      <c r="X14" s="326">
        <v>3.26</v>
      </c>
      <c r="Y14" s="327" t="str">
        <f t="shared" si="4"/>
        <v>B</v>
      </c>
      <c r="Z14" s="328"/>
      <c r="AA14" s="327" t="str">
        <f t="shared" si="5"/>
        <v>M</v>
      </c>
      <c r="AB14" s="329"/>
      <c r="AC14" s="314"/>
      <c r="AD14" s="314"/>
      <c r="AE14" s="314"/>
      <c r="AF14" s="314"/>
      <c r="AG14" s="314"/>
      <c r="AH14" s="314"/>
      <c r="AI14" s="314"/>
      <c r="AJ14" s="314"/>
      <c r="AK14" s="314"/>
      <c r="AL14" s="314"/>
      <c r="AM14" s="314"/>
      <c r="AN14" s="314"/>
      <c r="AO14" s="314"/>
      <c r="AP14" s="314"/>
      <c r="AQ14" s="314"/>
      <c r="AR14" s="314"/>
      <c r="AS14" s="314"/>
      <c r="AT14" s="314"/>
    </row>
    <row r="15" spans="1:46" s="330" customFormat="1" ht="33" customHeight="1">
      <c r="A15" s="316">
        <f>+A14+1</f>
        <v>12</v>
      </c>
      <c r="B15" s="339" t="s">
        <v>326</v>
      </c>
      <c r="C15" s="332" t="s">
        <v>19</v>
      </c>
      <c r="D15" s="318" t="s">
        <v>460</v>
      </c>
      <c r="E15" s="340" t="s">
        <v>20</v>
      </c>
      <c r="F15" s="340" t="s">
        <v>442</v>
      </c>
      <c r="G15" s="320">
        <v>39965</v>
      </c>
      <c r="H15" s="321" t="str">
        <f t="shared" ca="1" si="3"/>
        <v xml:space="preserve">11 năm 0 tháng </v>
      </c>
      <c r="I15" s="339"/>
      <c r="J15" s="334">
        <v>3.78</v>
      </c>
      <c r="K15" s="334">
        <v>3.78</v>
      </c>
      <c r="L15" s="334">
        <v>3.78</v>
      </c>
      <c r="M15" s="334">
        <v>3.78</v>
      </c>
      <c r="N15" s="334">
        <v>3.78</v>
      </c>
      <c r="O15" s="334">
        <v>3.78</v>
      </c>
      <c r="P15" s="334">
        <v>3.78</v>
      </c>
      <c r="Q15" s="334">
        <v>3.78</v>
      </c>
      <c r="R15" s="334">
        <v>3.78</v>
      </c>
      <c r="S15" s="334">
        <v>3.78</v>
      </c>
      <c r="T15" s="334">
        <v>3.78</v>
      </c>
      <c r="U15" s="323">
        <v>3.78</v>
      </c>
      <c r="V15" s="324">
        <f t="shared" ref="V15:V16" si="6">AVERAGE(J15:U15)</f>
        <v>3.7800000000000007</v>
      </c>
      <c r="W15" s="325" t="str">
        <f>INDEX($AE$2:$AK$2,MATCH(V15,$AE$1:$AK$1,1))</f>
        <v>B+</v>
      </c>
      <c r="X15" s="326">
        <v>3.8</v>
      </c>
      <c r="Y15" s="327" t="str">
        <f t="shared" si="4"/>
        <v>B+</v>
      </c>
      <c r="Z15" s="328"/>
      <c r="AA15" s="327" t="str">
        <f t="shared" ref="AA15:AA16" si="7">IFERROR(INDEX($AE$2:$AK$2,MATCH(Z15,$AE$1:$AK$1,1))," ")</f>
        <v>M</v>
      </c>
      <c r="AB15" s="329"/>
      <c r="AC15" s="314"/>
      <c r="AD15" s="314"/>
      <c r="AE15" s="314"/>
      <c r="AF15" s="314"/>
      <c r="AG15" s="314"/>
      <c r="AH15" s="314"/>
      <c r="AI15" s="314"/>
      <c r="AJ15" s="314"/>
      <c r="AK15" s="314"/>
      <c r="AL15" s="314"/>
      <c r="AM15" s="314"/>
      <c r="AN15" s="314"/>
      <c r="AO15" s="314"/>
      <c r="AP15" s="314"/>
      <c r="AQ15" s="314"/>
      <c r="AR15" s="314"/>
      <c r="AS15" s="314"/>
      <c r="AT15" s="314"/>
    </row>
    <row r="16" spans="1:46" s="330" customFormat="1" ht="33" customHeight="1">
      <c r="A16" s="316">
        <f>+A15+1</f>
        <v>13</v>
      </c>
      <c r="B16" s="339" t="s">
        <v>327</v>
      </c>
      <c r="C16" s="332" t="s">
        <v>21</v>
      </c>
      <c r="D16" s="318" t="s">
        <v>460</v>
      </c>
      <c r="E16" s="340" t="s">
        <v>20</v>
      </c>
      <c r="F16" s="340" t="s">
        <v>442</v>
      </c>
      <c r="G16" s="320">
        <v>39970</v>
      </c>
      <c r="H16" s="321" t="str">
        <f t="shared" ca="1" si="3"/>
        <v xml:space="preserve">10 năm 11 tháng </v>
      </c>
      <c r="I16" s="339"/>
      <c r="J16" s="334">
        <v>3.78</v>
      </c>
      <c r="K16" s="334">
        <v>3.78</v>
      </c>
      <c r="L16" s="334">
        <v>3.78</v>
      </c>
      <c r="M16" s="334">
        <v>3.78</v>
      </c>
      <c r="N16" s="334">
        <v>3.78</v>
      </c>
      <c r="O16" s="334">
        <v>3.78</v>
      </c>
      <c r="P16" s="334">
        <v>3.78</v>
      </c>
      <c r="Q16" s="334">
        <v>3.78</v>
      </c>
      <c r="R16" s="334">
        <v>3.78</v>
      </c>
      <c r="S16" s="334">
        <v>3.78</v>
      </c>
      <c r="T16" s="334">
        <v>3.78</v>
      </c>
      <c r="U16" s="323">
        <v>3.78</v>
      </c>
      <c r="V16" s="324">
        <f t="shared" si="6"/>
        <v>3.7800000000000007</v>
      </c>
      <c r="W16" s="325" t="str">
        <f>INDEX($AE$2:$AK$2,MATCH(V16,$AE$1:$AK$1,1))</f>
        <v>B+</v>
      </c>
      <c r="X16" s="326">
        <v>3.83</v>
      </c>
      <c r="Y16" s="327" t="str">
        <f t="shared" si="4"/>
        <v>B+</v>
      </c>
      <c r="Z16" s="328"/>
      <c r="AA16" s="327" t="str">
        <f t="shared" si="7"/>
        <v>M</v>
      </c>
      <c r="AB16" s="329"/>
      <c r="AC16" s="314"/>
      <c r="AD16" s="314"/>
      <c r="AE16" s="314"/>
      <c r="AF16" s="314"/>
      <c r="AG16" s="314"/>
      <c r="AH16" s="314"/>
      <c r="AI16" s="314"/>
      <c r="AJ16" s="314"/>
      <c r="AK16" s="314"/>
      <c r="AL16" s="314"/>
      <c r="AM16" s="314"/>
      <c r="AN16" s="314"/>
      <c r="AO16" s="314"/>
      <c r="AP16" s="314"/>
      <c r="AQ16" s="314"/>
      <c r="AR16" s="314"/>
      <c r="AS16" s="314"/>
      <c r="AT16" s="314"/>
    </row>
    <row r="17" spans="1:46" s="330" customFormat="1" ht="33" customHeight="1">
      <c r="A17" s="341">
        <v>3</v>
      </c>
      <c r="B17" s="342"/>
      <c r="C17" s="343" t="s">
        <v>23</v>
      </c>
      <c r="D17" s="343"/>
      <c r="E17" s="344"/>
      <c r="F17" s="344"/>
      <c r="G17" s="345"/>
      <c r="H17" s="346"/>
      <c r="I17" s="342"/>
      <c r="J17" s="347"/>
      <c r="K17" s="347"/>
      <c r="L17" s="347"/>
      <c r="M17" s="347"/>
      <c r="N17" s="347"/>
      <c r="O17" s="347"/>
      <c r="P17" s="347"/>
      <c r="Q17" s="347"/>
      <c r="R17" s="347"/>
      <c r="S17" s="348"/>
      <c r="T17" s="348"/>
      <c r="U17" s="349"/>
      <c r="V17" s="350"/>
      <c r="W17" s="351"/>
      <c r="X17" s="352"/>
      <c r="Y17" s="353"/>
      <c r="Z17" s="353"/>
      <c r="AA17" s="353"/>
      <c r="AB17" s="354"/>
      <c r="AC17" s="314"/>
      <c r="AD17" s="314"/>
      <c r="AE17" s="314"/>
      <c r="AF17" s="314"/>
      <c r="AG17" s="314"/>
      <c r="AH17" s="314"/>
      <c r="AI17" s="314"/>
      <c r="AJ17" s="314"/>
      <c r="AK17" s="314"/>
      <c r="AL17" s="314"/>
      <c r="AM17" s="314"/>
      <c r="AN17" s="314"/>
      <c r="AO17" s="314"/>
      <c r="AP17" s="314"/>
      <c r="AQ17" s="314"/>
      <c r="AR17" s="314"/>
      <c r="AS17" s="314"/>
      <c r="AT17" s="314"/>
    </row>
    <row r="18" spans="1:46" s="330" customFormat="1" ht="33" customHeight="1">
      <c r="A18" s="316">
        <f>+A16+1</f>
        <v>14</v>
      </c>
      <c r="B18" s="355" t="s">
        <v>411</v>
      </c>
      <c r="C18" s="356" t="s">
        <v>24</v>
      </c>
      <c r="D18" s="357" t="s">
        <v>461</v>
      </c>
      <c r="E18" s="319" t="s">
        <v>25</v>
      </c>
      <c r="F18" s="319" t="s">
        <v>182</v>
      </c>
      <c r="G18" s="320">
        <v>40637</v>
      </c>
      <c r="H18" s="321" t="str">
        <f t="shared" ref="H18:H21" ca="1" si="8">DATEDIF(G18,TODAY(),"y")&amp;" năm "&amp;DATEDIF(G18,TODAY(),"ym")&amp;" tháng "</f>
        <v xml:space="preserve">9 năm 2 tháng </v>
      </c>
      <c r="I18" s="317"/>
      <c r="J18" s="322"/>
      <c r="K18" s="322"/>
      <c r="L18" s="322"/>
      <c r="M18" s="322"/>
      <c r="N18" s="322"/>
      <c r="O18" s="322"/>
      <c r="P18" s="322"/>
      <c r="Q18" s="322"/>
      <c r="R18" s="322"/>
      <c r="S18" s="358"/>
      <c r="T18" s="358"/>
      <c r="U18" s="359"/>
      <c r="V18" s="324">
        <v>3</v>
      </c>
      <c r="W18" s="325" t="str">
        <f>INDEX($AE$2:$AK$2,MATCH(V18,$AE$1:$AK$1,1))</f>
        <v>B</v>
      </c>
      <c r="X18" s="326"/>
      <c r="Y18" s="327" t="str">
        <f>IFERROR(INDEX($AE$2:$AK$2,MATCH(X18,$AE$1:$AK$1,1))," ")</f>
        <v>M</v>
      </c>
      <c r="Z18" s="328"/>
      <c r="AA18" s="327" t="str">
        <f t="shared" ref="AA18:AA21" si="9">IFERROR(INDEX($AE$2:$AK$2,MATCH(Z18,$AE$1:$AK$1,1))," ")</f>
        <v>M</v>
      </c>
      <c r="AB18" s="329"/>
      <c r="AC18" s="314"/>
      <c r="AD18" s="314"/>
      <c r="AE18" s="314"/>
      <c r="AF18" s="314"/>
      <c r="AG18" s="314"/>
      <c r="AH18" s="314"/>
      <c r="AI18" s="314"/>
      <c r="AJ18" s="314"/>
      <c r="AK18" s="314"/>
      <c r="AL18" s="314"/>
      <c r="AM18" s="314"/>
      <c r="AN18" s="314"/>
      <c r="AO18" s="314"/>
      <c r="AP18" s="314"/>
      <c r="AQ18" s="314"/>
      <c r="AR18" s="314"/>
      <c r="AS18" s="314"/>
      <c r="AT18" s="314"/>
    </row>
    <row r="19" spans="1:46" s="330" customFormat="1" ht="33" customHeight="1">
      <c r="A19" s="316">
        <f>+A18+1</f>
        <v>15</v>
      </c>
      <c r="B19" s="317" t="s">
        <v>328</v>
      </c>
      <c r="C19" s="332" t="s">
        <v>26</v>
      </c>
      <c r="D19" s="357" t="s">
        <v>461</v>
      </c>
      <c r="E19" s="319" t="s">
        <v>27</v>
      </c>
      <c r="F19" s="319" t="s">
        <v>441</v>
      </c>
      <c r="G19" s="320">
        <v>41022</v>
      </c>
      <c r="H19" s="321" t="str">
        <f t="shared" ca="1" si="8"/>
        <v xml:space="preserve">8 năm 1 tháng </v>
      </c>
      <c r="I19" s="317"/>
      <c r="J19" s="334">
        <v>3</v>
      </c>
      <c r="K19" s="334">
        <v>3</v>
      </c>
      <c r="L19" s="334">
        <v>3</v>
      </c>
      <c r="M19" s="334">
        <v>3</v>
      </c>
      <c r="N19" s="334">
        <v>3</v>
      </c>
      <c r="O19" s="334">
        <v>3</v>
      </c>
      <c r="P19" s="334">
        <v>3</v>
      </c>
      <c r="Q19" s="334">
        <v>3</v>
      </c>
      <c r="R19" s="334">
        <v>3</v>
      </c>
      <c r="S19" s="334">
        <v>3</v>
      </c>
      <c r="T19" s="334">
        <v>3</v>
      </c>
      <c r="U19" s="323">
        <v>3</v>
      </c>
      <c r="V19" s="324">
        <f t="shared" ref="V19:V21" si="10">AVERAGE(J19:U19)</f>
        <v>3</v>
      </c>
      <c r="W19" s="325" t="str">
        <f>INDEX($AE$2:$AK$2,MATCH(V19,$AE$1:$AK$1,1))</f>
        <v>B</v>
      </c>
      <c r="X19" s="326">
        <f>7.84/2</f>
        <v>3.92</v>
      </c>
      <c r="Y19" s="327" t="str">
        <f>IFERROR(INDEX($AE$2:$AK$2,MATCH(X19,$AE$1:$AK$1,1))," ")</f>
        <v>B+</v>
      </c>
      <c r="Z19" s="328"/>
      <c r="AA19" s="327" t="str">
        <f t="shared" si="9"/>
        <v>M</v>
      </c>
      <c r="AB19" s="329"/>
      <c r="AC19" s="314"/>
      <c r="AD19" s="314"/>
      <c r="AE19" s="314"/>
      <c r="AF19" s="314"/>
      <c r="AG19" s="314"/>
      <c r="AH19" s="314"/>
      <c r="AI19" s="314"/>
      <c r="AJ19" s="314"/>
      <c r="AK19" s="314"/>
      <c r="AL19" s="314"/>
      <c r="AM19" s="314"/>
      <c r="AN19" s="314"/>
      <c r="AO19" s="314"/>
      <c r="AP19" s="314"/>
      <c r="AQ19" s="314"/>
      <c r="AR19" s="314"/>
      <c r="AS19" s="314"/>
      <c r="AT19" s="314"/>
    </row>
    <row r="20" spans="1:46" s="330" customFormat="1" ht="33" customHeight="1">
      <c r="A20" s="316">
        <f>+A19+1</f>
        <v>16</v>
      </c>
      <c r="B20" s="317" t="s">
        <v>329</v>
      </c>
      <c r="C20" s="332" t="s">
        <v>28</v>
      </c>
      <c r="D20" s="357" t="s">
        <v>461</v>
      </c>
      <c r="E20" s="319" t="s">
        <v>29</v>
      </c>
      <c r="F20" s="319" t="s">
        <v>441</v>
      </c>
      <c r="G20" s="320">
        <v>40812</v>
      </c>
      <c r="H20" s="321" t="str">
        <f t="shared" ca="1" si="8"/>
        <v xml:space="preserve">8 năm 8 tháng </v>
      </c>
      <c r="I20" s="317"/>
      <c r="J20" s="334">
        <v>3</v>
      </c>
      <c r="K20" s="334">
        <v>3</v>
      </c>
      <c r="L20" s="334">
        <v>3</v>
      </c>
      <c r="M20" s="334">
        <v>3</v>
      </c>
      <c r="N20" s="334">
        <v>3</v>
      </c>
      <c r="O20" s="334">
        <v>3</v>
      </c>
      <c r="P20" s="334">
        <v>3</v>
      </c>
      <c r="Q20" s="334">
        <v>3</v>
      </c>
      <c r="R20" s="334">
        <v>3</v>
      </c>
      <c r="S20" s="334">
        <v>3</v>
      </c>
      <c r="T20" s="334">
        <v>3</v>
      </c>
      <c r="U20" s="323">
        <v>3</v>
      </c>
      <c r="V20" s="324">
        <f t="shared" si="10"/>
        <v>3</v>
      </c>
      <c r="W20" s="325" t="str">
        <f>INDEX($AE$2:$AK$2,MATCH(V20,$AE$1:$AK$1,1))</f>
        <v>B</v>
      </c>
      <c r="X20" s="326">
        <f>7.77/2</f>
        <v>3.8849999999999998</v>
      </c>
      <c r="Y20" s="327" t="str">
        <f>IFERROR(INDEX($AE$2:$AK$2,MATCH(X20,$AE$1:$AK$1,1))," ")</f>
        <v>B+</v>
      </c>
      <c r="Z20" s="328"/>
      <c r="AA20" s="327" t="str">
        <f t="shared" si="9"/>
        <v>M</v>
      </c>
      <c r="AB20" s="329"/>
      <c r="AC20" s="314"/>
      <c r="AD20" s="314"/>
      <c r="AE20" s="314"/>
      <c r="AF20" s="314"/>
      <c r="AG20" s="314"/>
      <c r="AH20" s="314"/>
      <c r="AI20" s="314"/>
      <c r="AJ20" s="314"/>
      <c r="AK20" s="314"/>
      <c r="AL20" s="314"/>
      <c r="AM20" s="314"/>
      <c r="AN20" s="314"/>
      <c r="AO20" s="314"/>
      <c r="AP20" s="314"/>
      <c r="AQ20" s="314"/>
      <c r="AR20" s="314"/>
      <c r="AS20" s="314"/>
      <c r="AT20" s="314"/>
    </row>
    <row r="21" spans="1:46" s="330" customFormat="1" ht="33" customHeight="1">
      <c r="A21" s="316">
        <f>+A20+1</f>
        <v>17</v>
      </c>
      <c r="B21" s="317" t="s">
        <v>330</v>
      </c>
      <c r="C21" s="332" t="s">
        <v>30</v>
      </c>
      <c r="D21" s="357" t="s">
        <v>461</v>
      </c>
      <c r="E21" s="319" t="s">
        <v>31</v>
      </c>
      <c r="F21" s="319" t="s">
        <v>441</v>
      </c>
      <c r="G21" s="320">
        <v>42570</v>
      </c>
      <c r="H21" s="321" t="str">
        <f t="shared" ca="1" si="8"/>
        <v xml:space="preserve">3 năm 10 tháng </v>
      </c>
      <c r="I21" s="317"/>
      <c r="J21" s="334">
        <v>3</v>
      </c>
      <c r="K21" s="334">
        <v>3</v>
      </c>
      <c r="L21" s="334">
        <v>3</v>
      </c>
      <c r="M21" s="334">
        <v>3</v>
      </c>
      <c r="N21" s="334">
        <v>3</v>
      </c>
      <c r="O21" s="334">
        <v>3</v>
      </c>
      <c r="P21" s="334">
        <v>3</v>
      </c>
      <c r="Q21" s="334">
        <v>3</v>
      </c>
      <c r="R21" s="334">
        <v>3</v>
      </c>
      <c r="S21" s="334">
        <v>3</v>
      </c>
      <c r="T21" s="334">
        <v>3</v>
      </c>
      <c r="U21" s="323">
        <v>3</v>
      </c>
      <c r="V21" s="324">
        <f t="shared" si="10"/>
        <v>3</v>
      </c>
      <c r="W21" s="325" t="str">
        <f>INDEX($AE$2:$AK$2,MATCH(V21,$AE$1:$AK$1,1))</f>
        <v>B</v>
      </c>
      <c r="X21" s="326">
        <f>7.3/2</f>
        <v>3.65</v>
      </c>
      <c r="Y21" s="327" t="str">
        <f>IFERROR(INDEX($AE$2:$AK$2,MATCH(X21,$AE$1:$AK$1,1))," ")</f>
        <v>B+</v>
      </c>
      <c r="Z21" s="328"/>
      <c r="AA21" s="327" t="str">
        <f t="shared" si="9"/>
        <v>M</v>
      </c>
      <c r="AB21" s="329"/>
      <c r="AC21" s="314"/>
      <c r="AD21" s="314"/>
      <c r="AE21" s="314"/>
      <c r="AF21" s="314"/>
      <c r="AG21" s="314"/>
      <c r="AH21" s="314"/>
      <c r="AI21" s="314"/>
      <c r="AJ21" s="314"/>
      <c r="AK21" s="314"/>
      <c r="AL21" s="314"/>
      <c r="AM21" s="314"/>
      <c r="AN21" s="314"/>
      <c r="AO21" s="314"/>
      <c r="AP21" s="314"/>
      <c r="AQ21" s="314"/>
      <c r="AR21" s="314"/>
      <c r="AS21" s="314"/>
      <c r="AT21" s="314"/>
    </row>
    <row r="22" spans="1:46" s="330" customFormat="1" ht="33" customHeight="1">
      <c r="A22" s="341">
        <v>4</v>
      </c>
      <c r="B22" s="342"/>
      <c r="C22" s="343" t="s">
        <v>32</v>
      </c>
      <c r="D22" s="343"/>
      <c r="E22" s="344"/>
      <c r="F22" s="344"/>
      <c r="G22" s="345"/>
      <c r="H22" s="346"/>
      <c r="I22" s="342"/>
      <c r="J22" s="347"/>
      <c r="K22" s="347"/>
      <c r="L22" s="347"/>
      <c r="M22" s="347"/>
      <c r="N22" s="347"/>
      <c r="O22" s="347"/>
      <c r="P22" s="347"/>
      <c r="Q22" s="347"/>
      <c r="R22" s="347"/>
      <c r="S22" s="348"/>
      <c r="T22" s="348"/>
      <c r="U22" s="349"/>
      <c r="V22" s="350"/>
      <c r="W22" s="351"/>
      <c r="X22" s="352"/>
      <c r="Y22" s="353"/>
      <c r="Z22" s="353"/>
      <c r="AA22" s="353"/>
      <c r="AB22" s="354"/>
      <c r="AC22" s="314"/>
      <c r="AD22" s="314"/>
      <c r="AE22" s="314"/>
      <c r="AF22" s="314"/>
      <c r="AG22" s="314"/>
      <c r="AH22" s="314"/>
      <c r="AI22" s="314"/>
      <c r="AJ22" s="314"/>
      <c r="AK22" s="314"/>
      <c r="AL22" s="314"/>
      <c r="AM22" s="314"/>
      <c r="AN22" s="314"/>
      <c r="AO22" s="314"/>
      <c r="AP22" s="314"/>
      <c r="AQ22" s="314"/>
      <c r="AR22" s="314"/>
      <c r="AS22" s="314"/>
      <c r="AT22" s="314"/>
    </row>
    <row r="23" spans="1:46" s="330" customFormat="1" ht="33" customHeight="1">
      <c r="A23" s="316">
        <f>+A21+1</f>
        <v>18</v>
      </c>
      <c r="B23" s="317" t="s">
        <v>331</v>
      </c>
      <c r="C23" s="360" t="s">
        <v>33</v>
      </c>
      <c r="D23" s="360" t="s">
        <v>462</v>
      </c>
      <c r="E23" s="319" t="s">
        <v>34</v>
      </c>
      <c r="F23" s="319" t="s">
        <v>182</v>
      </c>
      <c r="G23" s="320">
        <v>40634</v>
      </c>
      <c r="H23" s="321" t="str">
        <f t="shared" ref="H23:H25" ca="1" si="11">DATEDIF(G23,TODAY(),"y")&amp;" năm "&amp;DATEDIF(G23,TODAY(),"ym")&amp;" tháng "</f>
        <v xml:space="preserve">9 năm 2 tháng </v>
      </c>
      <c r="I23" s="317"/>
      <c r="J23" s="322">
        <v>3.72</v>
      </c>
      <c r="K23" s="322">
        <v>3.72</v>
      </c>
      <c r="L23" s="322">
        <v>3.72</v>
      </c>
      <c r="M23" s="322">
        <v>3.72</v>
      </c>
      <c r="N23" s="322">
        <v>3.72</v>
      </c>
      <c r="O23" s="322">
        <v>3.72</v>
      </c>
      <c r="P23" s="322">
        <v>3.72</v>
      </c>
      <c r="Q23" s="322">
        <v>3.72</v>
      </c>
      <c r="R23" s="322">
        <v>3.72</v>
      </c>
      <c r="S23" s="322">
        <v>3.72</v>
      </c>
      <c r="T23" s="322">
        <v>3.72</v>
      </c>
      <c r="U23" s="323">
        <v>3.72</v>
      </c>
      <c r="V23" s="324">
        <f t="shared" ref="V23:V25" si="12">AVERAGE(J23:U23)</f>
        <v>3.7199999999999993</v>
      </c>
      <c r="W23" s="325" t="str">
        <f>INDEX($AE$2:$AK$2,MATCH(V23,$AE$1:$AK$1,1))</f>
        <v>B+</v>
      </c>
      <c r="X23" s="326">
        <v>4.0599999999999996</v>
      </c>
      <c r="Y23" s="396" t="str">
        <f>IFERROR(INDEX($AE$2:$AK$2,MATCH(X23,$AE$1:$AK$1,1))," ")</f>
        <v>A</v>
      </c>
      <c r="Z23" s="328"/>
      <c r="AA23" s="327" t="str">
        <f t="shared" ref="AA23:AA25" si="13">IFERROR(INDEX($AE$2:$AK$2,MATCH(Z23,$AE$1:$AK$1,1))," ")</f>
        <v>M</v>
      </c>
      <c r="AB23" s="329"/>
      <c r="AC23" s="314"/>
      <c r="AD23" s="314"/>
      <c r="AE23" s="314"/>
      <c r="AF23" s="314"/>
      <c r="AG23" s="314"/>
      <c r="AH23" s="314"/>
      <c r="AI23" s="314"/>
      <c r="AJ23" s="314"/>
      <c r="AK23" s="314"/>
      <c r="AL23" s="314"/>
      <c r="AM23" s="314"/>
      <c r="AN23" s="314"/>
      <c r="AO23" s="314"/>
      <c r="AP23" s="314"/>
      <c r="AQ23" s="314"/>
      <c r="AR23" s="314"/>
      <c r="AS23" s="314"/>
      <c r="AT23" s="314"/>
    </row>
    <row r="24" spans="1:46" s="330" customFormat="1" ht="33" customHeight="1">
      <c r="A24" s="316">
        <f>+A23+1</f>
        <v>19</v>
      </c>
      <c r="B24" s="317" t="s">
        <v>332</v>
      </c>
      <c r="C24" s="361" t="s">
        <v>35</v>
      </c>
      <c r="D24" s="360" t="s">
        <v>462</v>
      </c>
      <c r="E24" s="319" t="s">
        <v>36</v>
      </c>
      <c r="F24" s="319" t="s">
        <v>441</v>
      </c>
      <c r="G24" s="320">
        <v>41484</v>
      </c>
      <c r="H24" s="321" t="str">
        <f t="shared" ca="1" si="11"/>
        <v xml:space="preserve">6 năm 10 tháng </v>
      </c>
      <c r="I24" s="317"/>
      <c r="J24" s="334">
        <v>3.37</v>
      </c>
      <c r="K24" s="334">
        <v>3.37</v>
      </c>
      <c r="L24" s="334">
        <f t="shared" ref="L24:U24" si="14">6.74/2</f>
        <v>3.37</v>
      </c>
      <c r="M24" s="334">
        <f t="shared" si="14"/>
        <v>3.37</v>
      </c>
      <c r="N24" s="334">
        <f t="shared" si="14"/>
        <v>3.37</v>
      </c>
      <c r="O24" s="334">
        <f t="shared" si="14"/>
        <v>3.37</v>
      </c>
      <c r="P24" s="334">
        <f t="shared" si="14"/>
        <v>3.37</v>
      </c>
      <c r="Q24" s="334">
        <f t="shared" si="14"/>
        <v>3.37</v>
      </c>
      <c r="R24" s="334">
        <f t="shared" si="14"/>
        <v>3.37</v>
      </c>
      <c r="S24" s="334">
        <f t="shared" si="14"/>
        <v>3.37</v>
      </c>
      <c r="T24" s="334">
        <f t="shared" si="14"/>
        <v>3.37</v>
      </c>
      <c r="U24" s="323">
        <f t="shared" si="14"/>
        <v>3.37</v>
      </c>
      <c r="V24" s="324">
        <f t="shared" si="12"/>
        <v>3.3699999999999997</v>
      </c>
      <c r="W24" s="325" t="str">
        <f>INDEX($AE$2:$AK$2,MATCH(V24,$AE$1:$AK$1,1))</f>
        <v>B</v>
      </c>
      <c r="X24" s="326">
        <v>3.6</v>
      </c>
      <c r="Y24" s="327" t="str">
        <f>IFERROR(INDEX($AE$2:$AK$2,MATCH(X24,$AE$1:$AK$1,1))," ")</f>
        <v>B+</v>
      </c>
      <c r="Z24" s="328"/>
      <c r="AA24" s="327" t="str">
        <f t="shared" si="13"/>
        <v>M</v>
      </c>
      <c r="AB24" s="329"/>
      <c r="AC24" s="314"/>
      <c r="AD24" s="314"/>
      <c r="AE24" s="314"/>
      <c r="AF24" s="314"/>
      <c r="AG24" s="314"/>
      <c r="AH24" s="314"/>
      <c r="AI24" s="314"/>
      <c r="AJ24" s="314"/>
      <c r="AK24" s="314"/>
      <c r="AL24" s="314"/>
      <c r="AM24" s="314"/>
      <c r="AN24" s="314"/>
      <c r="AO24" s="314"/>
      <c r="AP24" s="314"/>
      <c r="AQ24" s="314"/>
      <c r="AR24" s="314"/>
      <c r="AS24" s="314"/>
      <c r="AT24" s="314"/>
    </row>
    <row r="25" spans="1:46" s="330" customFormat="1" ht="33" customHeight="1">
      <c r="A25" s="316">
        <f>+A24+1</f>
        <v>20</v>
      </c>
      <c r="B25" s="317" t="s">
        <v>333</v>
      </c>
      <c r="C25" s="332" t="s">
        <v>37</v>
      </c>
      <c r="D25" s="360" t="s">
        <v>462</v>
      </c>
      <c r="E25" s="319" t="s">
        <v>36</v>
      </c>
      <c r="F25" s="319" t="s">
        <v>441</v>
      </c>
      <c r="G25" s="320">
        <v>42219</v>
      </c>
      <c r="H25" s="321" t="str">
        <f t="shared" ca="1" si="11"/>
        <v xml:space="preserve">4 năm 10 tháng </v>
      </c>
      <c r="I25" s="317"/>
      <c r="J25" s="334">
        <v>3.47</v>
      </c>
      <c r="K25" s="334">
        <v>3.47</v>
      </c>
      <c r="L25" s="334">
        <f t="shared" ref="L25:U25" si="15">6.94/2</f>
        <v>3.47</v>
      </c>
      <c r="M25" s="334">
        <f t="shared" si="15"/>
        <v>3.47</v>
      </c>
      <c r="N25" s="334">
        <f t="shared" si="15"/>
        <v>3.47</v>
      </c>
      <c r="O25" s="334">
        <f t="shared" si="15"/>
        <v>3.47</v>
      </c>
      <c r="P25" s="334">
        <f t="shared" si="15"/>
        <v>3.47</v>
      </c>
      <c r="Q25" s="334">
        <f t="shared" si="15"/>
        <v>3.47</v>
      </c>
      <c r="R25" s="334">
        <f t="shared" si="15"/>
        <v>3.47</v>
      </c>
      <c r="S25" s="334">
        <f t="shared" si="15"/>
        <v>3.47</v>
      </c>
      <c r="T25" s="334">
        <f t="shared" si="15"/>
        <v>3.47</v>
      </c>
      <c r="U25" s="323">
        <f t="shared" si="15"/>
        <v>3.47</v>
      </c>
      <c r="V25" s="324">
        <f t="shared" si="12"/>
        <v>3.4699999999999993</v>
      </c>
      <c r="W25" s="325" t="str">
        <f>INDEX($AE$2:$AK$2,MATCH(V25,$AE$1:$AK$1,1))</f>
        <v>B</v>
      </c>
      <c r="X25" s="326">
        <v>3.6</v>
      </c>
      <c r="Y25" s="327" t="str">
        <f>IFERROR(INDEX($AE$2:$AK$2,MATCH(X25,$AE$1:$AK$1,1))," ")</f>
        <v>B+</v>
      </c>
      <c r="Z25" s="328"/>
      <c r="AA25" s="327" t="str">
        <f t="shared" si="13"/>
        <v>M</v>
      </c>
      <c r="AB25" s="329"/>
    </row>
    <row r="26" spans="1:46" s="330" customFormat="1" ht="33" customHeight="1">
      <c r="A26" s="341">
        <v>5</v>
      </c>
      <c r="B26" s="342"/>
      <c r="C26" s="343" t="s">
        <v>39</v>
      </c>
      <c r="D26" s="343"/>
      <c r="E26" s="344"/>
      <c r="F26" s="344"/>
      <c r="G26" s="345"/>
      <c r="H26" s="346"/>
      <c r="I26" s="342"/>
      <c r="J26" s="347"/>
      <c r="K26" s="347"/>
      <c r="L26" s="347"/>
      <c r="M26" s="347"/>
      <c r="N26" s="347"/>
      <c r="O26" s="347"/>
      <c r="P26" s="347"/>
      <c r="Q26" s="347"/>
      <c r="R26" s="347"/>
      <c r="S26" s="348"/>
      <c r="T26" s="348"/>
      <c r="U26" s="349"/>
      <c r="V26" s="350"/>
      <c r="W26" s="351"/>
      <c r="X26" s="352"/>
      <c r="Y26" s="353"/>
      <c r="Z26" s="353"/>
      <c r="AA26" s="353"/>
      <c r="AB26" s="354"/>
    </row>
    <row r="27" spans="1:46" s="330" customFormat="1" ht="33" customHeight="1">
      <c r="A27" s="316">
        <f>+A25+1</f>
        <v>21</v>
      </c>
      <c r="B27" s="331" t="s">
        <v>334</v>
      </c>
      <c r="C27" s="362" t="s">
        <v>128</v>
      </c>
      <c r="D27" s="362" t="s">
        <v>463</v>
      </c>
      <c r="E27" s="333" t="s">
        <v>129</v>
      </c>
      <c r="F27" s="333" t="s">
        <v>182</v>
      </c>
      <c r="G27" s="320">
        <v>43223</v>
      </c>
      <c r="H27" s="321" t="str">
        <f t="shared" ref="H27:H31" ca="1" si="16">DATEDIF(G27,TODAY(),"y")&amp;" năm "&amp;DATEDIF(G27,TODAY(),"ym")&amp;" tháng "</f>
        <v xml:space="preserve">2 năm 1 tháng </v>
      </c>
      <c r="I27" s="331"/>
      <c r="J27" s="334">
        <v>3</v>
      </c>
      <c r="K27" s="334">
        <v>3</v>
      </c>
      <c r="L27" s="334">
        <v>3</v>
      </c>
      <c r="M27" s="363">
        <v>3.47</v>
      </c>
      <c r="N27" s="363">
        <v>3.16</v>
      </c>
      <c r="O27" s="322">
        <v>3.17</v>
      </c>
      <c r="P27" s="322">
        <v>3.02</v>
      </c>
      <c r="Q27" s="322">
        <v>3.92</v>
      </c>
      <c r="R27" s="322">
        <v>3.92</v>
      </c>
      <c r="S27" s="364">
        <v>3.55</v>
      </c>
      <c r="T27" s="364">
        <v>3.57</v>
      </c>
      <c r="U27" s="365">
        <v>3.55</v>
      </c>
      <c r="V27" s="324">
        <f t="shared" ref="V27:V31" si="17">AVERAGE(J27:U27)</f>
        <v>3.3608333333333333</v>
      </c>
      <c r="W27" s="325" t="str">
        <f>INDEX($AE$2:$AK$2,MATCH(V27,$AE$1:$AK$1,1))</f>
        <v>B</v>
      </c>
      <c r="X27" s="326">
        <v>3.22</v>
      </c>
      <c r="Y27" s="396" t="str">
        <f>IFERROR(INDEX($AE$2:$AK$2,MATCH(X27,$AE$1:$AK$1,1))," ")</f>
        <v>B</v>
      </c>
      <c r="Z27" s="328"/>
      <c r="AA27" s="327" t="str">
        <f t="shared" ref="AA27:AA31" si="18">IFERROR(INDEX($AE$2:$AK$2,MATCH(Z27,$AE$1:$AK$1,1))," ")</f>
        <v>M</v>
      </c>
      <c r="AB27" s="329"/>
    </row>
    <row r="28" spans="1:46" s="330" customFormat="1" ht="33" customHeight="1">
      <c r="A28" s="316">
        <f t="shared" ref="A28:A31" si="19">+A27+1</f>
        <v>22</v>
      </c>
      <c r="B28" s="331" t="s">
        <v>335</v>
      </c>
      <c r="C28" s="362" t="s">
        <v>40</v>
      </c>
      <c r="D28" s="362" t="s">
        <v>463</v>
      </c>
      <c r="E28" s="333" t="s">
        <v>41</v>
      </c>
      <c r="F28" s="333" t="s">
        <v>441</v>
      </c>
      <c r="G28" s="320">
        <v>42174</v>
      </c>
      <c r="H28" s="321" t="str">
        <f t="shared" ca="1" si="16"/>
        <v xml:space="preserve">4 năm 11 tháng </v>
      </c>
      <c r="I28" s="331">
        <v>90</v>
      </c>
      <c r="J28" s="335"/>
      <c r="K28" s="335"/>
      <c r="L28" s="335"/>
      <c r="M28" s="363">
        <v>3.2</v>
      </c>
      <c r="N28" s="363">
        <v>3.2</v>
      </c>
      <c r="O28" s="334">
        <v>3.19</v>
      </c>
      <c r="P28" s="334">
        <v>3.05</v>
      </c>
      <c r="Q28" s="334">
        <v>3.09</v>
      </c>
      <c r="R28" s="334">
        <v>3.14</v>
      </c>
      <c r="S28" s="334">
        <v>3.14</v>
      </c>
      <c r="T28" s="334">
        <v>3.18</v>
      </c>
      <c r="U28" s="323">
        <v>3.14</v>
      </c>
      <c r="V28" s="324">
        <f t="shared" si="17"/>
        <v>3.1477777777777778</v>
      </c>
      <c r="W28" s="325" t="str">
        <f>INDEX($AE$2:$AK$2,MATCH(V28,$AE$1:$AK$1,1))</f>
        <v>B</v>
      </c>
      <c r="X28" s="326">
        <v>3.5</v>
      </c>
      <c r="Y28" s="327" t="str">
        <f>IFERROR(INDEX($AE$2:$AK$2,MATCH(X28,$AE$1:$AK$1,1))," ")</f>
        <v>B+</v>
      </c>
      <c r="Z28" s="328"/>
      <c r="AA28" s="327" t="str">
        <f t="shared" si="18"/>
        <v>M</v>
      </c>
      <c r="AB28" s="329" t="s">
        <v>450</v>
      </c>
    </row>
    <row r="29" spans="1:46" s="330" customFormat="1" ht="33" customHeight="1">
      <c r="A29" s="316">
        <f t="shared" si="19"/>
        <v>23</v>
      </c>
      <c r="B29" s="331" t="s">
        <v>336</v>
      </c>
      <c r="C29" s="362" t="s">
        <v>112</v>
      </c>
      <c r="D29" s="362" t="s">
        <v>463</v>
      </c>
      <c r="E29" s="333" t="s">
        <v>156</v>
      </c>
      <c r="F29" s="333" t="s">
        <v>442</v>
      </c>
      <c r="G29" s="320">
        <v>42000</v>
      </c>
      <c r="H29" s="321" t="str">
        <f t="shared" ca="1" si="16"/>
        <v xml:space="preserve">5 năm 5 tháng </v>
      </c>
      <c r="I29" s="331"/>
      <c r="J29" s="334">
        <v>3.2</v>
      </c>
      <c r="K29" s="334">
        <v>3.2</v>
      </c>
      <c r="L29" s="334">
        <v>3.2</v>
      </c>
      <c r="M29" s="363">
        <v>3.16</v>
      </c>
      <c r="N29" s="363">
        <v>3.11</v>
      </c>
      <c r="O29" s="334">
        <v>3</v>
      </c>
      <c r="P29" s="334">
        <v>3.05</v>
      </c>
      <c r="Q29" s="334">
        <v>3.11</v>
      </c>
      <c r="R29" s="334">
        <v>3.14</v>
      </c>
      <c r="S29" s="334">
        <v>3.14</v>
      </c>
      <c r="T29" s="334">
        <v>3.14</v>
      </c>
      <c r="U29" s="323">
        <v>3.14</v>
      </c>
      <c r="V29" s="324">
        <f>AVERAGE(J29:U29)</f>
        <v>3.1325000000000003</v>
      </c>
      <c r="W29" s="325" t="str">
        <f>INDEX($AE$2:$AK$2,MATCH(V29,$AE$1:$AK$1,1))</f>
        <v>B</v>
      </c>
      <c r="X29" s="326">
        <v>3.5</v>
      </c>
      <c r="Y29" s="327" t="str">
        <f>IFERROR(INDEX($AE$2:$AK$2,MATCH(X29,$AE$1:$AK$1,1))," ")</f>
        <v>B+</v>
      </c>
      <c r="Z29" s="328"/>
      <c r="AA29" s="327" t="str">
        <f t="shared" si="18"/>
        <v>M</v>
      </c>
      <c r="AB29" s="329"/>
    </row>
    <row r="30" spans="1:46" s="330" customFormat="1" ht="33" customHeight="1">
      <c r="A30" s="316">
        <f t="shared" si="19"/>
        <v>24</v>
      </c>
      <c r="B30" s="331" t="s">
        <v>338</v>
      </c>
      <c r="C30" s="332" t="s">
        <v>132</v>
      </c>
      <c r="D30" s="362" t="s">
        <v>463</v>
      </c>
      <c r="E30" s="333" t="s">
        <v>43</v>
      </c>
      <c r="F30" s="333" t="s">
        <v>442</v>
      </c>
      <c r="G30" s="320">
        <v>43297</v>
      </c>
      <c r="H30" s="321" t="str">
        <f t="shared" ca="1" si="16"/>
        <v xml:space="preserve">1 năm 10 tháng </v>
      </c>
      <c r="I30" s="331"/>
      <c r="J30" s="334">
        <v>3.6</v>
      </c>
      <c r="K30" s="334">
        <v>3.6</v>
      </c>
      <c r="L30" s="334">
        <v>3.1</v>
      </c>
      <c r="M30" s="363">
        <v>3.3</v>
      </c>
      <c r="N30" s="363">
        <v>3.3</v>
      </c>
      <c r="O30" s="334">
        <v>3.5</v>
      </c>
      <c r="P30" s="334">
        <v>3.2</v>
      </c>
      <c r="Q30" s="334">
        <v>3.2</v>
      </c>
      <c r="R30" s="334">
        <v>3.2</v>
      </c>
      <c r="S30" s="364">
        <v>3.3</v>
      </c>
      <c r="T30" s="364">
        <v>3.4</v>
      </c>
      <c r="U30" s="365">
        <v>3.3</v>
      </c>
      <c r="V30" s="324">
        <f t="shared" si="17"/>
        <v>3.3333333333333326</v>
      </c>
      <c r="W30" s="325" t="str">
        <f>INDEX($AE$2:$AK$2,MATCH(V30,$AE$1:$AK$1,1))</f>
        <v>B</v>
      </c>
      <c r="X30" s="326">
        <f>7.57/2</f>
        <v>3.7850000000000001</v>
      </c>
      <c r="Y30" s="327" t="str">
        <f>IFERROR(INDEX($AE$2:$AK$2,MATCH(X30,$AE$1:$AK$1,1))," ")</f>
        <v>B+</v>
      </c>
      <c r="Z30" s="328"/>
      <c r="AA30" s="327" t="str">
        <f t="shared" si="18"/>
        <v>M</v>
      </c>
      <c r="AB30" s="329" t="s">
        <v>456</v>
      </c>
    </row>
    <row r="31" spans="1:46" s="330" customFormat="1" ht="33" customHeight="1">
      <c r="A31" s="316">
        <f t="shared" si="19"/>
        <v>25</v>
      </c>
      <c r="B31" s="331" t="s">
        <v>339</v>
      </c>
      <c r="C31" s="362" t="s">
        <v>44</v>
      </c>
      <c r="D31" s="362" t="s">
        <v>463</v>
      </c>
      <c r="E31" s="333" t="s">
        <v>43</v>
      </c>
      <c r="F31" s="333" t="s">
        <v>442</v>
      </c>
      <c r="G31" s="320">
        <v>41379</v>
      </c>
      <c r="H31" s="321" t="str">
        <f t="shared" ca="1" si="16"/>
        <v xml:space="preserve">7 năm 1 tháng </v>
      </c>
      <c r="I31" s="331"/>
      <c r="J31" s="334">
        <v>3.41</v>
      </c>
      <c r="K31" s="334">
        <v>3.41</v>
      </c>
      <c r="L31" s="334">
        <v>3.41</v>
      </c>
      <c r="M31" s="363">
        <v>3.56</v>
      </c>
      <c r="N31" s="363">
        <v>3.56</v>
      </c>
      <c r="O31" s="334">
        <v>3.39</v>
      </c>
      <c r="P31" s="334">
        <v>3.45</v>
      </c>
      <c r="Q31" s="334">
        <v>3.45</v>
      </c>
      <c r="R31" s="334">
        <v>3.45</v>
      </c>
      <c r="S31" s="334">
        <f>7.2/2</f>
        <v>3.6</v>
      </c>
      <c r="T31" s="334">
        <f>7.4/2</f>
        <v>3.7</v>
      </c>
      <c r="U31" s="323">
        <f>7.2/2</f>
        <v>3.6</v>
      </c>
      <c r="V31" s="324">
        <f t="shared" si="17"/>
        <v>3.499166666666667</v>
      </c>
      <c r="W31" s="325" t="str">
        <f>INDEX($AE$2:$AK$2,MATCH(V31,$AE$1:$AK$1,1))</f>
        <v>B</v>
      </c>
      <c r="X31" s="326">
        <v>3.78</v>
      </c>
      <c r="Y31" s="327" t="str">
        <f>IFERROR(INDEX($AE$2:$AK$2,MATCH(X31,$AE$1:$AK$1,1))," ")</f>
        <v>B+</v>
      </c>
      <c r="Z31" s="328"/>
      <c r="AA31" s="327" t="str">
        <f t="shared" si="18"/>
        <v>M</v>
      </c>
      <c r="AB31" s="329" t="s">
        <v>451</v>
      </c>
    </row>
    <row r="32" spans="1:46" s="330" customFormat="1" ht="33" customHeight="1">
      <c r="A32" s="341">
        <v>6</v>
      </c>
      <c r="B32" s="342"/>
      <c r="C32" s="343" t="s">
        <v>45</v>
      </c>
      <c r="D32" s="343"/>
      <c r="E32" s="344"/>
      <c r="F32" s="344"/>
      <c r="G32" s="345"/>
      <c r="H32" s="346"/>
      <c r="I32" s="342"/>
      <c r="J32" s="347"/>
      <c r="K32" s="347"/>
      <c r="L32" s="347"/>
      <c r="M32" s="347"/>
      <c r="N32" s="347"/>
      <c r="O32" s="347"/>
      <c r="P32" s="347"/>
      <c r="Q32" s="347"/>
      <c r="R32" s="347"/>
      <c r="S32" s="348"/>
      <c r="T32" s="348"/>
      <c r="U32" s="349"/>
      <c r="V32" s="350"/>
      <c r="W32" s="351"/>
      <c r="X32" s="352"/>
      <c r="Y32" s="353"/>
      <c r="Z32" s="353"/>
      <c r="AA32" s="353"/>
      <c r="AB32" s="354"/>
    </row>
    <row r="33" spans="1:28" s="330" customFormat="1" ht="33" customHeight="1">
      <c r="A33" s="316">
        <f>+A31+1</f>
        <v>26</v>
      </c>
      <c r="B33" s="317" t="s">
        <v>340</v>
      </c>
      <c r="C33" s="332" t="s">
        <v>46</v>
      </c>
      <c r="D33" s="332" t="s">
        <v>464</v>
      </c>
      <c r="E33" s="319" t="s">
        <v>47</v>
      </c>
      <c r="F33" s="319" t="s">
        <v>441</v>
      </c>
      <c r="G33" s="320">
        <v>41002</v>
      </c>
      <c r="H33" s="321" t="str">
        <f t="shared" ref="H33" ca="1" si="20">DATEDIF(G33,TODAY(),"y")&amp;" năm "&amp;DATEDIF(G33,TODAY(),"ym")&amp;" tháng "</f>
        <v xml:space="preserve">8 năm 2 tháng </v>
      </c>
      <c r="I33" s="317"/>
      <c r="J33" s="334">
        <v>3.7</v>
      </c>
      <c r="K33" s="334">
        <v>3.7</v>
      </c>
      <c r="L33" s="334">
        <v>3.7</v>
      </c>
      <c r="M33" s="322">
        <v>3.72</v>
      </c>
      <c r="N33" s="322">
        <v>3.72</v>
      </c>
      <c r="O33" s="322">
        <v>3.72</v>
      </c>
      <c r="P33" s="322">
        <v>3.74</v>
      </c>
      <c r="Q33" s="322">
        <v>3.74</v>
      </c>
      <c r="R33" s="322">
        <v>3.74</v>
      </c>
      <c r="S33" s="322">
        <v>3.74</v>
      </c>
      <c r="T33" s="322">
        <v>3.74</v>
      </c>
      <c r="U33" s="323">
        <v>3.74</v>
      </c>
      <c r="V33" s="324">
        <f t="shared" ref="V33" si="21">AVERAGE(J33:U33)</f>
        <v>3.725000000000001</v>
      </c>
      <c r="W33" s="325" t="str">
        <f>INDEX($AE$2:$AK$2,MATCH(V33,$AE$1:$AK$1,1))</f>
        <v>B+</v>
      </c>
      <c r="X33" s="326">
        <v>3.72</v>
      </c>
      <c r="Y33" s="327" t="str">
        <f>IFERROR(INDEX($AE$2:$AK$2,MATCH(X33,$AE$1:$AK$1,1))," ")</f>
        <v>B+</v>
      </c>
      <c r="Z33" s="328"/>
      <c r="AA33" s="327" t="str">
        <f t="shared" ref="AA33" si="22">IFERROR(INDEX($AE$2:$AK$2,MATCH(Z33,$AE$1:$AK$1,1))," ")</f>
        <v>M</v>
      </c>
      <c r="AB33" s="329"/>
    </row>
    <row r="34" spans="1:28" s="330" customFormat="1" ht="33" customHeight="1">
      <c r="A34" s="341">
        <v>7</v>
      </c>
      <c r="B34" s="342"/>
      <c r="C34" s="343" t="s">
        <v>49</v>
      </c>
      <c r="D34" s="343"/>
      <c r="E34" s="344"/>
      <c r="F34" s="344"/>
      <c r="G34" s="345"/>
      <c r="H34" s="346"/>
      <c r="I34" s="342"/>
      <c r="J34" s="347"/>
      <c r="K34" s="347"/>
      <c r="L34" s="347"/>
      <c r="M34" s="347"/>
      <c r="N34" s="347"/>
      <c r="O34" s="347"/>
      <c r="P34" s="347"/>
      <c r="Q34" s="347"/>
      <c r="R34" s="347"/>
      <c r="S34" s="348"/>
      <c r="T34" s="348"/>
      <c r="U34" s="349"/>
      <c r="V34" s="350"/>
      <c r="W34" s="351"/>
      <c r="X34" s="352"/>
      <c r="Y34" s="353"/>
      <c r="Z34" s="353"/>
      <c r="AA34" s="353"/>
      <c r="AB34" s="354"/>
    </row>
    <row r="35" spans="1:28" s="330" customFormat="1" ht="33" customHeight="1">
      <c r="A35" s="316">
        <f>+A33+1</f>
        <v>27</v>
      </c>
      <c r="B35" s="317" t="s">
        <v>341</v>
      </c>
      <c r="C35" s="366" t="s">
        <v>54</v>
      </c>
      <c r="D35" s="366" t="s">
        <v>465</v>
      </c>
      <c r="E35" s="319" t="s">
        <v>51</v>
      </c>
      <c r="F35" s="319" t="s">
        <v>442</v>
      </c>
      <c r="G35" s="367">
        <v>42677</v>
      </c>
      <c r="H35" s="321" t="str">
        <f t="shared" ref="H35:H37" ca="1" si="23">DATEDIF(G35,TODAY(),"y")&amp;" năm "&amp;DATEDIF(G35,TODAY(),"ym")&amp;" tháng "</f>
        <v xml:space="preserve">3 năm 7 tháng </v>
      </c>
      <c r="I35" s="317"/>
      <c r="J35" s="334">
        <v>3.5</v>
      </c>
      <c r="K35" s="334">
        <v>3.5</v>
      </c>
      <c r="L35" s="334">
        <v>3.5</v>
      </c>
      <c r="M35" s="334">
        <v>3.5</v>
      </c>
      <c r="N35" s="334">
        <v>3.5</v>
      </c>
      <c r="O35" s="334">
        <f>7.1/2</f>
        <v>3.55</v>
      </c>
      <c r="P35" s="334">
        <f>7.1/2</f>
        <v>3.55</v>
      </c>
      <c r="Q35" s="334">
        <f>7.1/2</f>
        <v>3.55</v>
      </c>
      <c r="R35" s="334"/>
      <c r="S35" s="334">
        <f>7.1/2</f>
        <v>3.55</v>
      </c>
      <c r="T35" s="334">
        <f>7.1/2</f>
        <v>3.55</v>
      </c>
      <c r="U35" s="323">
        <f>7.3/2</f>
        <v>3.65</v>
      </c>
      <c r="V35" s="324">
        <f t="shared" ref="V35:V37" si="24">AVERAGE(J35:U35)</f>
        <v>3.5363636363636362</v>
      </c>
      <c r="W35" s="325" t="str">
        <f>INDEX($AE$2:$AK$2,MATCH(V35,$AE$1:$AK$1,1))</f>
        <v>B+</v>
      </c>
      <c r="X35" s="326">
        <f>7.49/2</f>
        <v>3.7450000000000001</v>
      </c>
      <c r="Y35" s="327" t="str">
        <f>IFERROR(INDEX($AE$2:$AK$2,MATCH(X35,$AE$1:$AK$1,1))," ")</f>
        <v>B+</v>
      </c>
      <c r="Z35" s="328"/>
      <c r="AA35" s="327" t="str">
        <f t="shared" ref="AA35:AA37" si="25">IFERROR(INDEX($AE$2:$AK$2,MATCH(Z35,$AE$1:$AK$1,1))," ")</f>
        <v>M</v>
      </c>
      <c r="AB35" s="329"/>
    </row>
    <row r="36" spans="1:28" s="330" customFormat="1" ht="33" customHeight="1">
      <c r="A36" s="316">
        <f t="shared" ref="A36:A38" si="26">+A35+1</f>
        <v>28</v>
      </c>
      <c r="B36" s="317" t="s">
        <v>343</v>
      </c>
      <c r="C36" s="368" t="s">
        <v>124</v>
      </c>
      <c r="D36" s="366" t="s">
        <v>465</v>
      </c>
      <c r="E36" s="319" t="s">
        <v>51</v>
      </c>
      <c r="F36" s="319" t="s">
        <v>442</v>
      </c>
      <c r="G36" s="320">
        <v>42964</v>
      </c>
      <c r="H36" s="321" t="str">
        <f t="shared" ca="1" si="23"/>
        <v xml:space="preserve">2 năm 9 tháng </v>
      </c>
      <c r="I36" s="317"/>
      <c r="J36" s="334">
        <v>3.44</v>
      </c>
      <c r="K36" s="334">
        <v>3.44</v>
      </c>
      <c r="L36" s="334">
        <v>3.44</v>
      </c>
      <c r="M36" s="334">
        <f t="shared" ref="M36:N36" si="27">6.9/2</f>
        <v>3.45</v>
      </c>
      <c r="N36" s="334">
        <f t="shared" si="27"/>
        <v>3.45</v>
      </c>
      <c r="O36" s="334">
        <f>6.9/2</f>
        <v>3.45</v>
      </c>
      <c r="P36" s="334">
        <f>6.9/2</f>
        <v>3.45</v>
      </c>
      <c r="Q36" s="334">
        <v>3.5</v>
      </c>
      <c r="R36" s="334">
        <v>3.7</v>
      </c>
      <c r="S36" s="334">
        <v>3.5</v>
      </c>
      <c r="T36" s="334">
        <v>3.5</v>
      </c>
      <c r="U36" s="323">
        <f>7.33/2</f>
        <v>3.665</v>
      </c>
      <c r="V36" s="324">
        <f t="shared" si="24"/>
        <v>3.4987499999999994</v>
      </c>
      <c r="W36" s="325" t="str">
        <f>INDEX($AE$2:$AK$2,MATCH(V36,$AE$1:$AK$1,1))</f>
        <v>B</v>
      </c>
      <c r="X36" s="326">
        <f>7.33/2</f>
        <v>3.665</v>
      </c>
      <c r="Y36" s="327" t="str">
        <f>IFERROR(INDEX($AE$2:$AK$2,MATCH(X36,$AE$1:$AK$1,1))," ")</f>
        <v>B+</v>
      </c>
      <c r="Z36" s="328"/>
      <c r="AA36" s="327" t="str">
        <f t="shared" si="25"/>
        <v>M</v>
      </c>
      <c r="AB36" s="329"/>
    </row>
    <row r="37" spans="1:28" s="330" customFormat="1" ht="33" customHeight="1">
      <c r="A37" s="316">
        <f t="shared" si="26"/>
        <v>29</v>
      </c>
      <c r="B37" s="317" t="s">
        <v>363</v>
      </c>
      <c r="C37" s="362" t="s">
        <v>133</v>
      </c>
      <c r="D37" s="366" t="s">
        <v>465</v>
      </c>
      <c r="E37" s="319" t="s">
        <v>51</v>
      </c>
      <c r="F37" s="319" t="s">
        <v>442</v>
      </c>
      <c r="G37" s="320">
        <f>VLOOKUP(C37,[1]WORKING!C$79:H$104,6,0)</f>
        <v>43334</v>
      </c>
      <c r="H37" s="321" t="str">
        <f t="shared" ca="1" si="23"/>
        <v xml:space="preserve">1 năm 9 tháng </v>
      </c>
      <c r="I37" s="317"/>
      <c r="J37" s="334">
        <v>3.6616</v>
      </c>
      <c r="K37" s="334">
        <v>3.6616</v>
      </c>
      <c r="L37" s="334">
        <v>2.9316000000000004</v>
      </c>
      <c r="M37" s="334">
        <v>3.218</v>
      </c>
      <c r="N37" s="334">
        <v>3.01</v>
      </c>
      <c r="O37" s="334">
        <v>3.2</v>
      </c>
      <c r="P37" s="334">
        <v>3.0130000000000003</v>
      </c>
      <c r="Q37" s="334">
        <v>3.01</v>
      </c>
      <c r="R37" s="334">
        <v>3.16</v>
      </c>
      <c r="S37" s="369">
        <v>3.2170000000000005</v>
      </c>
      <c r="T37" s="364">
        <v>2.9</v>
      </c>
      <c r="U37" s="365">
        <v>3.2170000000000005</v>
      </c>
      <c r="V37" s="324">
        <f t="shared" si="24"/>
        <v>3.1833166666666664</v>
      </c>
      <c r="W37" s="325" t="str">
        <f>INDEX($AE$2:$AK$2,MATCH(V37,$AE$1:$AK$1,1))</f>
        <v>B</v>
      </c>
      <c r="X37" s="326">
        <v>3.15</v>
      </c>
      <c r="Y37" s="327" t="str">
        <f>IFERROR(INDEX($AE$2:$AK$2,MATCH(X37,$AE$1:$AK$1,1))," ")</f>
        <v>B</v>
      </c>
      <c r="Z37" s="328"/>
      <c r="AA37" s="327" t="str">
        <f t="shared" si="25"/>
        <v>M</v>
      </c>
      <c r="AB37" s="329" t="s">
        <v>454</v>
      </c>
    </row>
    <row r="38" spans="1:28" s="330" customFormat="1" ht="33" customHeight="1">
      <c r="A38" s="316">
        <f t="shared" si="26"/>
        <v>30</v>
      </c>
      <c r="B38" s="317" t="s">
        <v>453</v>
      </c>
      <c r="C38" s="368" t="s">
        <v>452</v>
      </c>
      <c r="D38" s="366" t="s">
        <v>465</v>
      </c>
      <c r="E38" s="319" t="s">
        <v>51</v>
      </c>
      <c r="F38" s="319" t="s">
        <v>442</v>
      </c>
      <c r="G38" s="320"/>
      <c r="H38" s="321"/>
      <c r="I38" s="317"/>
      <c r="J38" s="334"/>
      <c r="K38" s="334"/>
      <c r="L38" s="334"/>
      <c r="M38" s="334"/>
      <c r="N38" s="334"/>
      <c r="O38" s="334"/>
      <c r="P38" s="334"/>
      <c r="Q38" s="334"/>
      <c r="R38" s="334"/>
      <c r="S38" s="364"/>
      <c r="T38" s="364"/>
      <c r="U38" s="365"/>
      <c r="V38" s="324">
        <v>0</v>
      </c>
      <c r="W38" s="325" t="str">
        <f>INDEX($AE$2:$AK$2,MATCH(V38,$AE$1:$AK$1,1))</f>
        <v>M</v>
      </c>
      <c r="X38" s="326">
        <v>3</v>
      </c>
      <c r="Y38" s="327" t="str">
        <f>IFERROR(INDEX($AE$2:$AK$2,MATCH(X38,$AE$1:$AK$1,1))," ")</f>
        <v>B</v>
      </c>
      <c r="Z38" s="328"/>
      <c r="AA38" s="327" t="str">
        <f t="shared" ref="AA38" si="28">IFERROR(INDEX($AE$2:$AK$2,MATCH(Z38,$AE$1:$AK$1,1))," ")</f>
        <v>M</v>
      </c>
      <c r="AB38" s="329"/>
    </row>
    <row r="39" spans="1:28" s="330" customFormat="1" ht="33" customHeight="1">
      <c r="A39" s="341">
        <v>8</v>
      </c>
      <c r="B39" s="342"/>
      <c r="C39" s="343" t="s">
        <v>55</v>
      </c>
      <c r="D39" s="343"/>
      <c r="E39" s="344"/>
      <c r="F39" s="344"/>
      <c r="G39" s="345"/>
      <c r="H39" s="346"/>
      <c r="I39" s="342"/>
      <c r="J39" s="347"/>
      <c r="K39" s="347"/>
      <c r="L39" s="347"/>
      <c r="M39" s="347"/>
      <c r="N39" s="347"/>
      <c r="O39" s="347"/>
      <c r="P39" s="347"/>
      <c r="Q39" s="347"/>
      <c r="R39" s="347"/>
      <c r="S39" s="348"/>
      <c r="T39" s="348"/>
      <c r="U39" s="349"/>
      <c r="V39" s="350"/>
      <c r="W39" s="351"/>
      <c r="X39" s="352"/>
      <c r="Y39" s="353"/>
      <c r="Z39" s="353"/>
      <c r="AA39" s="353"/>
      <c r="AB39" s="354"/>
    </row>
    <row r="40" spans="1:28" s="330" customFormat="1" ht="33" customHeight="1">
      <c r="A40" s="316">
        <f>+A38+1</f>
        <v>31</v>
      </c>
      <c r="B40" s="317" t="s">
        <v>344</v>
      </c>
      <c r="C40" s="332" t="s">
        <v>56</v>
      </c>
      <c r="D40" s="332" t="s">
        <v>466</v>
      </c>
      <c r="E40" s="319" t="s">
        <v>57</v>
      </c>
      <c r="F40" s="319" t="s">
        <v>441</v>
      </c>
      <c r="G40" s="320">
        <v>42180</v>
      </c>
      <c r="H40" s="321" t="str">
        <f t="shared" ref="H40:H42" ca="1" si="29">DATEDIF(G40,TODAY(),"y")&amp;" năm "&amp;DATEDIF(G40,TODAY(),"ym")&amp;" tháng "</f>
        <v xml:space="preserve">4 năm 11 tháng </v>
      </c>
      <c r="I40" s="317"/>
      <c r="J40" s="334">
        <v>4.0999999999999996</v>
      </c>
      <c r="K40" s="334">
        <v>4.0999999999999996</v>
      </c>
      <c r="L40" s="334">
        <f>8.24/2</f>
        <v>4.12</v>
      </c>
      <c r="M40" s="334">
        <f>8.34/2</f>
        <v>4.17</v>
      </c>
      <c r="N40" s="334">
        <f>8.25/2</f>
        <v>4.125</v>
      </c>
      <c r="O40" s="334">
        <f>8.4/2</f>
        <v>4.2</v>
      </c>
      <c r="P40" s="334">
        <f>8.4/2</f>
        <v>4.2</v>
      </c>
      <c r="Q40" s="334">
        <v>4.2</v>
      </c>
      <c r="R40" s="334">
        <v>4.26</v>
      </c>
      <c r="S40" s="334">
        <v>4.2</v>
      </c>
      <c r="T40" s="334">
        <v>4.2</v>
      </c>
      <c r="U40" s="323">
        <v>4.2</v>
      </c>
      <c r="V40" s="324">
        <f t="shared" ref="V40:V42" si="30">AVERAGE(J40:U40)</f>
        <v>4.1729166666666675</v>
      </c>
      <c r="W40" s="325" t="str">
        <f>INDEX($AE$2:$AK$2,MATCH(V40,$AE$1:$AK$1,1))</f>
        <v>A</v>
      </c>
      <c r="X40" s="326">
        <f>8.35/2</f>
        <v>4.1749999999999998</v>
      </c>
      <c r="Y40" s="396" t="s">
        <v>306</v>
      </c>
      <c r="Z40" s="328"/>
      <c r="AA40" s="327" t="str">
        <f t="shared" ref="AA40:AA42" si="31">IFERROR(INDEX($AE$2:$AK$2,MATCH(Z40,$AE$1:$AK$1,1))," ")</f>
        <v>M</v>
      </c>
      <c r="AB40" s="329"/>
    </row>
    <row r="41" spans="1:28" s="330" customFormat="1" ht="33" customHeight="1">
      <c r="A41" s="316">
        <f>+A40+1</f>
        <v>32</v>
      </c>
      <c r="B41" s="317" t="s">
        <v>345</v>
      </c>
      <c r="C41" s="332" t="s">
        <v>58</v>
      </c>
      <c r="D41" s="332" t="s">
        <v>466</v>
      </c>
      <c r="E41" s="319" t="s">
        <v>59</v>
      </c>
      <c r="F41" s="319" t="s">
        <v>442</v>
      </c>
      <c r="G41" s="320">
        <v>39970</v>
      </c>
      <c r="H41" s="321" t="str">
        <f t="shared" ca="1" si="29"/>
        <v xml:space="preserve">10 năm 11 tháng </v>
      </c>
      <c r="I41" s="317"/>
      <c r="J41" s="334">
        <v>4.0199999999999996</v>
      </c>
      <c r="K41" s="334">
        <v>4.0199999999999996</v>
      </c>
      <c r="L41" s="334">
        <f>8/2</f>
        <v>4</v>
      </c>
      <c r="M41" s="334">
        <f>8/2</f>
        <v>4</v>
      </c>
      <c r="N41" s="334">
        <f>7.97/2</f>
        <v>3.9849999999999999</v>
      </c>
      <c r="O41" s="334">
        <f>8.04/2</f>
        <v>4.0199999999999996</v>
      </c>
      <c r="P41" s="334">
        <f>8.04/2</f>
        <v>4.0199999999999996</v>
      </c>
      <c r="Q41" s="334">
        <v>4</v>
      </c>
      <c r="R41" s="334">
        <v>4</v>
      </c>
      <c r="S41" s="334">
        <v>4</v>
      </c>
      <c r="T41" s="334">
        <v>4.0199999999999996</v>
      </c>
      <c r="U41" s="323">
        <f>6.44/2</f>
        <v>3.22</v>
      </c>
      <c r="V41" s="324">
        <f t="shared" si="30"/>
        <v>3.9420833333333327</v>
      </c>
      <c r="W41" s="325" t="str">
        <f>INDEX($AE$2:$AK$2,MATCH(V41,$AE$1:$AK$1,1))</f>
        <v>B+</v>
      </c>
      <c r="X41" s="326">
        <f>8.13/2</f>
        <v>4.0650000000000004</v>
      </c>
      <c r="Y41" s="396" t="s">
        <v>306</v>
      </c>
      <c r="Z41" s="328"/>
      <c r="AA41" s="327" t="str">
        <f t="shared" si="31"/>
        <v>M</v>
      </c>
      <c r="AB41" s="329"/>
    </row>
    <row r="42" spans="1:28" s="330" customFormat="1" ht="33" customHeight="1">
      <c r="A42" s="316">
        <f>+A41+1</f>
        <v>33</v>
      </c>
      <c r="B42" s="317" t="s">
        <v>346</v>
      </c>
      <c r="C42" s="332" t="s">
        <v>60</v>
      </c>
      <c r="D42" s="332" t="s">
        <v>466</v>
      </c>
      <c r="E42" s="319" t="s">
        <v>59</v>
      </c>
      <c r="F42" s="319" t="s">
        <v>442</v>
      </c>
      <c r="G42" s="320">
        <v>40386</v>
      </c>
      <c r="H42" s="321" t="str">
        <f t="shared" ca="1" si="29"/>
        <v xml:space="preserve">9 năm 10 tháng </v>
      </c>
      <c r="I42" s="317">
        <v>141</v>
      </c>
      <c r="J42" s="334">
        <v>3.95</v>
      </c>
      <c r="K42" s="334">
        <v>3.95</v>
      </c>
      <c r="L42" s="334">
        <f>7.9/2</f>
        <v>3.95</v>
      </c>
      <c r="M42" s="334">
        <f>7.95/2</f>
        <v>3.9750000000000001</v>
      </c>
      <c r="N42" s="334">
        <f>7.68/2</f>
        <v>3.84</v>
      </c>
      <c r="O42" s="334">
        <f>7.85/2</f>
        <v>3.9249999999999998</v>
      </c>
      <c r="P42" s="334">
        <f>7.76/2</f>
        <v>3.88</v>
      </c>
      <c r="Q42" s="322">
        <v>3</v>
      </c>
      <c r="R42" s="370"/>
      <c r="S42" s="371"/>
      <c r="T42" s="371"/>
      <c r="U42" s="372"/>
      <c r="V42" s="324">
        <f t="shared" si="30"/>
        <v>3.8087499999999999</v>
      </c>
      <c r="W42" s="325" t="str">
        <f>INDEX($AE$2:$AK$2,MATCH(V42,$AE$1:$AK$1,1))</f>
        <v>B+</v>
      </c>
      <c r="X42" s="324">
        <v>3.8</v>
      </c>
      <c r="Y42" s="327" t="str">
        <f>IFERROR(INDEX($AE$2:$AK$2,MATCH(X42,$AE$1:$AK$1,1))," ")</f>
        <v>B+</v>
      </c>
      <c r="Z42" s="328"/>
      <c r="AA42" s="327" t="str">
        <f t="shared" si="31"/>
        <v>M</v>
      </c>
      <c r="AB42" s="329" t="s">
        <v>455</v>
      </c>
    </row>
    <row r="43" spans="1:28" s="330" customFormat="1" ht="33" customHeight="1">
      <c r="A43" s="341">
        <v>9</v>
      </c>
      <c r="B43" s="342"/>
      <c r="C43" s="343" t="s">
        <v>61</v>
      </c>
      <c r="D43" s="343"/>
      <c r="E43" s="344"/>
      <c r="F43" s="344"/>
      <c r="G43" s="345"/>
      <c r="H43" s="346"/>
      <c r="I43" s="342"/>
      <c r="J43" s="347"/>
      <c r="K43" s="347"/>
      <c r="L43" s="347"/>
      <c r="M43" s="347"/>
      <c r="N43" s="347"/>
      <c r="O43" s="347"/>
      <c r="P43" s="347"/>
      <c r="Q43" s="347"/>
      <c r="R43" s="347"/>
      <c r="S43" s="348"/>
      <c r="T43" s="348"/>
      <c r="U43" s="349"/>
      <c r="V43" s="350"/>
      <c r="W43" s="351"/>
      <c r="X43" s="352"/>
      <c r="Y43" s="353"/>
      <c r="Z43" s="353"/>
      <c r="AA43" s="353"/>
      <c r="AB43" s="354"/>
    </row>
    <row r="44" spans="1:28" s="330" customFormat="1" ht="33" customHeight="1">
      <c r="A44" s="316">
        <f>+A42+1</f>
        <v>34</v>
      </c>
      <c r="B44" s="317" t="s">
        <v>347</v>
      </c>
      <c r="C44" s="362" t="s">
        <v>62</v>
      </c>
      <c r="D44" s="332" t="s">
        <v>466</v>
      </c>
      <c r="E44" s="319" t="s">
        <v>63</v>
      </c>
      <c r="F44" s="319" t="s">
        <v>441</v>
      </c>
      <c r="G44" s="320">
        <v>39970</v>
      </c>
      <c r="H44" s="321" t="str">
        <f t="shared" ref="H44:H66" ca="1" si="32">DATEDIF(G44,TODAY(),"y")&amp;" năm "&amp;DATEDIF(G44,TODAY(),"ym")&amp;" tháng "</f>
        <v xml:space="preserve">10 năm 11 tháng </v>
      </c>
      <c r="I44" s="317"/>
      <c r="J44" s="334">
        <v>4.29</v>
      </c>
      <c r="K44" s="334">
        <v>4.29</v>
      </c>
      <c r="L44" s="334">
        <v>4.1500000000000004</v>
      </c>
      <c r="M44" s="334">
        <v>4.1399999999999997</v>
      </c>
      <c r="N44" s="334">
        <v>3.92</v>
      </c>
      <c r="O44" s="334">
        <v>4.17</v>
      </c>
      <c r="P44" s="334">
        <v>4.05</v>
      </c>
      <c r="Q44" s="334">
        <v>3.97</v>
      </c>
      <c r="R44" s="334">
        <v>4.1100000000000003</v>
      </c>
      <c r="S44" s="364">
        <v>4.16</v>
      </c>
      <c r="T44" s="364">
        <v>4.3</v>
      </c>
      <c r="U44" s="365">
        <v>4.16</v>
      </c>
      <c r="V44" s="324">
        <f>AVERAGE(J44:U44)</f>
        <v>4.1424999999999992</v>
      </c>
      <c r="W44" s="325" t="str">
        <f t="shared" ref="W44:W66" si="33">INDEX($AE$2:$AK$2,MATCH(V44,$AE$1:$AK$1,1))</f>
        <v>A</v>
      </c>
      <c r="X44" s="326">
        <v>4.1399999999999997</v>
      </c>
      <c r="Y44" s="396" t="s">
        <v>306</v>
      </c>
      <c r="Z44" s="328"/>
      <c r="AA44" s="327" t="str">
        <f t="shared" ref="AA44:AA66" si="34">IFERROR(INDEX($AE$2:$AK$2,MATCH(Z44,$AE$1:$AK$1,1))," ")</f>
        <v>M</v>
      </c>
      <c r="AB44" s="329"/>
    </row>
    <row r="45" spans="1:28" s="330" customFormat="1" ht="33" customHeight="1">
      <c r="A45" s="316">
        <f>+A44+1</f>
        <v>35</v>
      </c>
      <c r="B45" s="317" t="s">
        <v>348</v>
      </c>
      <c r="C45" s="362" t="s">
        <v>64</v>
      </c>
      <c r="D45" s="332" t="s">
        <v>466</v>
      </c>
      <c r="E45" s="319" t="s">
        <v>65</v>
      </c>
      <c r="F45" s="319" t="s">
        <v>442</v>
      </c>
      <c r="G45" s="320">
        <v>39970</v>
      </c>
      <c r="H45" s="321" t="str">
        <f t="shared" ca="1" si="32"/>
        <v xml:space="preserve">10 năm 11 tháng </v>
      </c>
      <c r="I45" s="317"/>
      <c r="J45" s="334">
        <v>4.29</v>
      </c>
      <c r="K45" s="334">
        <v>4.29</v>
      </c>
      <c r="L45" s="334">
        <v>4.1500000000000004</v>
      </c>
      <c r="M45" s="334">
        <v>4.1399999999999997</v>
      </c>
      <c r="N45" s="334">
        <v>3.92</v>
      </c>
      <c r="O45" s="334">
        <v>4.17</v>
      </c>
      <c r="P45" s="334">
        <v>4.05</v>
      </c>
      <c r="Q45" s="334">
        <v>3.97</v>
      </c>
      <c r="R45" s="334">
        <v>4.1100000000000003</v>
      </c>
      <c r="S45" s="364">
        <v>4.16</v>
      </c>
      <c r="T45" s="364">
        <v>4.3</v>
      </c>
      <c r="U45" s="365">
        <v>4.16</v>
      </c>
      <c r="V45" s="324">
        <f t="shared" ref="V45:V60" si="35">AVERAGE(J45:U45)</f>
        <v>4.1424999999999992</v>
      </c>
      <c r="W45" s="325" t="str">
        <f t="shared" si="33"/>
        <v>A</v>
      </c>
      <c r="X45" s="326">
        <v>4.1399999999999997</v>
      </c>
      <c r="Y45" s="396" t="s">
        <v>306</v>
      </c>
      <c r="Z45" s="328"/>
      <c r="AA45" s="327" t="str">
        <f t="shared" si="34"/>
        <v>M</v>
      </c>
      <c r="AB45" s="329"/>
    </row>
    <row r="46" spans="1:28" s="330" customFormat="1" ht="33" customHeight="1">
      <c r="A46" s="316">
        <f t="shared" ref="A46:A66" si="36">+A45+1</f>
        <v>36</v>
      </c>
      <c r="B46" s="317" t="s">
        <v>349</v>
      </c>
      <c r="C46" s="362" t="s">
        <v>66</v>
      </c>
      <c r="D46" s="332" t="s">
        <v>466</v>
      </c>
      <c r="E46" s="319" t="s">
        <v>67</v>
      </c>
      <c r="F46" s="319" t="s">
        <v>442</v>
      </c>
      <c r="G46" s="320">
        <v>39970</v>
      </c>
      <c r="H46" s="321" t="str">
        <f t="shared" ca="1" si="32"/>
        <v xml:space="preserve">10 năm 11 tháng </v>
      </c>
      <c r="I46" s="317"/>
      <c r="J46" s="334">
        <v>3.84</v>
      </c>
      <c r="K46" s="334">
        <v>3.84</v>
      </c>
      <c r="L46" s="334">
        <v>3.98</v>
      </c>
      <c r="M46" s="334">
        <v>3.75</v>
      </c>
      <c r="N46" s="334">
        <v>3.72</v>
      </c>
      <c r="O46" s="334">
        <v>3.79</v>
      </c>
      <c r="P46" s="334">
        <v>3.85</v>
      </c>
      <c r="Q46" s="334">
        <v>3.61</v>
      </c>
      <c r="R46" s="334">
        <v>3.68</v>
      </c>
      <c r="S46" s="364">
        <v>3.74</v>
      </c>
      <c r="T46" s="364">
        <v>3.7</v>
      </c>
      <c r="U46" s="365">
        <v>3.74</v>
      </c>
      <c r="V46" s="324">
        <f t="shared" si="35"/>
        <v>3.7700000000000009</v>
      </c>
      <c r="W46" s="325" t="str">
        <f t="shared" si="33"/>
        <v>B+</v>
      </c>
      <c r="X46" s="326">
        <v>3.77</v>
      </c>
      <c r="Y46" s="327" t="str">
        <f t="shared" ref="Y46:Y65" si="37">IFERROR(INDEX($AE$2:$AK$2,MATCH(X46,$AE$1:$AK$1,1))," ")</f>
        <v>B+</v>
      </c>
      <c r="Z46" s="328"/>
      <c r="AA46" s="327" t="str">
        <f t="shared" si="34"/>
        <v>M</v>
      </c>
      <c r="AB46" s="329"/>
    </row>
    <row r="47" spans="1:28" s="330" customFormat="1" ht="33" customHeight="1">
      <c r="A47" s="316">
        <f t="shared" si="36"/>
        <v>37</v>
      </c>
      <c r="B47" s="317" t="s">
        <v>350</v>
      </c>
      <c r="C47" s="362" t="s">
        <v>68</v>
      </c>
      <c r="D47" s="332" t="s">
        <v>466</v>
      </c>
      <c r="E47" s="319" t="s">
        <v>67</v>
      </c>
      <c r="F47" s="319" t="s">
        <v>442</v>
      </c>
      <c r="G47" s="320">
        <v>40081</v>
      </c>
      <c r="H47" s="321" t="str">
        <f t="shared" ca="1" si="32"/>
        <v xml:space="preserve">10 năm 8 tháng </v>
      </c>
      <c r="I47" s="317"/>
      <c r="J47" s="334">
        <v>3.76</v>
      </c>
      <c r="K47" s="334">
        <v>3.76</v>
      </c>
      <c r="L47" s="334">
        <v>3.98</v>
      </c>
      <c r="M47" s="334">
        <v>3.75</v>
      </c>
      <c r="N47" s="334">
        <v>3.98</v>
      </c>
      <c r="O47" s="334">
        <v>3.89</v>
      </c>
      <c r="P47" s="334">
        <v>3.85</v>
      </c>
      <c r="Q47" s="334">
        <v>3.69</v>
      </c>
      <c r="R47" s="334">
        <v>3.68</v>
      </c>
      <c r="S47" s="364">
        <v>3.74</v>
      </c>
      <c r="T47" s="364">
        <v>3.7</v>
      </c>
      <c r="U47" s="365">
        <v>3.74</v>
      </c>
      <c r="V47" s="324">
        <f t="shared" si="35"/>
        <v>3.7933333333333343</v>
      </c>
      <c r="W47" s="325" t="str">
        <f t="shared" si="33"/>
        <v>B+</v>
      </c>
      <c r="X47" s="326">
        <v>3.73</v>
      </c>
      <c r="Y47" s="327" t="str">
        <f t="shared" si="37"/>
        <v>B+</v>
      </c>
      <c r="Z47" s="328"/>
      <c r="AA47" s="327" t="str">
        <f t="shared" si="34"/>
        <v>M</v>
      </c>
      <c r="AB47" s="329"/>
    </row>
    <row r="48" spans="1:28" s="330" customFormat="1" ht="33" customHeight="1">
      <c r="A48" s="316">
        <f t="shared" si="36"/>
        <v>38</v>
      </c>
      <c r="B48" s="317" t="s">
        <v>351</v>
      </c>
      <c r="C48" s="362" t="s">
        <v>69</v>
      </c>
      <c r="D48" s="332" t="s">
        <v>466</v>
      </c>
      <c r="E48" s="319" t="s">
        <v>70</v>
      </c>
      <c r="F48" s="319" t="s">
        <v>442</v>
      </c>
      <c r="G48" s="320">
        <v>40011</v>
      </c>
      <c r="H48" s="321" t="str">
        <f t="shared" ca="1" si="32"/>
        <v xml:space="preserve">10 năm 10 tháng </v>
      </c>
      <c r="I48" s="317"/>
      <c r="J48" s="334">
        <v>3.6488</v>
      </c>
      <c r="K48" s="334">
        <v>3.6488</v>
      </c>
      <c r="L48" s="334">
        <v>3.1676000000000002</v>
      </c>
      <c r="M48" s="334">
        <v>3.1164000000000005</v>
      </c>
      <c r="N48" s="334">
        <v>3.2116000000000002</v>
      </c>
      <c r="O48" s="334">
        <v>3.3</v>
      </c>
      <c r="P48" s="334">
        <v>3.1640000000000006</v>
      </c>
      <c r="Q48" s="334">
        <v>3.16</v>
      </c>
      <c r="R48" s="334">
        <v>3.11</v>
      </c>
      <c r="S48" s="369">
        <v>3.2350000000000003</v>
      </c>
      <c r="T48" s="364">
        <v>3.4</v>
      </c>
      <c r="U48" s="365">
        <v>3.2350000000000003</v>
      </c>
      <c r="V48" s="324">
        <f t="shared" si="35"/>
        <v>3.2830999999999997</v>
      </c>
      <c r="W48" s="325" t="str">
        <f t="shared" si="33"/>
        <v>B</v>
      </c>
      <c r="X48" s="326">
        <v>3.3</v>
      </c>
      <c r="Y48" s="327" t="str">
        <f t="shared" si="37"/>
        <v>B</v>
      </c>
      <c r="Z48" s="328"/>
      <c r="AA48" s="327" t="str">
        <f t="shared" si="34"/>
        <v>M</v>
      </c>
      <c r="AB48" s="329"/>
    </row>
    <row r="49" spans="1:28" s="330" customFormat="1" ht="33" customHeight="1">
      <c r="A49" s="316">
        <f t="shared" si="36"/>
        <v>39</v>
      </c>
      <c r="B49" s="317" t="s">
        <v>353</v>
      </c>
      <c r="C49" s="362" t="s">
        <v>72</v>
      </c>
      <c r="D49" s="332" t="s">
        <v>466</v>
      </c>
      <c r="E49" s="319" t="s">
        <v>70</v>
      </c>
      <c r="F49" s="319" t="s">
        <v>442</v>
      </c>
      <c r="G49" s="320">
        <v>42807</v>
      </c>
      <c r="H49" s="321" t="str">
        <f t="shared" ca="1" si="32"/>
        <v xml:space="preserve">3 năm 2 tháng </v>
      </c>
      <c r="I49" s="317"/>
      <c r="J49" s="334">
        <v>3.2760000000000002</v>
      </c>
      <c r="K49" s="334">
        <v>3.2760000000000002</v>
      </c>
      <c r="L49" s="334">
        <v>2.8708000000000005</v>
      </c>
      <c r="M49" s="334">
        <v>3.1468000000000003</v>
      </c>
      <c r="N49" s="334">
        <v>2.8996000000000004</v>
      </c>
      <c r="O49" s="334">
        <v>3</v>
      </c>
      <c r="P49" s="334">
        <v>2.9680000000000004</v>
      </c>
      <c r="Q49" s="334">
        <v>3.13</v>
      </c>
      <c r="R49" s="334">
        <v>2.89</v>
      </c>
      <c r="S49" s="369">
        <v>3.0470000000000006</v>
      </c>
      <c r="T49" s="364">
        <v>3</v>
      </c>
      <c r="U49" s="365">
        <v>3.0470000000000006</v>
      </c>
      <c r="V49" s="324">
        <f t="shared" si="35"/>
        <v>3.0459333333333327</v>
      </c>
      <c r="W49" s="325" t="str">
        <f t="shared" si="33"/>
        <v>B</v>
      </c>
      <c r="X49" s="326">
        <v>3.05</v>
      </c>
      <c r="Y49" s="327" t="str">
        <f t="shared" si="37"/>
        <v>B</v>
      </c>
      <c r="Z49" s="328"/>
      <c r="AA49" s="327" t="str">
        <f t="shared" si="34"/>
        <v>M</v>
      </c>
      <c r="AB49" s="329"/>
    </row>
    <row r="50" spans="1:28" s="330" customFormat="1" ht="33" customHeight="1">
      <c r="A50" s="316">
        <f t="shared" si="36"/>
        <v>40</v>
      </c>
      <c r="B50" s="317" t="s">
        <v>354</v>
      </c>
      <c r="C50" s="373" t="s">
        <v>73</v>
      </c>
      <c r="D50" s="332" t="s">
        <v>466</v>
      </c>
      <c r="E50" s="319" t="s">
        <v>70</v>
      </c>
      <c r="F50" s="319" t="s">
        <v>442</v>
      </c>
      <c r="G50" s="367">
        <v>43010</v>
      </c>
      <c r="H50" s="321" t="str">
        <f t="shared" ca="1" si="32"/>
        <v xml:space="preserve">2 năm 8 tháng </v>
      </c>
      <c r="I50" s="317"/>
      <c r="J50" s="334">
        <v>3.3960000000000004</v>
      </c>
      <c r="K50" s="334">
        <v>3.3960000000000004</v>
      </c>
      <c r="L50" s="334">
        <v>3.2772000000000006</v>
      </c>
      <c r="M50" s="334">
        <v>3.4516</v>
      </c>
      <c r="N50" s="334">
        <v>3.3292000000000002</v>
      </c>
      <c r="O50" s="334">
        <v>3.26</v>
      </c>
      <c r="P50" s="334">
        <v>3.1970000000000001</v>
      </c>
      <c r="Q50" s="334">
        <v>3.14</v>
      </c>
      <c r="R50" s="334">
        <v>3.56</v>
      </c>
      <c r="S50" s="369">
        <v>3.3929999999999998</v>
      </c>
      <c r="T50" s="364">
        <v>3.4</v>
      </c>
      <c r="U50" s="365">
        <v>3.3929999999999998</v>
      </c>
      <c r="V50" s="324">
        <f t="shared" si="35"/>
        <v>3.3494166666666665</v>
      </c>
      <c r="W50" s="325" t="str">
        <f t="shared" si="33"/>
        <v>B</v>
      </c>
      <c r="X50" s="326">
        <v>3.34</v>
      </c>
      <c r="Y50" s="327" t="str">
        <f t="shared" si="37"/>
        <v>B</v>
      </c>
      <c r="Z50" s="328"/>
      <c r="AA50" s="327" t="str">
        <f t="shared" si="34"/>
        <v>M</v>
      </c>
      <c r="AB50" s="329"/>
    </row>
    <row r="51" spans="1:28" s="330" customFormat="1" ht="33" customHeight="1">
      <c r="A51" s="316">
        <f t="shared" si="36"/>
        <v>41</v>
      </c>
      <c r="B51" s="317" t="s">
        <v>355</v>
      </c>
      <c r="C51" s="373" t="s">
        <v>125</v>
      </c>
      <c r="D51" s="332" t="s">
        <v>466</v>
      </c>
      <c r="E51" s="319" t="s">
        <v>70</v>
      </c>
      <c r="F51" s="319" t="s">
        <v>442</v>
      </c>
      <c r="G51" s="367">
        <v>43171</v>
      </c>
      <c r="H51" s="321" t="str">
        <f t="shared" ca="1" si="32"/>
        <v xml:space="preserve">2 năm 2 tháng </v>
      </c>
      <c r="I51" s="317"/>
      <c r="J51" s="334">
        <v>3.1520000000000006</v>
      </c>
      <c r="K51" s="334">
        <v>3.1520000000000006</v>
      </c>
      <c r="L51" s="334">
        <v>3.1244000000000005</v>
      </c>
      <c r="M51" s="334">
        <v>3.3204000000000002</v>
      </c>
      <c r="N51" s="334">
        <v>2.9444000000000004</v>
      </c>
      <c r="O51" s="334">
        <v>3</v>
      </c>
      <c r="P51" s="334">
        <v>3.1550000000000002</v>
      </c>
      <c r="Q51" s="334">
        <v>3.01</v>
      </c>
      <c r="R51" s="334">
        <v>3</v>
      </c>
      <c r="S51" s="369">
        <v>3.2620000000000005</v>
      </c>
      <c r="T51" s="364">
        <v>3.1</v>
      </c>
      <c r="U51" s="365">
        <v>3.2620000000000005</v>
      </c>
      <c r="V51" s="324">
        <f t="shared" si="35"/>
        <v>3.1235166666666672</v>
      </c>
      <c r="W51" s="325" t="str">
        <f t="shared" si="33"/>
        <v>B</v>
      </c>
      <c r="X51" s="326">
        <v>3.14</v>
      </c>
      <c r="Y51" s="327" t="str">
        <f t="shared" si="37"/>
        <v>B</v>
      </c>
      <c r="Z51" s="328"/>
      <c r="AA51" s="327" t="str">
        <f t="shared" si="34"/>
        <v>M</v>
      </c>
      <c r="AB51" s="329"/>
    </row>
    <row r="52" spans="1:28" s="330" customFormat="1" ht="33" customHeight="1">
      <c r="A52" s="316">
        <f t="shared" si="36"/>
        <v>42</v>
      </c>
      <c r="B52" s="317" t="s">
        <v>356</v>
      </c>
      <c r="C52" s="373" t="s">
        <v>127</v>
      </c>
      <c r="D52" s="332" t="s">
        <v>466</v>
      </c>
      <c r="E52" s="319" t="s">
        <v>70</v>
      </c>
      <c r="F52" s="319" t="s">
        <v>442</v>
      </c>
      <c r="G52" s="367">
        <v>43249</v>
      </c>
      <c r="H52" s="321" t="str">
        <f t="shared" ca="1" si="32"/>
        <v xml:space="preserve">2 năm 0 tháng </v>
      </c>
      <c r="I52" s="317">
        <v>61</v>
      </c>
      <c r="J52" s="334">
        <v>3.08</v>
      </c>
      <c r="K52" s="334">
        <v>3.08</v>
      </c>
      <c r="L52" s="335"/>
      <c r="M52" s="335"/>
      <c r="N52" s="334">
        <v>2.7176000000000005</v>
      </c>
      <c r="O52" s="334">
        <v>2.89</v>
      </c>
      <c r="P52" s="334">
        <v>2.8510000000000004</v>
      </c>
      <c r="Q52" s="334">
        <v>2.75</v>
      </c>
      <c r="R52" s="334">
        <v>3</v>
      </c>
      <c r="S52" s="369">
        <v>3.1650000000000005</v>
      </c>
      <c r="T52" s="364">
        <v>2.9</v>
      </c>
      <c r="U52" s="365">
        <v>3.1650000000000005</v>
      </c>
      <c r="V52" s="324">
        <f t="shared" si="35"/>
        <v>2.9598599999999999</v>
      </c>
      <c r="W52" s="325" t="str">
        <f t="shared" si="33"/>
        <v>B-</v>
      </c>
      <c r="X52" s="326">
        <v>2.9</v>
      </c>
      <c r="Y52" s="327" t="str">
        <f t="shared" si="37"/>
        <v>B-</v>
      </c>
      <c r="Z52" s="328"/>
      <c r="AA52" s="327" t="str">
        <f t="shared" si="34"/>
        <v>M</v>
      </c>
      <c r="AB52" s="329"/>
    </row>
    <row r="53" spans="1:28" s="330" customFormat="1" ht="33" customHeight="1">
      <c r="A53" s="316">
        <f t="shared" si="36"/>
        <v>43</v>
      </c>
      <c r="B53" s="317" t="s">
        <v>357</v>
      </c>
      <c r="C53" s="374" t="s">
        <v>298</v>
      </c>
      <c r="D53" s="332" t="s">
        <v>466</v>
      </c>
      <c r="E53" s="319" t="s">
        <v>70</v>
      </c>
      <c r="F53" s="319" t="s">
        <v>442</v>
      </c>
      <c r="G53" s="375">
        <v>43297</v>
      </c>
      <c r="H53" s="321" t="str">
        <f t="shared" ca="1" si="32"/>
        <v xml:space="preserve">1 năm 10 tháng </v>
      </c>
      <c r="I53" s="317"/>
      <c r="J53" s="334">
        <v>3.32</v>
      </c>
      <c r="K53" s="334">
        <v>3.32</v>
      </c>
      <c r="L53" s="334">
        <v>3.02</v>
      </c>
      <c r="M53" s="334">
        <v>3.1819999999999999</v>
      </c>
      <c r="N53" s="334">
        <v>3.1676000000000002</v>
      </c>
      <c r="O53" s="334">
        <v>3.2</v>
      </c>
      <c r="P53" s="334">
        <v>3.0490000000000004</v>
      </c>
      <c r="Q53" s="334">
        <v>3.33</v>
      </c>
      <c r="R53" s="334">
        <v>3.32</v>
      </c>
      <c r="S53" s="369">
        <v>3.1020000000000003</v>
      </c>
      <c r="T53" s="364">
        <v>3.3</v>
      </c>
      <c r="U53" s="365">
        <v>3.1020000000000003</v>
      </c>
      <c r="V53" s="324">
        <f t="shared" si="35"/>
        <v>3.20105</v>
      </c>
      <c r="W53" s="325" t="str">
        <f t="shared" si="33"/>
        <v>B</v>
      </c>
      <c r="X53" s="326">
        <v>3.21</v>
      </c>
      <c r="Y53" s="327" t="str">
        <f t="shared" si="37"/>
        <v>B</v>
      </c>
      <c r="Z53" s="328"/>
      <c r="AA53" s="327" t="str">
        <f t="shared" si="34"/>
        <v>M</v>
      </c>
      <c r="AB53" s="329"/>
    </row>
    <row r="54" spans="1:28" s="330" customFormat="1" ht="33" customHeight="1">
      <c r="A54" s="316">
        <f t="shared" si="36"/>
        <v>44</v>
      </c>
      <c r="B54" s="317" t="s">
        <v>358</v>
      </c>
      <c r="C54" s="373" t="s">
        <v>136</v>
      </c>
      <c r="D54" s="332" t="s">
        <v>466</v>
      </c>
      <c r="E54" s="319" t="s">
        <v>70</v>
      </c>
      <c r="F54" s="319" t="s">
        <v>442</v>
      </c>
      <c r="G54" s="367">
        <f>VLOOKUP(C54,[1]WORKING!C$79:H$104,6,0)</f>
        <v>43271</v>
      </c>
      <c r="H54" s="321" t="str">
        <f t="shared" ca="1" si="32"/>
        <v xml:space="preserve">1 năm 11 tháng </v>
      </c>
      <c r="I54" s="317"/>
      <c r="J54" s="334">
        <v>3.1376000000000004</v>
      </c>
      <c r="K54" s="334">
        <v>3.1376000000000004</v>
      </c>
      <c r="L54" s="334">
        <v>2.9356000000000004</v>
      </c>
      <c r="M54" s="334">
        <v>2.9572000000000003</v>
      </c>
      <c r="N54" s="334">
        <v>2.9812000000000003</v>
      </c>
      <c r="O54" s="334">
        <v>2.95</v>
      </c>
      <c r="P54" s="334">
        <v>2.923</v>
      </c>
      <c r="Q54" s="334">
        <v>2.9</v>
      </c>
      <c r="R54" s="334">
        <v>3.08</v>
      </c>
      <c r="S54" s="369">
        <v>3.2440000000000007</v>
      </c>
      <c r="T54" s="364">
        <v>3.3</v>
      </c>
      <c r="U54" s="365">
        <v>3.2440000000000007</v>
      </c>
      <c r="V54" s="324">
        <f t="shared" si="35"/>
        <v>3.0658499999999993</v>
      </c>
      <c r="W54" s="325" t="str">
        <f t="shared" si="33"/>
        <v>B</v>
      </c>
      <c r="X54" s="326">
        <v>3.07</v>
      </c>
      <c r="Y54" s="327" t="str">
        <f t="shared" si="37"/>
        <v>B</v>
      </c>
      <c r="Z54" s="328"/>
      <c r="AA54" s="327" t="str">
        <f t="shared" si="34"/>
        <v>M</v>
      </c>
      <c r="AB54" s="329"/>
    </row>
    <row r="55" spans="1:28" s="330" customFormat="1" ht="33" customHeight="1">
      <c r="A55" s="316">
        <f t="shared" si="36"/>
        <v>45</v>
      </c>
      <c r="B55" s="317" t="s">
        <v>359</v>
      </c>
      <c r="C55" s="373" t="s">
        <v>137</v>
      </c>
      <c r="D55" s="332" t="s">
        <v>466</v>
      </c>
      <c r="E55" s="319" t="s">
        <v>70</v>
      </c>
      <c r="F55" s="319" t="s">
        <v>442</v>
      </c>
      <c r="G55" s="367">
        <f>VLOOKUP(C55,[1]WORKING!C$79:H$104,6,0)</f>
        <v>43279</v>
      </c>
      <c r="H55" s="321" t="str">
        <f t="shared" ca="1" si="32"/>
        <v xml:space="preserve">1 năm 11 tháng </v>
      </c>
      <c r="I55" s="317"/>
      <c r="J55" s="334">
        <v>3.0944000000000007</v>
      </c>
      <c r="K55" s="334">
        <v>3.0944000000000007</v>
      </c>
      <c r="L55" s="334">
        <v>2.95</v>
      </c>
      <c r="M55" s="334">
        <v>3.1900000000000004</v>
      </c>
      <c r="N55" s="334">
        <v>2.8348000000000004</v>
      </c>
      <c r="O55" s="334">
        <v>2.95</v>
      </c>
      <c r="P55" s="334">
        <v>3.1100000000000003</v>
      </c>
      <c r="Q55" s="334">
        <v>3.05</v>
      </c>
      <c r="R55" s="334">
        <v>3.16</v>
      </c>
      <c r="S55" s="369">
        <v>2.9980000000000002</v>
      </c>
      <c r="T55" s="364">
        <v>3</v>
      </c>
      <c r="U55" s="365">
        <v>2.9980000000000002</v>
      </c>
      <c r="V55" s="324">
        <f t="shared" si="35"/>
        <v>3.0358000000000001</v>
      </c>
      <c r="W55" s="325" t="str">
        <f t="shared" si="33"/>
        <v>B</v>
      </c>
      <c r="X55" s="326">
        <v>3.05</v>
      </c>
      <c r="Y55" s="327" t="str">
        <f t="shared" si="37"/>
        <v>B</v>
      </c>
      <c r="Z55" s="328"/>
      <c r="AA55" s="327" t="str">
        <f t="shared" si="34"/>
        <v>M</v>
      </c>
      <c r="AB55" s="329"/>
    </row>
    <row r="56" spans="1:28" s="330" customFormat="1" ht="33" customHeight="1">
      <c r="A56" s="316">
        <f t="shared" si="36"/>
        <v>46</v>
      </c>
      <c r="B56" s="317" t="s">
        <v>360</v>
      </c>
      <c r="C56" s="373" t="s">
        <v>131</v>
      </c>
      <c r="D56" s="332" t="s">
        <v>466</v>
      </c>
      <c r="E56" s="319" t="s">
        <v>70</v>
      </c>
      <c r="F56" s="319" t="s">
        <v>442</v>
      </c>
      <c r="G56" s="367">
        <f>VLOOKUP(C56,[1]WORKING!C$79:H$104,6,0)</f>
        <v>43286</v>
      </c>
      <c r="H56" s="321" t="str">
        <f t="shared" ca="1" si="32"/>
        <v xml:space="preserve">1 năm 10 tháng </v>
      </c>
      <c r="I56" s="317"/>
      <c r="J56" s="334">
        <v>3.1160000000000005</v>
      </c>
      <c r="K56" s="334">
        <v>3.1160000000000005</v>
      </c>
      <c r="L56" s="334">
        <v>2.95</v>
      </c>
      <c r="M56" s="334">
        <v>3.1172000000000004</v>
      </c>
      <c r="N56" s="334">
        <v>2.8564000000000003</v>
      </c>
      <c r="O56" s="334">
        <v>2.95</v>
      </c>
      <c r="P56" s="334">
        <v>2.9040000000000004</v>
      </c>
      <c r="Q56" s="334">
        <v>2.88</v>
      </c>
      <c r="R56" s="334">
        <v>3</v>
      </c>
      <c r="S56" s="369">
        <v>2.9950000000000001</v>
      </c>
      <c r="T56" s="364">
        <v>3</v>
      </c>
      <c r="U56" s="365">
        <v>2.9950000000000001</v>
      </c>
      <c r="V56" s="324">
        <f t="shared" si="35"/>
        <v>2.9899666666666671</v>
      </c>
      <c r="W56" s="325" t="str">
        <f t="shared" si="33"/>
        <v>B-</v>
      </c>
      <c r="X56" s="326">
        <v>3.05</v>
      </c>
      <c r="Y56" s="327" t="str">
        <f t="shared" si="37"/>
        <v>B</v>
      </c>
      <c r="Z56" s="328"/>
      <c r="AA56" s="327" t="str">
        <f t="shared" si="34"/>
        <v>M</v>
      </c>
      <c r="AB56" s="329"/>
    </row>
    <row r="57" spans="1:28" s="330" customFormat="1" ht="33" customHeight="1">
      <c r="A57" s="316">
        <f t="shared" si="36"/>
        <v>47</v>
      </c>
      <c r="B57" s="317" t="s">
        <v>362</v>
      </c>
      <c r="C57" s="362" t="s">
        <v>138</v>
      </c>
      <c r="D57" s="332" t="s">
        <v>466</v>
      </c>
      <c r="E57" s="319" t="s">
        <v>70</v>
      </c>
      <c r="F57" s="319" t="s">
        <v>442</v>
      </c>
      <c r="G57" s="320">
        <v>43325</v>
      </c>
      <c r="H57" s="321" t="str">
        <f t="shared" ca="1" si="32"/>
        <v xml:space="preserve">1 năm 9 tháng </v>
      </c>
      <c r="I57" s="317"/>
      <c r="J57" s="334">
        <v>3.0872000000000006</v>
      </c>
      <c r="K57" s="334">
        <v>3.0872000000000006</v>
      </c>
      <c r="L57" s="334">
        <v>2.95</v>
      </c>
      <c r="M57" s="334">
        <v>3.1459999999999999</v>
      </c>
      <c r="N57" s="334">
        <v>3.0019999999999998</v>
      </c>
      <c r="O57" s="334">
        <v>3.2</v>
      </c>
      <c r="P57" s="334">
        <v>2.9090000000000007</v>
      </c>
      <c r="Q57" s="334">
        <v>3.28</v>
      </c>
      <c r="R57" s="334">
        <v>3.08</v>
      </c>
      <c r="S57" s="369">
        <v>3.0380000000000003</v>
      </c>
      <c r="T57" s="364">
        <v>3.4</v>
      </c>
      <c r="U57" s="365">
        <v>3.0380000000000003</v>
      </c>
      <c r="V57" s="324">
        <f t="shared" si="35"/>
        <v>3.1014499999999998</v>
      </c>
      <c r="W57" s="325" t="str">
        <f t="shared" si="33"/>
        <v>B</v>
      </c>
      <c r="X57" s="326">
        <v>3.14</v>
      </c>
      <c r="Y57" s="327" t="str">
        <f t="shared" si="37"/>
        <v>B</v>
      </c>
      <c r="Z57" s="328"/>
      <c r="AA57" s="327" t="str">
        <f t="shared" si="34"/>
        <v>M</v>
      </c>
      <c r="AB57" s="329"/>
    </row>
    <row r="58" spans="1:28" s="330" customFormat="1" ht="33" customHeight="1">
      <c r="A58" s="316">
        <f t="shared" si="36"/>
        <v>48</v>
      </c>
      <c r="B58" s="317" t="s">
        <v>364</v>
      </c>
      <c r="C58" s="362" t="s">
        <v>139</v>
      </c>
      <c r="D58" s="332" t="s">
        <v>466</v>
      </c>
      <c r="E58" s="319" t="s">
        <v>70</v>
      </c>
      <c r="F58" s="319" t="s">
        <v>442</v>
      </c>
      <c r="G58" s="320">
        <f>VLOOKUP(C58,[1]WORKING!C$79:H$104,6,0)</f>
        <v>43374</v>
      </c>
      <c r="H58" s="321" t="str">
        <f t="shared" ca="1" si="32"/>
        <v xml:space="preserve">1 năm 8 tháng </v>
      </c>
      <c r="I58" s="317"/>
      <c r="J58" s="334">
        <v>3.2096000000000005</v>
      </c>
      <c r="K58" s="334">
        <v>3.2096000000000005</v>
      </c>
      <c r="L58" s="334">
        <v>2.9644000000000004</v>
      </c>
      <c r="M58" s="334">
        <v>3.206</v>
      </c>
      <c r="N58" s="334">
        <v>3.0388000000000002</v>
      </c>
      <c r="O58" s="334">
        <v>3</v>
      </c>
      <c r="P58" s="334">
        <v>3.0040000000000004</v>
      </c>
      <c r="Q58" s="334">
        <v>3.25</v>
      </c>
      <c r="R58" s="334">
        <v>3.01</v>
      </c>
      <c r="S58" s="369">
        <v>3.2</v>
      </c>
      <c r="T58" s="364">
        <v>3</v>
      </c>
      <c r="U58" s="365">
        <v>3.2</v>
      </c>
      <c r="V58" s="324">
        <f t="shared" si="35"/>
        <v>3.1076999999999999</v>
      </c>
      <c r="W58" s="325" t="str">
        <f t="shared" si="33"/>
        <v>B</v>
      </c>
      <c r="X58" s="326">
        <v>3.14</v>
      </c>
      <c r="Y58" s="327" t="str">
        <f t="shared" si="37"/>
        <v>B</v>
      </c>
      <c r="Z58" s="328"/>
      <c r="AA58" s="327" t="str">
        <f t="shared" si="34"/>
        <v>M</v>
      </c>
      <c r="AB58" s="329"/>
    </row>
    <row r="59" spans="1:28" s="330" customFormat="1" ht="33" customHeight="1">
      <c r="A59" s="316">
        <f t="shared" si="36"/>
        <v>49</v>
      </c>
      <c r="B59" s="317" t="s">
        <v>365</v>
      </c>
      <c r="C59" s="362" t="s">
        <v>140</v>
      </c>
      <c r="D59" s="332" t="s">
        <v>466</v>
      </c>
      <c r="E59" s="319" t="s">
        <v>70</v>
      </c>
      <c r="F59" s="319" t="s">
        <v>442</v>
      </c>
      <c r="G59" s="320">
        <f>VLOOKUP(C59,[1]WORKING!C$79:H$104,6,0)</f>
        <v>43382</v>
      </c>
      <c r="H59" s="321" t="str">
        <f t="shared" ca="1" si="32"/>
        <v xml:space="preserve">1 năm 7 tháng </v>
      </c>
      <c r="I59" s="317"/>
      <c r="J59" s="334">
        <v>3.1448000000000005</v>
      </c>
      <c r="K59" s="334">
        <v>3.1448000000000005</v>
      </c>
      <c r="L59" s="334">
        <v>2.8420000000000005</v>
      </c>
      <c r="M59" s="334">
        <v>3.0044000000000004</v>
      </c>
      <c r="N59" s="334">
        <v>2.7564000000000002</v>
      </c>
      <c r="O59" s="334">
        <v>2.83</v>
      </c>
      <c r="P59" s="334">
        <v>2.8960000000000004</v>
      </c>
      <c r="Q59" s="334">
        <v>2.87</v>
      </c>
      <c r="R59" s="334">
        <v>3.08</v>
      </c>
      <c r="S59" s="369">
        <v>3.0150000000000006</v>
      </c>
      <c r="T59" s="364">
        <v>3</v>
      </c>
      <c r="U59" s="365">
        <v>3.0150000000000006</v>
      </c>
      <c r="V59" s="324">
        <f t="shared" si="35"/>
        <v>2.9665333333333339</v>
      </c>
      <c r="W59" s="325" t="str">
        <f t="shared" si="33"/>
        <v>B-</v>
      </c>
      <c r="X59" s="326">
        <v>3</v>
      </c>
      <c r="Y59" s="327" t="str">
        <f t="shared" si="37"/>
        <v>B</v>
      </c>
      <c r="Z59" s="328"/>
      <c r="AA59" s="327" t="str">
        <f t="shared" si="34"/>
        <v>M</v>
      </c>
      <c r="AB59" s="329"/>
    </row>
    <row r="60" spans="1:28" s="330" customFormat="1" ht="33" customHeight="1">
      <c r="A60" s="316">
        <f t="shared" si="36"/>
        <v>50</v>
      </c>
      <c r="B60" s="317" t="s">
        <v>366</v>
      </c>
      <c r="C60" s="362" t="s">
        <v>143</v>
      </c>
      <c r="D60" s="332" t="s">
        <v>466</v>
      </c>
      <c r="E60" s="319" t="s">
        <v>70</v>
      </c>
      <c r="F60" s="319" t="s">
        <v>442</v>
      </c>
      <c r="G60" s="320">
        <f>VLOOKUP(C60,[1]WORKING!C$79:H$104,6,0)</f>
        <v>43425</v>
      </c>
      <c r="H60" s="321" t="str">
        <f t="shared" ca="1" si="32"/>
        <v xml:space="preserve">1 năm 6 tháng </v>
      </c>
      <c r="I60" s="317"/>
      <c r="J60" s="334">
        <v>3.1232000000000006</v>
      </c>
      <c r="K60" s="334">
        <v>3.1232000000000006</v>
      </c>
      <c r="L60" s="334">
        <v>2.95</v>
      </c>
      <c r="M60" s="334">
        <v>2.8924000000000003</v>
      </c>
      <c r="N60" s="334">
        <v>2.8420000000000005</v>
      </c>
      <c r="O60" s="334">
        <v>2.86</v>
      </c>
      <c r="P60" s="334">
        <v>2.8510000000000004</v>
      </c>
      <c r="Q60" s="334">
        <v>2.9</v>
      </c>
      <c r="R60" s="334">
        <v>2.99</v>
      </c>
      <c r="S60" s="369">
        <v>3.4050000000000002</v>
      </c>
      <c r="T60" s="364">
        <v>3.3</v>
      </c>
      <c r="U60" s="365">
        <v>3.4050000000000002</v>
      </c>
      <c r="V60" s="324">
        <f t="shared" si="35"/>
        <v>3.0534833333333329</v>
      </c>
      <c r="W60" s="325" t="str">
        <f t="shared" si="33"/>
        <v>B</v>
      </c>
      <c r="X60" s="326">
        <v>3.04</v>
      </c>
      <c r="Y60" s="327" t="str">
        <f t="shared" si="37"/>
        <v>B</v>
      </c>
      <c r="Z60" s="328"/>
      <c r="AA60" s="327" t="str">
        <f t="shared" si="34"/>
        <v>M</v>
      </c>
      <c r="AB60" s="329"/>
    </row>
    <row r="61" spans="1:28" s="330" customFormat="1" ht="33" customHeight="1">
      <c r="A61" s="316">
        <f t="shared" si="36"/>
        <v>51</v>
      </c>
      <c r="B61" s="317" t="s">
        <v>367</v>
      </c>
      <c r="C61" s="362" t="s">
        <v>294</v>
      </c>
      <c r="D61" s="332" t="s">
        <v>466</v>
      </c>
      <c r="E61" s="319" t="s">
        <v>70</v>
      </c>
      <c r="F61" s="319" t="s">
        <v>442</v>
      </c>
      <c r="G61" s="320">
        <v>43531</v>
      </c>
      <c r="H61" s="321" t="str">
        <f t="shared" ca="1" si="32"/>
        <v xml:space="preserve">1 năm 2 tháng </v>
      </c>
      <c r="I61" s="317"/>
      <c r="J61" s="334"/>
      <c r="K61" s="334"/>
      <c r="L61" s="334">
        <v>2.7372000000000005</v>
      </c>
      <c r="M61" s="334">
        <v>2.9604000000000004</v>
      </c>
      <c r="N61" s="334">
        <v>3.0884000000000005</v>
      </c>
      <c r="O61" s="334">
        <v>3</v>
      </c>
      <c r="P61" s="334">
        <v>3.1110000000000002</v>
      </c>
      <c r="Q61" s="334">
        <v>2.82</v>
      </c>
      <c r="R61" s="334">
        <v>3</v>
      </c>
      <c r="S61" s="369">
        <v>2.8840000000000003</v>
      </c>
      <c r="T61" s="364">
        <v>3.2</v>
      </c>
      <c r="U61" s="365">
        <v>2.8840000000000003</v>
      </c>
      <c r="V61" s="324">
        <f t="shared" ref="V61:V64" si="38">AVERAGE(J61:U61)</f>
        <v>2.9685000000000001</v>
      </c>
      <c r="W61" s="325" t="str">
        <f t="shared" si="33"/>
        <v>B-</v>
      </c>
      <c r="X61" s="326">
        <v>3.03</v>
      </c>
      <c r="Y61" s="327" t="str">
        <f t="shared" si="37"/>
        <v>B</v>
      </c>
      <c r="Z61" s="328"/>
      <c r="AA61" s="327" t="str">
        <f t="shared" si="34"/>
        <v>M</v>
      </c>
      <c r="AB61" s="329"/>
    </row>
    <row r="62" spans="1:28" s="330" customFormat="1" ht="33" customHeight="1">
      <c r="A62" s="316">
        <f t="shared" si="36"/>
        <v>52</v>
      </c>
      <c r="B62" s="317" t="s">
        <v>368</v>
      </c>
      <c r="C62" s="362" t="s">
        <v>301</v>
      </c>
      <c r="D62" s="332" t="s">
        <v>466</v>
      </c>
      <c r="E62" s="319" t="s">
        <v>70</v>
      </c>
      <c r="F62" s="319" t="s">
        <v>442</v>
      </c>
      <c r="G62" s="320">
        <v>43628</v>
      </c>
      <c r="H62" s="321" t="str">
        <f t="shared" ca="1" si="32"/>
        <v xml:space="preserve">0 năm 11 tháng </v>
      </c>
      <c r="I62" s="317"/>
      <c r="J62" s="334"/>
      <c r="K62" s="334"/>
      <c r="L62" s="334"/>
      <c r="M62" s="334"/>
      <c r="N62" s="334"/>
      <c r="O62" s="334">
        <v>2.77</v>
      </c>
      <c r="P62" s="334">
        <v>2.9350000000000005</v>
      </c>
      <c r="Q62" s="334">
        <v>3.03</v>
      </c>
      <c r="R62" s="334">
        <v>3</v>
      </c>
      <c r="S62" s="369">
        <v>3.0040000000000004</v>
      </c>
      <c r="T62" s="364">
        <v>3.1</v>
      </c>
      <c r="U62" s="365">
        <v>3.0040000000000004</v>
      </c>
      <c r="V62" s="324">
        <f t="shared" si="38"/>
        <v>2.9775714285714292</v>
      </c>
      <c r="W62" s="325" t="str">
        <f t="shared" si="33"/>
        <v>B-</v>
      </c>
      <c r="X62" s="326">
        <v>3.06</v>
      </c>
      <c r="Y62" s="327" t="str">
        <f t="shared" si="37"/>
        <v>B</v>
      </c>
      <c r="Z62" s="328"/>
      <c r="AA62" s="327" t="str">
        <f t="shared" si="34"/>
        <v>M</v>
      </c>
      <c r="AB62" s="329"/>
    </row>
    <row r="63" spans="1:28" s="330" customFormat="1" ht="33" customHeight="1">
      <c r="A63" s="316">
        <f t="shared" si="36"/>
        <v>53</v>
      </c>
      <c r="B63" s="317" t="s">
        <v>369</v>
      </c>
      <c r="C63" s="362" t="s">
        <v>311</v>
      </c>
      <c r="D63" s="332" t="s">
        <v>466</v>
      </c>
      <c r="E63" s="319" t="s">
        <v>70</v>
      </c>
      <c r="F63" s="319" t="s">
        <v>442</v>
      </c>
      <c r="G63" s="320">
        <v>43648</v>
      </c>
      <c r="H63" s="321" t="str">
        <f t="shared" ca="1" si="32"/>
        <v xml:space="preserve">0 năm 11 tháng </v>
      </c>
      <c r="I63" s="317"/>
      <c r="J63" s="334"/>
      <c r="K63" s="334"/>
      <c r="L63" s="334"/>
      <c r="M63" s="334"/>
      <c r="N63" s="334"/>
      <c r="O63" s="334"/>
      <c r="P63" s="334">
        <v>2.9950000000000001</v>
      </c>
      <c r="Q63" s="334">
        <v>3.32</v>
      </c>
      <c r="R63" s="334">
        <v>3.24</v>
      </c>
      <c r="S63" s="369">
        <v>3.0480000000000005</v>
      </c>
      <c r="T63" s="364">
        <v>3</v>
      </c>
      <c r="U63" s="365">
        <v>3.0480000000000005</v>
      </c>
      <c r="V63" s="324">
        <f t="shared" si="38"/>
        <v>3.1084999999999998</v>
      </c>
      <c r="W63" s="325" t="str">
        <f t="shared" si="33"/>
        <v>B</v>
      </c>
      <c r="X63" s="326">
        <v>3.16</v>
      </c>
      <c r="Y63" s="327" t="str">
        <f t="shared" si="37"/>
        <v>B</v>
      </c>
      <c r="Z63" s="328"/>
      <c r="AA63" s="327" t="str">
        <f t="shared" si="34"/>
        <v>M</v>
      </c>
      <c r="AB63" s="329"/>
    </row>
    <row r="64" spans="1:28" s="330" customFormat="1" ht="33" customHeight="1">
      <c r="A64" s="316">
        <f t="shared" si="36"/>
        <v>54</v>
      </c>
      <c r="B64" s="317" t="s">
        <v>370</v>
      </c>
      <c r="C64" s="362" t="s">
        <v>312</v>
      </c>
      <c r="D64" s="332" t="s">
        <v>466</v>
      </c>
      <c r="E64" s="319" t="s">
        <v>70</v>
      </c>
      <c r="F64" s="319" t="s">
        <v>442</v>
      </c>
      <c r="G64" s="320">
        <v>43672</v>
      </c>
      <c r="H64" s="321" t="str">
        <f t="shared" ca="1" si="32"/>
        <v xml:space="preserve">0 năm 10 tháng </v>
      </c>
      <c r="I64" s="317"/>
      <c r="J64" s="334"/>
      <c r="K64" s="334"/>
      <c r="L64" s="334"/>
      <c r="M64" s="334"/>
      <c r="N64" s="334"/>
      <c r="O64" s="334"/>
      <c r="P64" s="334">
        <v>2.7700000000000005</v>
      </c>
      <c r="Q64" s="334">
        <v>2.83</v>
      </c>
      <c r="R64" s="334">
        <v>3.36</v>
      </c>
      <c r="S64" s="369">
        <v>3.0739999999999998</v>
      </c>
      <c r="T64" s="364">
        <v>3.2</v>
      </c>
      <c r="U64" s="365">
        <v>3.0739999999999998</v>
      </c>
      <c r="V64" s="324">
        <f t="shared" si="38"/>
        <v>3.0513333333333335</v>
      </c>
      <c r="W64" s="325" t="str">
        <f t="shared" si="33"/>
        <v>B</v>
      </c>
      <c r="X64" s="326">
        <v>3.1</v>
      </c>
      <c r="Y64" s="327" t="str">
        <f t="shared" si="37"/>
        <v>B</v>
      </c>
      <c r="Z64" s="328"/>
      <c r="AA64" s="327" t="str">
        <f t="shared" si="34"/>
        <v>M</v>
      </c>
      <c r="AB64" s="329"/>
    </row>
    <row r="65" spans="1:28" s="330" customFormat="1" ht="33" customHeight="1">
      <c r="A65" s="316">
        <f t="shared" si="36"/>
        <v>55</v>
      </c>
      <c r="B65" s="317" t="s">
        <v>407</v>
      </c>
      <c r="C65" s="376" t="s">
        <v>406</v>
      </c>
      <c r="D65" s="332" t="s">
        <v>466</v>
      </c>
      <c r="E65" s="319" t="s">
        <v>70</v>
      </c>
      <c r="F65" s="319" t="s">
        <v>442</v>
      </c>
      <c r="G65" s="320">
        <v>43734</v>
      </c>
      <c r="H65" s="321" t="str">
        <f t="shared" ca="1" si="32"/>
        <v xml:space="preserve">0 năm 8 tháng </v>
      </c>
      <c r="I65" s="317"/>
      <c r="J65" s="334"/>
      <c r="K65" s="334"/>
      <c r="L65" s="334"/>
      <c r="M65" s="334"/>
      <c r="N65" s="334"/>
      <c r="O65" s="334"/>
      <c r="P65" s="334"/>
      <c r="Q65" s="334"/>
      <c r="R65" s="334">
        <v>3</v>
      </c>
      <c r="S65" s="369">
        <v>3.0840000000000005</v>
      </c>
      <c r="T65" s="364">
        <v>3</v>
      </c>
      <c r="U65" s="365">
        <v>3.0840000000000005</v>
      </c>
      <c r="V65" s="324">
        <v>0</v>
      </c>
      <c r="W65" s="325" t="str">
        <f t="shared" si="33"/>
        <v>M</v>
      </c>
      <c r="X65" s="326">
        <v>3.16</v>
      </c>
      <c r="Y65" s="327" t="str">
        <f t="shared" si="37"/>
        <v>B</v>
      </c>
      <c r="Z65" s="328"/>
      <c r="AA65" s="327" t="str">
        <f t="shared" si="34"/>
        <v>M</v>
      </c>
      <c r="AB65" s="329"/>
    </row>
    <row r="66" spans="1:28" s="330" customFormat="1" ht="33" customHeight="1">
      <c r="A66" s="316">
        <f t="shared" si="36"/>
        <v>56</v>
      </c>
      <c r="B66" s="317" t="s">
        <v>444</v>
      </c>
      <c r="C66" s="377" t="s">
        <v>445</v>
      </c>
      <c r="D66" s="332" t="s">
        <v>466</v>
      </c>
      <c r="E66" s="319" t="s">
        <v>70</v>
      </c>
      <c r="F66" s="319" t="s">
        <v>442</v>
      </c>
      <c r="G66" s="320">
        <v>43783</v>
      </c>
      <c r="H66" s="321" t="str">
        <f t="shared" ca="1" si="32"/>
        <v xml:space="preserve">0 năm 6 tháng </v>
      </c>
      <c r="I66" s="317"/>
      <c r="J66" s="334"/>
      <c r="K66" s="334"/>
      <c r="L66" s="334"/>
      <c r="M66" s="334"/>
      <c r="N66" s="334"/>
      <c r="O66" s="334"/>
      <c r="P66" s="334"/>
      <c r="Q66" s="334"/>
      <c r="R66" s="334"/>
      <c r="S66" s="369"/>
      <c r="T66" s="364">
        <v>2.8</v>
      </c>
      <c r="U66" s="365"/>
      <c r="V66" s="324">
        <v>0</v>
      </c>
      <c r="W66" s="325" t="str">
        <f t="shared" si="33"/>
        <v>M</v>
      </c>
      <c r="X66" s="326"/>
      <c r="Y66" s="327" t="str">
        <f>IFERROR(INDEX($AE$2:$AK$2,MATCH(X66,$AE$1:$AK$1,1))," ")</f>
        <v>M</v>
      </c>
      <c r="Z66" s="328"/>
      <c r="AA66" s="327" t="str">
        <f t="shared" si="34"/>
        <v>M</v>
      </c>
      <c r="AB66" s="329"/>
    </row>
    <row r="67" spans="1:28" s="330" customFormat="1" ht="33" customHeight="1">
      <c r="A67" s="341">
        <v>10</v>
      </c>
      <c r="B67" s="341"/>
      <c r="C67" s="343" t="s">
        <v>74</v>
      </c>
      <c r="D67" s="343"/>
      <c r="E67" s="341"/>
      <c r="F67" s="341"/>
      <c r="G67" s="341"/>
      <c r="H67" s="346"/>
      <c r="I67" s="341"/>
      <c r="J67" s="347"/>
      <c r="K67" s="347"/>
      <c r="L67" s="347"/>
      <c r="M67" s="347"/>
      <c r="N67" s="347"/>
      <c r="O67" s="347"/>
      <c r="P67" s="347"/>
      <c r="Q67" s="347"/>
      <c r="R67" s="347"/>
      <c r="S67" s="347"/>
      <c r="T67" s="347"/>
      <c r="U67" s="378"/>
      <c r="V67" s="350"/>
      <c r="W67" s="351"/>
      <c r="X67" s="352"/>
      <c r="Y67" s="353"/>
      <c r="Z67" s="353"/>
      <c r="AA67" s="353"/>
      <c r="AB67" s="354"/>
    </row>
    <row r="68" spans="1:28" s="330" customFormat="1" ht="33" customHeight="1">
      <c r="A68" s="316">
        <f>A66+1</f>
        <v>57</v>
      </c>
      <c r="B68" s="317" t="s">
        <v>372</v>
      </c>
      <c r="C68" s="362" t="s">
        <v>77</v>
      </c>
      <c r="D68" s="362" t="s">
        <v>176</v>
      </c>
      <c r="E68" s="319" t="s">
        <v>76</v>
      </c>
      <c r="F68" s="319" t="s">
        <v>441</v>
      </c>
      <c r="G68" s="320">
        <v>43033</v>
      </c>
      <c r="H68" s="321" t="str">
        <f t="shared" ref="H68:H69" ca="1" si="39">DATEDIF(G68,TODAY(),"y")&amp;" năm "&amp;DATEDIF(G68,TODAY(),"ym")&amp;" tháng "</f>
        <v xml:space="preserve">2 năm 7 tháng </v>
      </c>
      <c r="I68" s="317"/>
      <c r="J68" s="334">
        <v>4.38</v>
      </c>
      <c r="K68" s="334">
        <v>4.38</v>
      </c>
      <c r="L68" s="334">
        <v>4.38</v>
      </c>
      <c r="M68" s="334">
        <v>4.38</v>
      </c>
      <c r="N68" s="334">
        <v>4.38</v>
      </c>
      <c r="O68" s="334">
        <v>4.38</v>
      </c>
      <c r="P68" s="334">
        <v>4.38</v>
      </c>
      <c r="Q68" s="334">
        <v>4.38</v>
      </c>
      <c r="R68" s="334">
        <v>4.38</v>
      </c>
      <c r="S68" s="334">
        <v>4.38</v>
      </c>
      <c r="T68" s="334">
        <v>4.38</v>
      </c>
      <c r="U68" s="323">
        <v>4.38</v>
      </c>
      <c r="V68" s="324">
        <f t="shared" ref="V68:V69" si="40">AVERAGE(J68:U68)</f>
        <v>4.3800000000000008</v>
      </c>
      <c r="W68" s="325" t="str">
        <f>INDEX($AE$2:$AK$2,MATCH(V68,$AE$1:$AK$1,1))</f>
        <v>A</v>
      </c>
      <c r="X68" s="326">
        <v>4.5</v>
      </c>
      <c r="Y68" s="327" t="s">
        <v>306</v>
      </c>
      <c r="Z68" s="328"/>
      <c r="AA68" s="327" t="str">
        <f t="shared" ref="AA68:AA69" si="41">IFERROR(INDEX($AE$2:$AK$2,MATCH(Z68,$AE$1:$AK$1,1))," ")</f>
        <v>M</v>
      </c>
      <c r="AB68" s="329" t="s">
        <v>457</v>
      </c>
    </row>
    <row r="69" spans="1:28" s="330" customFormat="1" ht="33" customHeight="1">
      <c r="A69" s="316">
        <f>+A68+1</f>
        <v>58</v>
      </c>
      <c r="B69" s="317" t="s">
        <v>373</v>
      </c>
      <c r="C69" s="362" t="s">
        <v>293</v>
      </c>
      <c r="D69" s="362" t="s">
        <v>176</v>
      </c>
      <c r="E69" s="319" t="s">
        <v>76</v>
      </c>
      <c r="F69" s="319" t="s">
        <v>441</v>
      </c>
      <c r="G69" s="320">
        <v>43033</v>
      </c>
      <c r="H69" s="321" t="str">
        <f t="shared" ca="1" si="39"/>
        <v xml:space="preserve">2 năm 7 tháng </v>
      </c>
      <c r="I69" s="317"/>
      <c r="J69" s="334"/>
      <c r="K69" s="334"/>
      <c r="L69" s="334">
        <v>4.18</v>
      </c>
      <c r="M69" s="334">
        <v>4.18</v>
      </c>
      <c r="N69" s="334">
        <v>4.18</v>
      </c>
      <c r="O69" s="334">
        <v>4.18</v>
      </c>
      <c r="P69" s="334">
        <v>4.18</v>
      </c>
      <c r="Q69" s="334">
        <v>4.18</v>
      </c>
      <c r="R69" s="334">
        <v>4.18</v>
      </c>
      <c r="S69" s="334">
        <v>4.18</v>
      </c>
      <c r="T69" s="334">
        <v>4.18</v>
      </c>
      <c r="U69" s="323">
        <v>4.18</v>
      </c>
      <c r="V69" s="324">
        <f t="shared" si="40"/>
        <v>4.18</v>
      </c>
      <c r="W69" s="325" t="str">
        <f>INDEX($AE$2:$AK$2,MATCH(V69,$AE$1:$AK$1,1))</f>
        <v>A</v>
      </c>
      <c r="X69" s="326">
        <f>8.25/2</f>
        <v>4.125</v>
      </c>
      <c r="Y69" s="327" t="str">
        <f>IFERROR(INDEX($AE$2:$AK$2,MATCH(X69,$AE$1:$AK$1,1))," ")</f>
        <v>A</v>
      </c>
      <c r="Z69" s="328"/>
      <c r="AA69" s="327" t="str">
        <f t="shared" si="41"/>
        <v>M</v>
      </c>
      <c r="AB69" s="329"/>
    </row>
    <row r="70" spans="1:28" s="330" customFormat="1" ht="33" customHeight="1">
      <c r="A70" s="341"/>
      <c r="B70" s="341"/>
      <c r="C70" s="343" t="s">
        <v>78</v>
      </c>
      <c r="D70" s="343"/>
      <c r="E70" s="341"/>
      <c r="F70" s="341"/>
      <c r="G70" s="341"/>
      <c r="H70" s="346"/>
      <c r="I70" s="341"/>
      <c r="J70" s="347"/>
      <c r="K70" s="347"/>
      <c r="L70" s="347"/>
      <c r="M70" s="347"/>
      <c r="N70" s="347"/>
      <c r="O70" s="347"/>
      <c r="P70" s="347"/>
      <c r="Q70" s="347"/>
      <c r="R70" s="347"/>
      <c r="S70" s="347"/>
      <c r="T70" s="347"/>
      <c r="U70" s="378"/>
      <c r="V70" s="350"/>
      <c r="W70" s="351"/>
      <c r="X70" s="352"/>
      <c r="Y70" s="353"/>
      <c r="Z70" s="353"/>
      <c r="AA70" s="353"/>
      <c r="AB70" s="354"/>
    </row>
    <row r="71" spans="1:28" s="330" customFormat="1" ht="33" customHeight="1">
      <c r="A71" s="316">
        <f>+A69+1</f>
        <v>59</v>
      </c>
      <c r="B71" s="317" t="s">
        <v>374</v>
      </c>
      <c r="C71" s="318" t="s">
        <v>79</v>
      </c>
      <c r="D71" s="318" t="s">
        <v>467</v>
      </c>
      <c r="E71" s="319" t="s">
        <v>80</v>
      </c>
      <c r="F71" s="319" t="s">
        <v>440</v>
      </c>
      <c r="G71" s="320">
        <v>41323</v>
      </c>
      <c r="H71" s="321" t="str">
        <f t="shared" ref="H71" ca="1" si="42">DATEDIF(G71,TODAY(),"y")&amp;" năm "&amp;DATEDIF(G71,TODAY(),"ym")&amp;" tháng "</f>
        <v xml:space="preserve">7 năm 3 tháng </v>
      </c>
      <c r="I71" s="317"/>
      <c r="J71" s="322">
        <v>3</v>
      </c>
      <c r="K71" s="322">
        <v>3</v>
      </c>
      <c r="L71" s="322">
        <v>3</v>
      </c>
      <c r="M71" s="322">
        <v>3</v>
      </c>
      <c r="N71" s="322">
        <v>3</v>
      </c>
      <c r="O71" s="322">
        <v>3.3</v>
      </c>
      <c r="P71" s="322">
        <v>3.68</v>
      </c>
      <c r="Q71" s="322">
        <v>3.68</v>
      </c>
      <c r="R71" s="322">
        <v>3.68</v>
      </c>
      <c r="S71" s="322">
        <v>3.68</v>
      </c>
      <c r="T71" s="322">
        <v>3.68</v>
      </c>
      <c r="U71" s="323">
        <v>3.68</v>
      </c>
      <c r="V71" s="324">
        <f t="shared" ref="V71" si="43">AVERAGE(J71:U71)</f>
        <v>3.3650000000000002</v>
      </c>
      <c r="W71" s="325" t="str">
        <f>INDEX($AE$2:$AK$2,MATCH(V71,$AE$1:$AK$1,1))</f>
        <v>B</v>
      </c>
      <c r="X71" s="326">
        <v>3.68</v>
      </c>
      <c r="Y71" s="327" t="str">
        <f>IFERROR(INDEX($AE$2:$AK$2,MATCH(X71,$AE$1:$AK$1,1))," ")</f>
        <v>B+</v>
      </c>
      <c r="Z71" s="328"/>
      <c r="AA71" s="327" t="str">
        <f t="shared" ref="AA71" si="44">IFERROR(INDEX($AE$2:$AK$2,MATCH(Z71,$AE$1:$AK$1,1))," ")</f>
        <v>M</v>
      </c>
      <c r="AB71" s="329"/>
    </row>
    <row r="72" spans="1:28" s="330" customFormat="1" ht="33" customHeight="1">
      <c r="A72" s="341">
        <v>11</v>
      </c>
      <c r="B72" s="342"/>
      <c r="C72" s="379" t="s">
        <v>81</v>
      </c>
      <c r="D72" s="379"/>
      <c r="E72" s="344"/>
      <c r="F72" s="344"/>
      <c r="G72" s="345"/>
      <c r="H72" s="346"/>
      <c r="I72" s="342"/>
      <c r="J72" s="347"/>
      <c r="K72" s="347"/>
      <c r="L72" s="347"/>
      <c r="M72" s="347"/>
      <c r="N72" s="347"/>
      <c r="O72" s="347"/>
      <c r="P72" s="347"/>
      <c r="Q72" s="347"/>
      <c r="R72" s="347"/>
      <c r="S72" s="380"/>
      <c r="T72" s="380"/>
      <c r="U72" s="381"/>
      <c r="V72" s="350"/>
      <c r="W72" s="351"/>
      <c r="X72" s="352"/>
      <c r="Y72" s="353"/>
      <c r="Z72" s="353"/>
      <c r="AA72" s="353"/>
      <c r="AB72" s="354"/>
    </row>
    <row r="73" spans="1:28" s="330" customFormat="1" ht="33" customHeight="1">
      <c r="A73" s="316">
        <f>+A71+1</f>
        <v>60</v>
      </c>
      <c r="B73" s="355" t="s">
        <v>409</v>
      </c>
      <c r="C73" s="382" t="s">
        <v>82</v>
      </c>
      <c r="D73" s="382" t="s">
        <v>468</v>
      </c>
      <c r="E73" s="333" t="s">
        <v>83</v>
      </c>
      <c r="F73" s="333" t="s">
        <v>182</v>
      </c>
      <c r="G73" s="320">
        <v>40882</v>
      </c>
      <c r="H73" s="321" t="str">
        <f t="shared" ref="H73:H76" ca="1" si="45">DATEDIF(G73,TODAY(),"y")&amp;" năm "&amp;DATEDIF(G73,TODAY(),"ym")&amp;" tháng "</f>
        <v xml:space="preserve">8 năm 5 tháng </v>
      </c>
      <c r="I73" s="331"/>
      <c r="J73" s="322"/>
      <c r="K73" s="322"/>
      <c r="L73" s="322"/>
      <c r="M73" s="322"/>
      <c r="N73" s="322"/>
      <c r="O73" s="322"/>
      <c r="P73" s="322"/>
      <c r="Q73" s="322"/>
      <c r="R73" s="322"/>
      <c r="S73" s="322"/>
      <c r="T73" s="322"/>
      <c r="U73" s="323"/>
      <c r="V73" s="324">
        <v>3</v>
      </c>
      <c r="W73" s="325" t="str">
        <f>INDEX($AE$2:$AK$2,MATCH(V73,$AE$1:$AK$1,1))</f>
        <v>B</v>
      </c>
      <c r="X73" s="326"/>
      <c r="Y73" s="327" t="str">
        <f>IFERROR(INDEX($AE$2:$AK$2,MATCH(X73,$AE$1:$AK$1,1))," ")</f>
        <v>M</v>
      </c>
      <c r="Z73" s="328"/>
      <c r="AA73" s="327" t="str">
        <f t="shared" ref="AA73:AA76" si="46">IFERROR(INDEX($AE$2:$AK$2,MATCH(Z73,$AE$1:$AK$1,1))," ")</f>
        <v>M</v>
      </c>
      <c r="AB73" s="329"/>
    </row>
    <row r="74" spans="1:28" s="330" customFormat="1" ht="33" customHeight="1">
      <c r="A74" s="316">
        <f>+A73+1</f>
        <v>61</v>
      </c>
      <c r="B74" s="317" t="s">
        <v>375</v>
      </c>
      <c r="C74" s="362" t="s">
        <v>84</v>
      </c>
      <c r="D74" s="382" t="s">
        <v>468</v>
      </c>
      <c r="E74" s="319" t="s">
        <v>85</v>
      </c>
      <c r="F74" s="319" t="s">
        <v>440</v>
      </c>
      <c r="G74" s="320">
        <v>41680</v>
      </c>
      <c r="H74" s="321" t="str">
        <f t="shared" ca="1" si="45"/>
        <v xml:space="preserve">6 năm 3 tháng </v>
      </c>
      <c r="I74" s="317"/>
      <c r="J74" s="322">
        <v>3</v>
      </c>
      <c r="K74" s="322">
        <v>3</v>
      </c>
      <c r="L74" s="322">
        <v>3</v>
      </c>
      <c r="M74" s="322">
        <v>3</v>
      </c>
      <c r="N74" s="322">
        <v>3</v>
      </c>
      <c r="O74" s="322">
        <v>3</v>
      </c>
      <c r="P74" s="322">
        <v>3</v>
      </c>
      <c r="Q74" s="322">
        <v>3</v>
      </c>
      <c r="R74" s="322">
        <v>3</v>
      </c>
      <c r="S74" s="322">
        <v>3</v>
      </c>
      <c r="T74" s="322">
        <v>3</v>
      </c>
      <c r="U74" s="323">
        <v>3</v>
      </c>
      <c r="V74" s="324">
        <f t="shared" ref="V74:V76" si="47">AVERAGE(J74:U74)</f>
        <v>3</v>
      </c>
      <c r="W74" s="325" t="str">
        <f>INDEX($AE$2:$AK$2,MATCH(V74,$AE$1:$AK$1,1))</f>
        <v>B</v>
      </c>
      <c r="X74" s="326">
        <v>3.62</v>
      </c>
      <c r="Y74" s="327" t="s">
        <v>307</v>
      </c>
      <c r="Z74" s="328"/>
      <c r="AA74" s="327" t="str">
        <f t="shared" si="46"/>
        <v>M</v>
      </c>
      <c r="AB74" s="329"/>
    </row>
    <row r="75" spans="1:28" s="330" customFormat="1" ht="33" customHeight="1">
      <c r="A75" s="316">
        <f>+A74+1</f>
        <v>62</v>
      </c>
      <c r="B75" s="317" t="s">
        <v>376</v>
      </c>
      <c r="C75" s="362" t="s">
        <v>86</v>
      </c>
      <c r="D75" s="382" t="s">
        <v>468</v>
      </c>
      <c r="E75" s="319" t="s">
        <v>87</v>
      </c>
      <c r="F75" s="319" t="s">
        <v>441</v>
      </c>
      <c r="G75" s="320">
        <v>39904</v>
      </c>
      <c r="H75" s="321" t="str">
        <f t="shared" ca="1" si="45"/>
        <v xml:space="preserve">11 năm 2 tháng </v>
      </c>
      <c r="I75" s="317"/>
      <c r="J75" s="322">
        <v>3</v>
      </c>
      <c r="K75" s="322">
        <v>3</v>
      </c>
      <c r="L75" s="322">
        <v>3</v>
      </c>
      <c r="M75" s="322">
        <v>3</v>
      </c>
      <c r="N75" s="322">
        <v>3</v>
      </c>
      <c r="O75" s="322">
        <v>3</v>
      </c>
      <c r="P75" s="322">
        <v>3</v>
      </c>
      <c r="Q75" s="322">
        <v>3</v>
      </c>
      <c r="R75" s="322">
        <v>3</v>
      </c>
      <c r="S75" s="322">
        <v>3</v>
      </c>
      <c r="T75" s="322">
        <v>3</v>
      </c>
      <c r="U75" s="323">
        <v>3</v>
      </c>
      <c r="V75" s="324">
        <f t="shared" si="47"/>
        <v>3</v>
      </c>
      <c r="W75" s="325" t="str">
        <f>INDEX($AE$2:$AK$2,MATCH(V75,$AE$1:$AK$1,1))</f>
        <v>B</v>
      </c>
      <c r="X75" s="326">
        <v>3</v>
      </c>
      <c r="Y75" s="327" t="str">
        <f>IFERROR(INDEX($AE$2:$AK$2,MATCH(X75,$AE$1:$AK$1,1))," ")</f>
        <v>B</v>
      </c>
      <c r="Z75" s="328"/>
      <c r="AA75" s="327" t="str">
        <f t="shared" si="46"/>
        <v>M</v>
      </c>
      <c r="AB75" s="329"/>
    </row>
    <row r="76" spans="1:28" s="330" customFormat="1" ht="33" customHeight="1">
      <c r="A76" s="316">
        <f>+A75+1</f>
        <v>63</v>
      </c>
      <c r="B76" s="317" t="s">
        <v>377</v>
      </c>
      <c r="C76" s="362" t="s">
        <v>88</v>
      </c>
      <c r="D76" s="382" t="s">
        <v>468</v>
      </c>
      <c r="E76" s="319" t="s">
        <v>405</v>
      </c>
      <c r="F76" s="319" t="s">
        <v>440</v>
      </c>
      <c r="G76" s="320">
        <v>39357</v>
      </c>
      <c r="H76" s="321" t="str">
        <f t="shared" ca="1" si="45"/>
        <v xml:space="preserve">12 năm 8 tháng </v>
      </c>
      <c r="I76" s="317"/>
      <c r="J76" s="322">
        <v>3</v>
      </c>
      <c r="K76" s="322">
        <v>3</v>
      </c>
      <c r="L76" s="322">
        <v>3</v>
      </c>
      <c r="M76" s="322">
        <v>3</v>
      </c>
      <c r="N76" s="322">
        <v>3</v>
      </c>
      <c r="O76" s="322">
        <v>3</v>
      </c>
      <c r="P76" s="322">
        <v>3</v>
      </c>
      <c r="Q76" s="322">
        <v>3</v>
      </c>
      <c r="R76" s="322">
        <v>3</v>
      </c>
      <c r="S76" s="322">
        <v>3</v>
      </c>
      <c r="T76" s="322">
        <v>3</v>
      </c>
      <c r="U76" s="323">
        <v>3</v>
      </c>
      <c r="V76" s="324">
        <f t="shared" si="47"/>
        <v>3</v>
      </c>
      <c r="W76" s="325" t="str">
        <f>INDEX($AE$2:$AK$2,MATCH(V76,$AE$1:$AK$1,1))</f>
        <v>B</v>
      </c>
      <c r="X76" s="326">
        <v>3.84</v>
      </c>
      <c r="Y76" s="327" t="str">
        <f>IFERROR(INDEX($AE$2:$AK$2,MATCH(X76,$AE$1:$AK$1,1))," ")</f>
        <v>B+</v>
      </c>
      <c r="Z76" s="328"/>
      <c r="AA76" s="327" t="str">
        <f t="shared" si="46"/>
        <v>M</v>
      </c>
      <c r="AB76" s="329"/>
    </row>
    <row r="77" spans="1:28" s="330" customFormat="1" ht="33" customHeight="1">
      <c r="A77" s="341">
        <v>12</v>
      </c>
      <c r="B77" s="342"/>
      <c r="C77" s="343" t="s">
        <v>89</v>
      </c>
      <c r="D77" s="343"/>
      <c r="E77" s="344"/>
      <c r="F77" s="344"/>
      <c r="G77" s="345"/>
      <c r="H77" s="346"/>
      <c r="I77" s="342"/>
      <c r="J77" s="347"/>
      <c r="K77" s="347"/>
      <c r="L77" s="347"/>
      <c r="M77" s="347"/>
      <c r="N77" s="347"/>
      <c r="O77" s="347"/>
      <c r="P77" s="347"/>
      <c r="Q77" s="347"/>
      <c r="R77" s="347"/>
      <c r="S77" s="380"/>
      <c r="T77" s="380"/>
      <c r="U77" s="381"/>
      <c r="V77" s="350"/>
      <c r="W77" s="351"/>
      <c r="X77" s="352"/>
      <c r="Y77" s="353"/>
      <c r="Z77" s="353"/>
      <c r="AA77" s="353"/>
      <c r="AB77" s="354"/>
    </row>
    <row r="78" spans="1:28" s="330" customFormat="1" ht="33" customHeight="1">
      <c r="A78" s="316">
        <f>+A76+1</f>
        <v>64</v>
      </c>
      <c r="B78" s="317" t="s">
        <v>378</v>
      </c>
      <c r="C78" s="318" t="s">
        <v>90</v>
      </c>
      <c r="D78" s="318" t="s">
        <v>469</v>
      </c>
      <c r="E78" s="319" t="s">
        <v>91</v>
      </c>
      <c r="F78" s="319" t="s">
        <v>182</v>
      </c>
      <c r="G78" s="320">
        <v>40879</v>
      </c>
      <c r="H78" s="321" t="str">
        <f t="shared" ref="H78:H79" ca="1" si="48">DATEDIF(G78,TODAY(),"y")&amp;" năm "&amp;DATEDIF(G78,TODAY(),"ym")&amp;" tháng "</f>
        <v xml:space="preserve">8 năm 6 tháng </v>
      </c>
      <c r="I78" s="317"/>
      <c r="J78" s="322">
        <v>4.07</v>
      </c>
      <c r="K78" s="322">
        <v>4.07</v>
      </c>
      <c r="L78" s="322">
        <v>4.04</v>
      </c>
      <c r="M78" s="322">
        <v>3.72</v>
      </c>
      <c r="N78" s="322">
        <v>4.08</v>
      </c>
      <c r="O78" s="322">
        <v>4.08</v>
      </c>
      <c r="P78" s="322">
        <v>4.08</v>
      </c>
      <c r="Q78" s="322">
        <v>4.08</v>
      </c>
      <c r="R78" s="322">
        <v>4.08</v>
      </c>
      <c r="S78" s="322">
        <v>4.08</v>
      </c>
      <c r="T78" s="322">
        <v>4.0199999999999996</v>
      </c>
      <c r="U78" s="323">
        <v>4.08</v>
      </c>
      <c r="V78" s="324">
        <f t="shared" ref="V78:V79" si="49">AVERAGE(J78:U78)</f>
        <v>4.0399999999999991</v>
      </c>
      <c r="W78" s="325" t="str">
        <f>INDEX($AE$2:$AK$2,MATCH(V78,$AE$1:$AK$1,1))</f>
        <v>A</v>
      </c>
      <c r="X78" s="326">
        <v>3.95</v>
      </c>
      <c r="Y78" s="327" t="str">
        <f>IFERROR(INDEX($AE$2:$AK$2,MATCH(X78,$AE$1:$AK$1,1))," ")</f>
        <v>B+</v>
      </c>
      <c r="Z78" s="328"/>
      <c r="AA78" s="327" t="str">
        <f t="shared" ref="AA78:AA79" si="50">IFERROR(INDEX($AE$2:$AK$2,MATCH(Z78,$AE$1:$AK$1,1))," ")</f>
        <v>M</v>
      </c>
      <c r="AB78" s="329"/>
    </row>
    <row r="79" spans="1:28" s="330" customFormat="1" ht="33" customHeight="1">
      <c r="A79" s="316">
        <f>+A78+1</f>
        <v>65</v>
      </c>
      <c r="B79" s="317" t="s">
        <v>379</v>
      </c>
      <c r="C79" s="362" t="str">
        <f>'[2]BANG LUONG'!$B$79</f>
        <v>Huỳnh Thị Bích Hòa</v>
      </c>
      <c r="D79" s="318" t="s">
        <v>469</v>
      </c>
      <c r="E79" s="319" t="s">
        <v>92</v>
      </c>
      <c r="F79" s="319" t="s">
        <v>441</v>
      </c>
      <c r="G79" s="320">
        <v>39937</v>
      </c>
      <c r="H79" s="321" t="str">
        <f t="shared" ca="1" si="48"/>
        <v xml:space="preserve">11 năm 1 tháng </v>
      </c>
      <c r="I79" s="317"/>
      <c r="J79" s="334">
        <v>3.68</v>
      </c>
      <c r="K79" s="334">
        <v>3.68</v>
      </c>
      <c r="L79" s="334">
        <f>7.46/2</f>
        <v>3.73</v>
      </c>
      <c r="M79" s="334">
        <f>7.14/2</f>
        <v>3.57</v>
      </c>
      <c r="N79" s="334">
        <f t="shared" ref="N79:U79" si="51">7.34/2</f>
        <v>3.67</v>
      </c>
      <c r="O79" s="334">
        <f t="shared" si="51"/>
        <v>3.67</v>
      </c>
      <c r="P79" s="334">
        <f t="shared" si="51"/>
        <v>3.67</v>
      </c>
      <c r="Q79" s="334">
        <f t="shared" si="51"/>
        <v>3.67</v>
      </c>
      <c r="R79" s="334">
        <f t="shared" si="51"/>
        <v>3.67</v>
      </c>
      <c r="S79" s="334">
        <f t="shared" si="51"/>
        <v>3.67</v>
      </c>
      <c r="T79" s="334">
        <f>7.63/2</f>
        <v>3.8149999999999999</v>
      </c>
      <c r="U79" s="323">
        <f t="shared" si="51"/>
        <v>3.67</v>
      </c>
      <c r="V79" s="324">
        <f t="shared" si="49"/>
        <v>3.6804166666666673</v>
      </c>
      <c r="W79" s="325" t="str">
        <f>INDEX($AE$2:$AK$2,MATCH(V79,$AE$1:$AK$1,1))</f>
        <v>B+</v>
      </c>
      <c r="X79" s="326">
        <f>7.37/2</f>
        <v>3.6850000000000001</v>
      </c>
      <c r="Y79" s="327" t="str">
        <f>IFERROR(INDEX($AE$2:$AK$2,MATCH(X79,$AE$1:$AK$1,1))," ")</f>
        <v>B+</v>
      </c>
      <c r="Z79" s="328"/>
      <c r="AA79" s="327" t="str">
        <f t="shared" si="50"/>
        <v>M</v>
      </c>
      <c r="AB79" s="329" t="s">
        <v>456</v>
      </c>
    </row>
    <row r="80" spans="1:28" s="330" customFormat="1" ht="33" customHeight="1">
      <c r="A80" s="341">
        <v>13</v>
      </c>
      <c r="B80" s="342"/>
      <c r="C80" s="343" t="s">
        <v>93</v>
      </c>
      <c r="D80" s="343"/>
      <c r="E80" s="344"/>
      <c r="F80" s="344"/>
      <c r="G80" s="345"/>
      <c r="H80" s="346"/>
      <c r="I80" s="342"/>
      <c r="J80" s="347"/>
      <c r="K80" s="347"/>
      <c r="L80" s="347"/>
      <c r="M80" s="347"/>
      <c r="N80" s="347"/>
      <c r="O80" s="347"/>
      <c r="P80" s="347"/>
      <c r="Q80" s="347"/>
      <c r="R80" s="347"/>
      <c r="S80" s="380"/>
      <c r="T80" s="380"/>
      <c r="U80" s="381"/>
      <c r="V80" s="350"/>
      <c r="W80" s="351"/>
      <c r="X80" s="352"/>
      <c r="Y80" s="353"/>
      <c r="Z80" s="353"/>
      <c r="AA80" s="353"/>
      <c r="AB80" s="354"/>
    </row>
    <row r="81" spans="1:28" s="330" customFormat="1" ht="33" customHeight="1">
      <c r="A81" s="316">
        <f>+A79+1</f>
        <v>66</v>
      </c>
      <c r="B81" s="317" t="s">
        <v>380</v>
      </c>
      <c r="C81" s="318" t="s">
        <v>94</v>
      </c>
      <c r="D81" s="318" t="s">
        <v>466</v>
      </c>
      <c r="E81" s="319" t="s">
        <v>95</v>
      </c>
      <c r="F81" s="319" t="s">
        <v>182</v>
      </c>
      <c r="G81" s="320">
        <v>41957</v>
      </c>
      <c r="H81" s="321" t="str">
        <f t="shared" ref="H81:H85" ca="1" si="52">DATEDIF(G81,TODAY(),"y")&amp;" năm "&amp;DATEDIF(G81,TODAY(),"ym")&amp;" tháng "</f>
        <v xml:space="preserve">5 năm 6 tháng </v>
      </c>
      <c r="I81" s="317"/>
      <c r="J81" s="322">
        <v>4.51</v>
      </c>
      <c r="K81" s="322">
        <v>4.51</v>
      </c>
      <c r="L81" s="322">
        <v>4.3600000000000003</v>
      </c>
      <c r="M81" s="334">
        <v>4.22</v>
      </c>
      <c r="N81" s="334">
        <v>4.0199999999999996</v>
      </c>
      <c r="O81" s="334">
        <v>4.59</v>
      </c>
      <c r="P81" s="322">
        <f>8.82/2</f>
        <v>4.41</v>
      </c>
      <c r="Q81" s="322">
        <f>8.82/2</f>
        <v>4.41</v>
      </c>
      <c r="R81" s="322">
        <v>4.16</v>
      </c>
      <c r="S81" s="322">
        <v>4.16</v>
      </c>
      <c r="T81" s="322">
        <v>4.16</v>
      </c>
      <c r="U81" s="323">
        <v>4.16</v>
      </c>
      <c r="V81" s="324">
        <f t="shared" ref="V81:V85" si="53">AVERAGE(J81:U81)</f>
        <v>4.3058333333333323</v>
      </c>
      <c r="W81" s="325" t="str">
        <f>INDEX($AE$2:$AK$2,MATCH(V81,$AE$1:$AK$1,1))</f>
        <v>A</v>
      </c>
      <c r="X81" s="326">
        <v>4.3</v>
      </c>
      <c r="Y81" s="396" t="str">
        <f>IFERROR(INDEX($AE$2:$AK$2,MATCH(X81,$AE$1:$AK$1,1))," ")</f>
        <v>A</v>
      </c>
      <c r="Z81" s="328"/>
      <c r="AA81" s="327" t="str">
        <f t="shared" ref="AA81:AA85" si="54">IFERROR(INDEX($AE$2:$AK$2,MATCH(Z81,$AE$1:$AK$1,1))," ")</f>
        <v>M</v>
      </c>
      <c r="AB81" s="329"/>
    </row>
    <row r="82" spans="1:28" s="330" customFormat="1" ht="33" customHeight="1">
      <c r="A82" s="316">
        <f>+A81+1</f>
        <v>67</v>
      </c>
      <c r="B82" s="317" t="s">
        <v>381</v>
      </c>
      <c r="C82" s="318" t="s">
        <v>96</v>
      </c>
      <c r="D82" s="318" t="s">
        <v>466</v>
      </c>
      <c r="E82" s="319" t="s">
        <v>97</v>
      </c>
      <c r="F82" s="319" t="s">
        <v>441</v>
      </c>
      <c r="G82" s="320">
        <v>39904</v>
      </c>
      <c r="H82" s="321" t="str">
        <f t="shared" ca="1" si="52"/>
        <v xml:space="preserve">11 năm 2 tháng </v>
      </c>
      <c r="I82" s="317"/>
      <c r="J82" s="334">
        <v>4.66</v>
      </c>
      <c r="K82" s="334">
        <v>4.66</v>
      </c>
      <c r="L82" s="334">
        <v>4.3899999999999997</v>
      </c>
      <c r="M82" s="334">
        <v>4.18</v>
      </c>
      <c r="N82" s="334">
        <v>3.84</v>
      </c>
      <c r="O82" s="334">
        <v>4.0999999999999996</v>
      </c>
      <c r="P82" s="334">
        <v>4.34</v>
      </c>
      <c r="Q82" s="334">
        <v>4.34</v>
      </c>
      <c r="R82" s="334">
        <v>4.17</v>
      </c>
      <c r="S82" s="334">
        <v>4.17</v>
      </c>
      <c r="T82" s="334">
        <v>4.17</v>
      </c>
      <c r="U82" s="323">
        <v>4.17</v>
      </c>
      <c r="V82" s="324">
        <f t="shared" si="53"/>
        <v>4.265833333333334</v>
      </c>
      <c r="W82" s="325" t="str">
        <f>INDEX($AE$2:$AK$2,MATCH(V82,$AE$1:$AK$1,1))</f>
        <v>A</v>
      </c>
      <c r="X82" s="326">
        <v>4.0599999999999996</v>
      </c>
      <c r="Y82" s="396" t="s">
        <v>306</v>
      </c>
      <c r="Z82" s="328"/>
      <c r="AA82" s="327" t="str">
        <f t="shared" si="54"/>
        <v>M</v>
      </c>
      <c r="AB82" s="329"/>
    </row>
    <row r="83" spans="1:28" s="330" customFormat="1" ht="33" customHeight="1">
      <c r="A83" s="316">
        <f>+A82+1</f>
        <v>68</v>
      </c>
      <c r="B83" s="317" t="s">
        <v>382</v>
      </c>
      <c r="C83" s="318" t="s">
        <v>98</v>
      </c>
      <c r="D83" s="318" t="s">
        <v>466</v>
      </c>
      <c r="E83" s="319" t="s">
        <v>97</v>
      </c>
      <c r="F83" s="319" t="s">
        <v>441</v>
      </c>
      <c r="G83" s="320">
        <v>42186</v>
      </c>
      <c r="H83" s="321" t="str">
        <f t="shared" ca="1" si="52"/>
        <v xml:space="preserve">4 năm 11 tháng </v>
      </c>
      <c r="I83" s="317"/>
      <c r="J83" s="363">
        <v>3.99</v>
      </c>
      <c r="K83" s="363">
        <v>3.99</v>
      </c>
      <c r="L83" s="334">
        <v>4.16</v>
      </c>
      <c r="M83" s="334">
        <v>4.1900000000000004</v>
      </c>
      <c r="N83" s="334">
        <v>3.62</v>
      </c>
      <c r="O83" s="334">
        <v>4.41</v>
      </c>
      <c r="P83" s="334">
        <v>4.29</v>
      </c>
      <c r="Q83" s="334">
        <v>4.29</v>
      </c>
      <c r="R83" s="334">
        <v>4</v>
      </c>
      <c r="S83" s="334">
        <v>4</v>
      </c>
      <c r="T83" s="334">
        <v>4</v>
      </c>
      <c r="U83" s="323">
        <v>4</v>
      </c>
      <c r="V83" s="324">
        <f t="shared" si="53"/>
        <v>4.078333333333334</v>
      </c>
      <c r="W83" s="325" t="str">
        <f>INDEX($AE$2:$AK$2,MATCH(V83,$AE$1:$AK$1,1))</f>
        <v>A</v>
      </c>
      <c r="X83" s="326">
        <v>3.95</v>
      </c>
      <c r="Y83" s="327" t="str">
        <f>IFERROR(INDEX($AE$2:$AK$2,MATCH(X83,$AE$1:$AK$1,1))," ")</f>
        <v>B+</v>
      </c>
      <c r="Z83" s="328"/>
      <c r="AA83" s="327" t="str">
        <f t="shared" si="54"/>
        <v>M</v>
      </c>
      <c r="AB83" s="329"/>
    </row>
    <row r="84" spans="1:28" s="330" customFormat="1" ht="33" customHeight="1">
      <c r="A84" s="316">
        <f>+A83+1</f>
        <v>69</v>
      </c>
      <c r="B84" s="317" t="s">
        <v>383</v>
      </c>
      <c r="C84" s="383" t="s">
        <v>99</v>
      </c>
      <c r="D84" s="318" t="s">
        <v>466</v>
      </c>
      <c r="E84" s="319" t="s">
        <v>97</v>
      </c>
      <c r="F84" s="319" t="s">
        <v>441</v>
      </c>
      <c r="G84" s="320">
        <v>41880</v>
      </c>
      <c r="H84" s="321" t="str">
        <f t="shared" ca="1" si="52"/>
        <v xml:space="preserve">5 năm 9 tháng </v>
      </c>
      <c r="I84" s="317"/>
      <c r="J84" s="334">
        <v>4.42</v>
      </c>
      <c r="K84" s="334">
        <v>4.42</v>
      </c>
      <c r="L84" s="334">
        <v>4.38</v>
      </c>
      <c r="M84" s="334">
        <v>4.38</v>
      </c>
      <c r="N84" s="334">
        <v>3.97</v>
      </c>
      <c r="O84" s="334">
        <v>4.6500000000000004</v>
      </c>
      <c r="P84" s="334">
        <v>4.3</v>
      </c>
      <c r="Q84" s="334">
        <v>4.3</v>
      </c>
      <c r="R84" s="334">
        <v>4.12</v>
      </c>
      <c r="S84" s="334">
        <v>4.12</v>
      </c>
      <c r="T84" s="334">
        <v>4.12</v>
      </c>
      <c r="U84" s="323">
        <v>4.12</v>
      </c>
      <c r="V84" s="324">
        <f t="shared" si="53"/>
        <v>4.2749999999999995</v>
      </c>
      <c r="W84" s="325" t="str">
        <f>INDEX($AE$2:$AK$2,MATCH(V84,$AE$1:$AK$1,1))</f>
        <v>A</v>
      </c>
      <c r="X84" s="326">
        <v>3.99</v>
      </c>
      <c r="Y84" s="327" t="str">
        <f>IFERROR(INDEX($AE$2:$AK$2,MATCH(X84,$AE$1:$AK$1,1))," ")</f>
        <v>B+</v>
      </c>
      <c r="Z84" s="328"/>
      <c r="AA84" s="327" t="str">
        <f t="shared" si="54"/>
        <v>M</v>
      </c>
      <c r="AB84" s="329"/>
    </row>
    <row r="85" spans="1:28" s="330" customFormat="1" ht="33" customHeight="1">
      <c r="A85" s="316">
        <f>+A84+1</f>
        <v>70</v>
      </c>
      <c r="B85" s="317" t="s">
        <v>384</v>
      </c>
      <c r="C85" s="383" t="s">
        <v>100</v>
      </c>
      <c r="D85" s="318" t="s">
        <v>466</v>
      </c>
      <c r="E85" s="319" t="s">
        <v>97</v>
      </c>
      <c r="F85" s="319" t="s">
        <v>441</v>
      </c>
      <c r="G85" s="320">
        <v>41606</v>
      </c>
      <c r="H85" s="321" t="str">
        <f t="shared" ca="1" si="52"/>
        <v xml:space="preserve">6 năm 6 tháng </v>
      </c>
      <c r="I85" s="317"/>
      <c r="J85" s="334">
        <v>4.6900000000000004</v>
      </c>
      <c r="K85" s="334">
        <v>4.6900000000000004</v>
      </c>
      <c r="L85" s="334">
        <v>4.7300000000000004</v>
      </c>
      <c r="M85" s="334">
        <v>4.67</v>
      </c>
      <c r="N85" s="334">
        <v>4.46</v>
      </c>
      <c r="O85" s="334">
        <v>4.8</v>
      </c>
      <c r="P85" s="334">
        <v>4.66</v>
      </c>
      <c r="Q85" s="334">
        <v>4.66</v>
      </c>
      <c r="R85" s="334">
        <v>4.1399999999999997</v>
      </c>
      <c r="S85" s="334">
        <v>4.1399999999999997</v>
      </c>
      <c r="T85" s="334">
        <v>4.1399999999999997</v>
      </c>
      <c r="U85" s="323">
        <v>4.1399999999999997</v>
      </c>
      <c r="V85" s="324">
        <f t="shared" si="53"/>
        <v>4.4933333333333332</v>
      </c>
      <c r="W85" s="325" t="str">
        <f>INDEX($AE$2:$AK$2,MATCH(V85,$AE$1:$AK$1,1))</f>
        <v>A</v>
      </c>
      <c r="X85" s="326">
        <v>4.3899999999999997</v>
      </c>
      <c r="Y85" s="396" t="s">
        <v>305</v>
      </c>
      <c r="Z85" s="328"/>
      <c r="AA85" s="327" t="str">
        <f t="shared" si="54"/>
        <v>M</v>
      </c>
      <c r="AB85" s="329" t="s">
        <v>457</v>
      </c>
    </row>
    <row r="86" spans="1:28" s="330" customFormat="1" ht="33" customHeight="1">
      <c r="A86" s="341">
        <v>14</v>
      </c>
      <c r="B86" s="342"/>
      <c r="C86" s="343" t="s">
        <v>101</v>
      </c>
      <c r="D86" s="343"/>
      <c r="E86" s="344"/>
      <c r="F86" s="344"/>
      <c r="G86" s="345"/>
      <c r="H86" s="346"/>
      <c r="I86" s="342"/>
      <c r="J86" s="347"/>
      <c r="K86" s="347"/>
      <c r="L86" s="347"/>
      <c r="M86" s="347"/>
      <c r="N86" s="347"/>
      <c r="O86" s="347"/>
      <c r="P86" s="347"/>
      <c r="Q86" s="347"/>
      <c r="R86" s="347"/>
      <c r="S86" s="380"/>
      <c r="T86" s="380"/>
      <c r="U86" s="381"/>
      <c r="V86" s="350"/>
      <c r="W86" s="351"/>
      <c r="X86" s="352"/>
      <c r="Y86" s="353"/>
      <c r="Z86" s="353"/>
      <c r="AA86" s="353"/>
      <c r="AB86" s="354"/>
    </row>
    <row r="87" spans="1:28" s="330" customFormat="1" ht="33" customHeight="1">
      <c r="A87" s="316">
        <f>A85+1</f>
        <v>71</v>
      </c>
      <c r="B87" s="355" t="s">
        <v>410</v>
      </c>
      <c r="C87" s="384" t="s">
        <v>102</v>
      </c>
      <c r="D87" s="385" t="s">
        <v>465</v>
      </c>
      <c r="E87" s="319" t="s">
        <v>103</v>
      </c>
      <c r="F87" s="319" t="s">
        <v>182</v>
      </c>
      <c r="G87" s="320">
        <v>40462</v>
      </c>
      <c r="H87" s="321" t="str">
        <f t="shared" ref="H87:H92" ca="1" si="55">DATEDIF(G87,TODAY(),"y")&amp;" năm "&amp;DATEDIF(G87,TODAY(),"ym")&amp;" tháng "</f>
        <v xml:space="preserve">9 năm 7 tháng </v>
      </c>
      <c r="I87" s="317"/>
      <c r="J87" s="322"/>
      <c r="K87" s="322"/>
      <c r="L87" s="322"/>
      <c r="M87" s="322"/>
      <c r="N87" s="322"/>
      <c r="O87" s="322"/>
      <c r="P87" s="322"/>
      <c r="Q87" s="322"/>
      <c r="R87" s="322"/>
      <c r="S87" s="364"/>
      <c r="T87" s="364"/>
      <c r="U87" s="365"/>
      <c r="V87" s="324">
        <v>3</v>
      </c>
      <c r="W87" s="325" t="str">
        <f t="shared" ref="W87:W92" si="56">INDEX($AE$2:$AK$2,MATCH(V87,$AE$1:$AK$1,1))</f>
        <v>B</v>
      </c>
      <c r="X87" s="326"/>
      <c r="Y87" s="327" t="str">
        <f t="shared" ref="Y87:Y92" si="57">IFERROR(INDEX($AE$2:$AK$2,MATCH(X87,$AE$1:$AK$1,1))," ")</f>
        <v>M</v>
      </c>
      <c r="Z87" s="328"/>
      <c r="AA87" s="327" t="str">
        <f t="shared" ref="AA87:AA92" si="58">IFERROR(INDEX($AE$2:$AK$2,MATCH(Z87,$AE$1:$AK$1,1))," ")</f>
        <v>M</v>
      </c>
      <c r="AB87" s="329"/>
    </row>
    <row r="88" spans="1:28" s="330" customFormat="1" ht="33" customHeight="1">
      <c r="A88" s="316">
        <f>+A87+1</f>
        <v>72</v>
      </c>
      <c r="B88" s="317" t="s">
        <v>385</v>
      </c>
      <c r="C88" s="332" t="s">
        <v>104</v>
      </c>
      <c r="D88" s="385" t="s">
        <v>465</v>
      </c>
      <c r="E88" s="319" t="s">
        <v>105</v>
      </c>
      <c r="F88" s="319" t="s">
        <v>440</v>
      </c>
      <c r="G88" s="320">
        <v>40877</v>
      </c>
      <c r="H88" s="321" t="str">
        <f t="shared" ca="1" si="55"/>
        <v xml:space="preserve">8 năm 6 tháng </v>
      </c>
      <c r="I88" s="317"/>
      <c r="J88" s="334">
        <v>3.71</v>
      </c>
      <c r="K88" s="334">
        <v>3.71</v>
      </c>
      <c r="L88" s="334">
        <f>6.9/2</f>
        <v>3.45</v>
      </c>
      <c r="M88" s="334">
        <f>6.54/2</f>
        <v>3.27</v>
      </c>
      <c r="N88" s="334">
        <f>6.86/2</f>
        <v>3.43</v>
      </c>
      <c r="O88" s="334">
        <f>6.9/2</f>
        <v>3.45</v>
      </c>
      <c r="P88" s="334">
        <f>6.8/2</f>
        <v>3.4</v>
      </c>
      <c r="Q88" s="334">
        <v>3.4</v>
      </c>
      <c r="R88" s="334">
        <v>3.55</v>
      </c>
      <c r="S88" s="364">
        <f>7.14/2</f>
        <v>3.57</v>
      </c>
      <c r="T88" s="364">
        <f>7.14/2</f>
        <v>3.57</v>
      </c>
      <c r="U88" s="326">
        <f>7.14/2</f>
        <v>3.57</v>
      </c>
      <c r="V88" s="324">
        <f t="shared" ref="V88:V106" si="59">AVERAGE(J88:U88)</f>
        <v>3.5066666666666664</v>
      </c>
      <c r="W88" s="325" t="str">
        <f t="shared" si="56"/>
        <v>B+</v>
      </c>
      <c r="X88" s="326">
        <f>7.03/2</f>
        <v>3.5150000000000001</v>
      </c>
      <c r="Y88" s="327" t="str">
        <f t="shared" si="57"/>
        <v>B+</v>
      </c>
      <c r="Z88" s="328"/>
      <c r="AA88" s="327" t="str">
        <f t="shared" si="58"/>
        <v>M</v>
      </c>
      <c r="AB88" s="329"/>
    </row>
    <row r="89" spans="1:28" s="330" customFormat="1" ht="33" customHeight="1">
      <c r="A89" s="316">
        <f>+A88+1</f>
        <v>73</v>
      </c>
      <c r="B89" s="317" t="s">
        <v>386</v>
      </c>
      <c r="C89" s="318" t="s">
        <v>106</v>
      </c>
      <c r="D89" s="385" t="s">
        <v>465</v>
      </c>
      <c r="E89" s="319" t="s">
        <v>107</v>
      </c>
      <c r="F89" s="319" t="s">
        <v>441</v>
      </c>
      <c r="G89" s="320">
        <v>40906</v>
      </c>
      <c r="H89" s="321" t="str">
        <f t="shared" ca="1" si="55"/>
        <v xml:space="preserve">8 năm 5 tháng </v>
      </c>
      <c r="I89" s="317">
        <v>34</v>
      </c>
      <c r="J89" s="334">
        <v>3.79</v>
      </c>
      <c r="K89" s="334">
        <v>3.79</v>
      </c>
      <c r="L89" s="334">
        <f>7.49/2</f>
        <v>3.7450000000000001</v>
      </c>
      <c r="M89" s="334">
        <f>7.97/2</f>
        <v>3.9849999999999999</v>
      </c>
      <c r="N89" s="334">
        <f>7.09/2</f>
        <v>3.5449999999999999</v>
      </c>
      <c r="O89" s="334">
        <f>7.57/2</f>
        <v>3.7850000000000001</v>
      </c>
      <c r="P89" s="334">
        <f>7.57/2</f>
        <v>3.7850000000000001</v>
      </c>
      <c r="Q89" s="334">
        <v>3.43</v>
      </c>
      <c r="R89" s="334"/>
      <c r="S89" s="364">
        <f t="shared" ref="S89:T90" si="60">7.48/2</f>
        <v>3.74</v>
      </c>
      <c r="T89" s="364">
        <f t="shared" si="60"/>
        <v>3.74</v>
      </c>
      <c r="U89" s="326">
        <f>6.85/2</f>
        <v>3.4249999999999998</v>
      </c>
      <c r="V89" s="324">
        <f t="shared" si="59"/>
        <v>3.7054545454545451</v>
      </c>
      <c r="W89" s="325" t="str">
        <f t="shared" si="56"/>
        <v>B+</v>
      </c>
      <c r="X89" s="326">
        <f>7.24/2</f>
        <v>3.62</v>
      </c>
      <c r="Y89" s="327" t="str">
        <f t="shared" si="57"/>
        <v>B+</v>
      </c>
      <c r="Z89" s="328"/>
      <c r="AA89" s="327" t="str">
        <f t="shared" si="58"/>
        <v>M</v>
      </c>
      <c r="AB89" s="329"/>
    </row>
    <row r="90" spans="1:28" s="330" customFormat="1" ht="33" customHeight="1">
      <c r="A90" s="316">
        <f>+A89+1</f>
        <v>74</v>
      </c>
      <c r="B90" s="317" t="s">
        <v>387</v>
      </c>
      <c r="C90" s="386" t="s">
        <v>108</v>
      </c>
      <c r="D90" s="385" t="s">
        <v>465</v>
      </c>
      <c r="E90" s="319" t="s">
        <v>107</v>
      </c>
      <c r="F90" s="319" t="s">
        <v>441</v>
      </c>
      <c r="G90" s="320">
        <v>40848</v>
      </c>
      <c r="H90" s="321" t="str">
        <f t="shared" ca="1" si="55"/>
        <v xml:space="preserve">8 năm 7 tháng </v>
      </c>
      <c r="I90" s="317"/>
      <c r="J90" s="334">
        <v>3.44</v>
      </c>
      <c r="K90" s="334">
        <v>3.44</v>
      </c>
      <c r="L90" s="334">
        <f>6.84/2</f>
        <v>3.42</v>
      </c>
      <c r="M90" s="334">
        <f>6.6/2</f>
        <v>3.3</v>
      </c>
      <c r="N90" s="334">
        <f>6.84/2</f>
        <v>3.42</v>
      </c>
      <c r="O90" s="334">
        <f>6.88/2</f>
        <v>3.44</v>
      </c>
      <c r="P90" s="334">
        <f>6.88/2</f>
        <v>3.44</v>
      </c>
      <c r="Q90" s="334">
        <v>3.7</v>
      </c>
      <c r="R90" s="334">
        <v>3.9</v>
      </c>
      <c r="S90" s="364">
        <f t="shared" si="60"/>
        <v>3.74</v>
      </c>
      <c r="T90" s="364">
        <f t="shared" si="60"/>
        <v>3.74</v>
      </c>
      <c r="U90" s="326">
        <f>7.28/2</f>
        <v>3.64</v>
      </c>
      <c r="V90" s="324">
        <f t="shared" si="59"/>
        <v>3.5516666666666672</v>
      </c>
      <c r="W90" s="325" t="str">
        <f t="shared" si="56"/>
        <v>B+</v>
      </c>
      <c r="X90" s="326">
        <f>7.2/2</f>
        <v>3.6</v>
      </c>
      <c r="Y90" s="327" t="str">
        <f t="shared" si="57"/>
        <v>B+</v>
      </c>
      <c r="Z90" s="328"/>
      <c r="AA90" s="327" t="str">
        <f t="shared" si="58"/>
        <v>M</v>
      </c>
      <c r="AB90" s="329"/>
    </row>
    <row r="91" spans="1:28" s="330" customFormat="1" ht="33" customHeight="1">
      <c r="A91" s="316">
        <f t="shared" ref="A91:A92" si="61">+A90+1</f>
        <v>75</v>
      </c>
      <c r="B91" s="317" t="s">
        <v>436</v>
      </c>
      <c r="C91" s="386" t="s">
        <v>408</v>
      </c>
      <c r="D91" s="385" t="s">
        <v>465</v>
      </c>
      <c r="E91" s="319" t="s">
        <v>107</v>
      </c>
      <c r="F91" s="319" t="s">
        <v>441</v>
      </c>
      <c r="G91" s="320">
        <v>43717</v>
      </c>
      <c r="H91" s="321" t="str">
        <f t="shared" ca="1" si="55"/>
        <v xml:space="preserve">0 năm 8 tháng </v>
      </c>
      <c r="I91" s="317"/>
      <c r="J91" s="334"/>
      <c r="K91" s="334"/>
      <c r="L91" s="334"/>
      <c r="M91" s="334"/>
      <c r="N91" s="334"/>
      <c r="O91" s="334"/>
      <c r="P91" s="334"/>
      <c r="Q91" s="334"/>
      <c r="R91" s="334">
        <v>3</v>
      </c>
      <c r="S91" s="364">
        <v>3</v>
      </c>
      <c r="T91" s="364">
        <v>3</v>
      </c>
      <c r="U91" s="326">
        <f>6.69/2</f>
        <v>3.3450000000000002</v>
      </c>
      <c r="V91" s="324">
        <f t="shared" si="59"/>
        <v>3.0862500000000002</v>
      </c>
      <c r="W91" s="325" t="str">
        <f t="shared" si="56"/>
        <v>B</v>
      </c>
      <c r="X91" s="326">
        <f>7.07/2</f>
        <v>3.5350000000000001</v>
      </c>
      <c r="Y91" s="327" t="str">
        <f t="shared" si="57"/>
        <v>B+</v>
      </c>
      <c r="Z91" s="328"/>
      <c r="AA91" s="327" t="str">
        <f t="shared" si="58"/>
        <v>M</v>
      </c>
      <c r="AB91" s="329"/>
    </row>
    <row r="92" spans="1:28" s="330" customFormat="1" ht="33" customHeight="1">
      <c r="A92" s="316">
        <f t="shared" si="61"/>
        <v>76</v>
      </c>
      <c r="B92" s="317" t="s">
        <v>388</v>
      </c>
      <c r="C92" s="332" t="s">
        <v>109</v>
      </c>
      <c r="D92" s="385" t="s">
        <v>465</v>
      </c>
      <c r="E92" s="319" t="s">
        <v>107</v>
      </c>
      <c r="F92" s="319" t="s">
        <v>441</v>
      </c>
      <c r="G92" s="367">
        <v>41897</v>
      </c>
      <c r="H92" s="321" t="str">
        <f t="shared" ca="1" si="55"/>
        <v xml:space="preserve">5 năm 8 tháng </v>
      </c>
      <c r="I92" s="317"/>
      <c r="J92" s="334">
        <v>3.62</v>
      </c>
      <c r="K92" s="334">
        <v>3.62</v>
      </c>
      <c r="L92" s="334">
        <f>7/2</f>
        <v>3.5</v>
      </c>
      <c r="M92" s="334">
        <f>7/2</f>
        <v>3.5</v>
      </c>
      <c r="N92" s="334">
        <f>7/2</f>
        <v>3.5</v>
      </c>
      <c r="O92" s="334">
        <f>6.84/2</f>
        <v>3.42</v>
      </c>
      <c r="P92" s="334">
        <f>6.84/2</f>
        <v>3.42</v>
      </c>
      <c r="Q92" s="334">
        <v>3.74</v>
      </c>
      <c r="R92" s="334">
        <v>3.94</v>
      </c>
      <c r="S92" s="334">
        <f>7.56/2</f>
        <v>3.78</v>
      </c>
      <c r="T92" s="334">
        <f>7.56/2</f>
        <v>3.78</v>
      </c>
      <c r="U92" s="326">
        <f>7.37/2</f>
        <v>3.6850000000000001</v>
      </c>
      <c r="V92" s="324">
        <f t="shared" si="59"/>
        <v>3.6254166666666676</v>
      </c>
      <c r="W92" s="325" t="str">
        <f t="shared" si="56"/>
        <v>B+</v>
      </c>
      <c r="X92" s="326">
        <f>7.56/2</f>
        <v>3.78</v>
      </c>
      <c r="Y92" s="327" t="str">
        <f t="shared" si="57"/>
        <v>B+</v>
      </c>
      <c r="Z92" s="328"/>
      <c r="AA92" s="327" t="str">
        <f t="shared" si="58"/>
        <v>M</v>
      </c>
      <c r="AB92" s="329"/>
    </row>
    <row r="93" spans="1:28" s="330" customFormat="1" ht="33" customHeight="1">
      <c r="A93" s="341">
        <v>15</v>
      </c>
      <c r="B93" s="342"/>
      <c r="C93" s="343" t="s">
        <v>110</v>
      </c>
      <c r="D93" s="343"/>
      <c r="E93" s="344"/>
      <c r="F93" s="344"/>
      <c r="G93" s="345"/>
      <c r="H93" s="346"/>
      <c r="I93" s="342"/>
      <c r="J93" s="347"/>
      <c r="K93" s="347"/>
      <c r="L93" s="347"/>
      <c r="M93" s="347"/>
      <c r="N93" s="347"/>
      <c r="O93" s="347"/>
      <c r="P93" s="347"/>
      <c r="Q93" s="347"/>
      <c r="R93" s="347"/>
      <c r="S93" s="380"/>
      <c r="T93" s="380"/>
      <c r="U93" s="381"/>
      <c r="V93" s="350"/>
      <c r="W93" s="351"/>
      <c r="X93" s="352"/>
      <c r="Y93" s="353"/>
      <c r="Z93" s="353"/>
      <c r="AA93" s="353"/>
      <c r="AB93" s="354"/>
    </row>
    <row r="94" spans="1:28" s="330" customFormat="1" ht="33" customHeight="1">
      <c r="A94" s="316">
        <f>+A92+1</f>
        <v>77</v>
      </c>
      <c r="B94" s="317" t="s">
        <v>389</v>
      </c>
      <c r="C94" s="318" t="s">
        <v>111</v>
      </c>
      <c r="D94" s="318" t="s">
        <v>110</v>
      </c>
      <c r="E94" s="319" t="s">
        <v>149</v>
      </c>
      <c r="F94" s="319" t="s">
        <v>440</v>
      </c>
      <c r="G94" s="320">
        <v>40331</v>
      </c>
      <c r="H94" s="321" t="str">
        <f t="shared" ref="H94:H106" ca="1" si="62">DATEDIF(G94,TODAY(),"y")&amp;" năm "&amp;DATEDIF(G94,TODAY(),"ym")&amp;" tháng "</f>
        <v xml:space="preserve">10 năm 0 tháng </v>
      </c>
      <c r="I94" s="334">
        <v>4.49</v>
      </c>
      <c r="J94" s="334">
        <v>4</v>
      </c>
      <c r="K94" s="334">
        <v>4</v>
      </c>
      <c r="L94" s="334">
        <v>4.05</v>
      </c>
      <c r="M94" s="334">
        <v>4.05</v>
      </c>
      <c r="N94" s="334">
        <v>4.05</v>
      </c>
      <c r="O94" s="322">
        <v>4.01</v>
      </c>
      <c r="P94" s="322">
        <v>4.0599999999999996</v>
      </c>
      <c r="Q94" s="322">
        <v>4.3899999999999997</v>
      </c>
      <c r="R94" s="322">
        <v>4.3899999999999997</v>
      </c>
      <c r="S94" s="322">
        <v>4.3899999999999997</v>
      </c>
      <c r="T94" s="322">
        <v>4.3899999999999997</v>
      </c>
      <c r="U94" s="323">
        <v>4.3899999999999997</v>
      </c>
      <c r="V94" s="324">
        <f>AVERAGE(J94:U94)</f>
        <v>4.1808333333333332</v>
      </c>
      <c r="W94" s="325" t="str">
        <f>INDEX($AE$2:$AK$2,MATCH(V94,$AE$1:$AK$1,1))</f>
        <v>A</v>
      </c>
      <c r="X94" s="326">
        <v>4.4000000000000004</v>
      </c>
      <c r="Y94" s="396" t="str">
        <f>IFERROR(INDEX($AE$2:$AK$2,MATCH(X94,$AE$1:$AK$1,1))," ")</f>
        <v>A</v>
      </c>
      <c r="Z94" s="328"/>
      <c r="AA94" s="327" t="str">
        <f t="shared" ref="AA94:AA106" si="63">IFERROR(INDEX($AE$2:$AK$2,MATCH(Z94,$AE$1:$AK$1,1))," ")</f>
        <v>M</v>
      </c>
      <c r="AB94" s="329"/>
    </row>
    <row r="95" spans="1:28" s="330" customFormat="1" ht="33" customHeight="1">
      <c r="A95" s="316">
        <f>+A94+1</f>
        <v>78</v>
      </c>
      <c r="B95" s="317" t="s">
        <v>390</v>
      </c>
      <c r="C95" s="318" t="s">
        <v>114</v>
      </c>
      <c r="D95" s="318" t="s">
        <v>110</v>
      </c>
      <c r="E95" s="319" t="s">
        <v>150</v>
      </c>
      <c r="F95" s="319" t="s">
        <v>441</v>
      </c>
      <c r="G95" s="320">
        <v>40331</v>
      </c>
      <c r="H95" s="321" t="str">
        <f t="shared" ca="1" si="62"/>
        <v xml:space="preserve">10 năm 0 tháng </v>
      </c>
      <c r="I95" s="334">
        <v>4.6500000000000004</v>
      </c>
      <c r="J95" s="334">
        <v>3.3800000000000008</v>
      </c>
      <c r="K95" s="334">
        <v>3.3800000000000008</v>
      </c>
      <c r="L95" s="334">
        <v>3.8400000000000007</v>
      </c>
      <c r="M95" s="334">
        <v>3.6000000000000005</v>
      </c>
      <c r="N95" s="334">
        <v>3.9550000000000001</v>
      </c>
      <c r="O95" s="334">
        <v>3.74</v>
      </c>
      <c r="P95" s="334">
        <v>4.0350000000000001</v>
      </c>
      <c r="Q95" s="334">
        <v>4.32</v>
      </c>
      <c r="R95" s="334">
        <v>4.32</v>
      </c>
      <c r="S95" s="334">
        <v>4.32</v>
      </c>
      <c r="T95" s="334">
        <v>4.32</v>
      </c>
      <c r="U95" s="323">
        <v>4.32</v>
      </c>
      <c r="V95" s="324">
        <f t="shared" si="59"/>
        <v>3.9608333333333339</v>
      </c>
      <c r="W95" s="325" t="str">
        <f t="shared" ref="W95:W106" si="64">INDEX($AE$2:$AK$2,MATCH(V95,$AE$1:$AK$1,1))</f>
        <v>B+</v>
      </c>
      <c r="X95" s="326">
        <v>4.0999999999999996</v>
      </c>
      <c r="Y95" s="396" t="s">
        <v>306</v>
      </c>
      <c r="Z95" s="328"/>
      <c r="AA95" s="327" t="str">
        <f t="shared" si="63"/>
        <v>M</v>
      </c>
      <c r="AB95" s="329"/>
    </row>
    <row r="96" spans="1:28" s="330" customFormat="1" ht="33" customHeight="1">
      <c r="A96" s="316">
        <f t="shared" ref="A96:A106" si="65">+A95+1</f>
        <v>79</v>
      </c>
      <c r="B96" s="317" t="s">
        <v>402</v>
      </c>
      <c r="C96" s="318" t="s">
        <v>115</v>
      </c>
      <c r="D96" s="318" t="s">
        <v>110</v>
      </c>
      <c r="E96" s="319" t="s">
        <v>151</v>
      </c>
      <c r="F96" s="319" t="s">
        <v>442</v>
      </c>
      <c r="G96" s="320">
        <v>41288</v>
      </c>
      <c r="H96" s="321" t="str">
        <f t="shared" ca="1" si="62"/>
        <v xml:space="preserve">7 năm 4 tháng </v>
      </c>
      <c r="I96" s="334">
        <v>3.96</v>
      </c>
      <c r="J96" s="334">
        <v>3.5</v>
      </c>
      <c r="K96" s="334">
        <v>3.5</v>
      </c>
      <c r="L96" s="334">
        <v>4.4700000000000006</v>
      </c>
      <c r="M96" s="334">
        <v>3.6406666666666667</v>
      </c>
      <c r="N96" s="334">
        <v>4.0206666666666671</v>
      </c>
      <c r="O96" s="334">
        <v>3.8</v>
      </c>
      <c r="P96" s="334">
        <v>3.8806666666666669</v>
      </c>
      <c r="Q96" s="335"/>
      <c r="R96" s="335"/>
      <c r="S96" s="335"/>
      <c r="T96" s="335"/>
      <c r="U96" s="336"/>
      <c r="V96" s="324">
        <f t="shared" si="59"/>
        <v>3.8302857142857145</v>
      </c>
      <c r="W96" s="325" t="str">
        <f t="shared" si="64"/>
        <v>B+</v>
      </c>
      <c r="X96" s="326">
        <v>3.8</v>
      </c>
      <c r="Y96" s="327" t="str">
        <f>IFERROR(INDEX($AE$2:$AK$2,MATCH(X96,$AE$1:$AK$1,1))," ")</f>
        <v>B+</v>
      </c>
      <c r="Z96" s="328"/>
      <c r="AA96" s="327" t="str">
        <f t="shared" si="63"/>
        <v>M</v>
      </c>
      <c r="AB96" s="329"/>
    </row>
    <row r="97" spans="1:28" s="330" customFormat="1" ht="33" customHeight="1">
      <c r="A97" s="316">
        <f t="shared" si="65"/>
        <v>80</v>
      </c>
      <c r="B97" s="317" t="s">
        <v>391</v>
      </c>
      <c r="C97" s="383" t="s">
        <v>116</v>
      </c>
      <c r="D97" s="318" t="s">
        <v>110</v>
      </c>
      <c r="E97" s="319" t="s">
        <v>151</v>
      </c>
      <c r="F97" s="319" t="s">
        <v>442</v>
      </c>
      <c r="G97" s="320">
        <v>42992</v>
      </c>
      <c r="H97" s="321" t="str">
        <f t="shared" ca="1" si="62"/>
        <v xml:space="preserve">2 năm 8 tháng </v>
      </c>
      <c r="I97" s="334">
        <v>3.7</v>
      </c>
      <c r="J97" s="334">
        <v>3.9676666666666671</v>
      </c>
      <c r="K97" s="334">
        <v>3.9676666666666671</v>
      </c>
      <c r="L97" s="334">
        <v>4.2473333333333345</v>
      </c>
      <c r="M97" s="334">
        <v>3.5596666666666668</v>
      </c>
      <c r="N97" s="334">
        <v>3.5756666666666668</v>
      </c>
      <c r="O97" s="334">
        <v>3.77</v>
      </c>
      <c r="P97" s="334">
        <v>3.9676666666666671</v>
      </c>
      <c r="Q97" s="334">
        <v>4.1399999999999997</v>
      </c>
      <c r="R97" s="334">
        <v>4.1399999999999997</v>
      </c>
      <c r="S97" s="334">
        <v>4.1399999999999997</v>
      </c>
      <c r="T97" s="334">
        <v>4.1399999999999997</v>
      </c>
      <c r="U97" s="323">
        <v>4.1399999999999997</v>
      </c>
      <c r="V97" s="324">
        <f t="shared" si="59"/>
        <v>3.9796388888888892</v>
      </c>
      <c r="W97" s="325" t="str">
        <f t="shared" si="64"/>
        <v>B+</v>
      </c>
      <c r="X97" s="326">
        <v>3.87</v>
      </c>
      <c r="Y97" s="327" t="str">
        <f>IFERROR(INDEX($AE$2:$AK$2,MATCH(X97,$AE$1:$AK$1,1))," ")</f>
        <v>B+</v>
      </c>
      <c r="Z97" s="328"/>
      <c r="AA97" s="327" t="str">
        <f t="shared" si="63"/>
        <v>M</v>
      </c>
      <c r="AB97" s="329"/>
    </row>
    <row r="98" spans="1:28" s="330" customFormat="1" ht="33" customHeight="1">
      <c r="A98" s="316">
        <f t="shared" si="65"/>
        <v>81</v>
      </c>
      <c r="B98" s="317" t="s">
        <v>392</v>
      </c>
      <c r="C98" s="387" t="s">
        <v>300</v>
      </c>
      <c r="D98" s="318" t="s">
        <v>110</v>
      </c>
      <c r="E98" s="319" t="s">
        <v>151</v>
      </c>
      <c r="F98" s="319" t="s">
        <v>442</v>
      </c>
      <c r="G98" s="367">
        <v>43179</v>
      </c>
      <c r="H98" s="321" t="str">
        <f t="shared" ca="1" si="62"/>
        <v xml:space="preserve">2 năm 2 tháng </v>
      </c>
      <c r="I98" s="334">
        <v>3.9</v>
      </c>
      <c r="J98" s="334">
        <v>3.912666666666667</v>
      </c>
      <c r="K98" s="334">
        <v>3.912666666666667</v>
      </c>
      <c r="L98" s="334">
        <v>4.0373333333333337</v>
      </c>
      <c r="M98" s="334">
        <v>3.484666666666667</v>
      </c>
      <c r="N98" s="334">
        <v>3.6646666666666667</v>
      </c>
      <c r="O98" s="334">
        <v>3.87</v>
      </c>
      <c r="P98" s="334">
        <v>4.04</v>
      </c>
      <c r="Q98" s="334">
        <v>4.16</v>
      </c>
      <c r="R98" s="334">
        <v>4.16</v>
      </c>
      <c r="S98" s="334">
        <v>4.16</v>
      </c>
      <c r="T98" s="334">
        <v>4.16</v>
      </c>
      <c r="U98" s="323">
        <v>4.16</v>
      </c>
      <c r="V98" s="324">
        <f t="shared" si="59"/>
        <v>3.976833333333333</v>
      </c>
      <c r="W98" s="325" t="str">
        <f t="shared" si="64"/>
        <v>B+</v>
      </c>
      <c r="X98" s="326">
        <v>3.9</v>
      </c>
      <c r="Y98" s="327" t="str">
        <f>IFERROR(INDEX($AE$2:$AK$2,MATCH(X98,$AE$1:$AK$1,1))," ")</f>
        <v>B+</v>
      </c>
      <c r="Z98" s="328"/>
      <c r="AA98" s="327" t="str">
        <f t="shared" si="63"/>
        <v>M</v>
      </c>
      <c r="AB98" s="329" t="s">
        <v>456</v>
      </c>
    </row>
    <row r="99" spans="1:28" s="330" customFormat="1" ht="33" customHeight="1">
      <c r="A99" s="316">
        <f t="shared" si="65"/>
        <v>82</v>
      </c>
      <c r="B99" s="317" t="s">
        <v>394</v>
      </c>
      <c r="C99" s="337" t="s">
        <v>299</v>
      </c>
      <c r="D99" s="318" t="s">
        <v>110</v>
      </c>
      <c r="E99" s="319" t="s">
        <v>151</v>
      </c>
      <c r="F99" s="319" t="s">
        <v>442</v>
      </c>
      <c r="G99" s="375">
        <v>43459</v>
      </c>
      <c r="H99" s="321" t="str">
        <f t="shared" ca="1" si="62"/>
        <v xml:space="preserve">1 năm 5 tháng </v>
      </c>
      <c r="I99" s="334">
        <v>3</v>
      </c>
      <c r="J99" s="334">
        <v>2.9729999999999999</v>
      </c>
      <c r="K99" s="334">
        <v>2.9729999999999999</v>
      </c>
      <c r="L99" s="334">
        <v>3.1460000000000004</v>
      </c>
      <c r="M99" s="334">
        <v>3.031333333333333</v>
      </c>
      <c r="N99" s="334">
        <v>3</v>
      </c>
      <c r="O99" s="334">
        <v>3.16</v>
      </c>
      <c r="P99" s="334">
        <v>3.57</v>
      </c>
      <c r="Q99" s="334">
        <v>3.98</v>
      </c>
      <c r="R99" s="334">
        <v>3.98</v>
      </c>
      <c r="S99" s="334">
        <v>3.98</v>
      </c>
      <c r="T99" s="334">
        <v>3.98</v>
      </c>
      <c r="U99" s="323">
        <v>3.98</v>
      </c>
      <c r="V99" s="324">
        <f t="shared" si="59"/>
        <v>3.4794444444444435</v>
      </c>
      <c r="W99" s="325" t="str">
        <f t="shared" si="64"/>
        <v>B</v>
      </c>
      <c r="X99" s="326">
        <v>3.76</v>
      </c>
      <c r="Y99" s="327" t="str">
        <f>IFERROR(INDEX($AE$2:$AK$2,MATCH(X99,$AE$1:$AK$1,1))," ")</f>
        <v>B+</v>
      </c>
      <c r="Z99" s="328"/>
      <c r="AA99" s="327" t="str">
        <f t="shared" si="63"/>
        <v>M</v>
      </c>
      <c r="AB99" s="329"/>
    </row>
    <row r="100" spans="1:28" s="330" customFormat="1" ht="33" customHeight="1">
      <c r="A100" s="316">
        <f t="shared" si="65"/>
        <v>83</v>
      </c>
      <c r="B100" s="317" t="s">
        <v>437</v>
      </c>
      <c r="C100" s="337" t="s">
        <v>438</v>
      </c>
      <c r="D100" s="318" t="s">
        <v>110</v>
      </c>
      <c r="E100" s="319" t="s">
        <v>151</v>
      </c>
      <c r="F100" s="319" t="s">
        <v>442</v>
      </c>
      <c r="G100" s="375">
        <v>43742</v>
      </c>
      <c r="H100" s="321" t="str">
        <f t="shared" ca="1" si="62"/>
        <v xml:space="preserve">0 năm 8 tháng </v>
      </c>
      <c r="I100" s="334"/>
      <c r="J100" s="334"/>
      <c r="K100" s="334"/>
      <c r="L100" s="334"/>
      <c r="M100" s="334"/>
      <c r="N100" s="334"/>
      <c r="O100" s="334"/>
      <c r="P100" s="334"/>
      <c r="Q100" s="334"/>
      <c r="R100" s="334"/>
      <c r="S100" s="334">
        <v>3</v>
      </c>
      <c r="T100" s="334">
        <v>3</v>
      </c>
      <c r="U100" s="323">
        <v>3</v>
      </c>
      <c r="V100" s="324"/>
      <c r="W100" s="325" t="str">
        <f t="shared" si="64"/>
        <v>M</v>
      </c>
      <c r="X100" s="326">
        <v>3.46</v>
      </c>
      <c r="Y100" s="327" t="str">
        <f>IFERROR(INDEX($AE$2:$AK$2,MATCH(X100,$AE$1:$AK$1,1))," ")</f>
        <v>B</v>
      </c>
      <c r="Z100" s="328"/>
      <c r="AA100" s="327" t="str">
        <f t="shared" si="63"/>
        <v>M</v>
      </c>
      <c r="AB100" s="329"/>
    </row>
    <row r="101" spans="1:28" s="330" customFormat="1" ht="33" customHeight="1">
      <c r="A101" s="316">
        <f t="shared" si="65"/>
        <v>84</v>
      </c>
      <c r="B101" s="317" t="s">
        <v>395</v>
      </c>
      <c r="C101" s="388" t="s">
        <v>117</v>
      </c>
      <c r="D101" s="318" t="s">
        <v>110</v>
      </c>
      <c r="E101" s="319" t="s">
        <v>152</v>
      </c>
      <c r="F101" s="319" t="s">
        <v>440</v>
      </c>
      <c r="G101" s="367">
        <v>40316</v>
      </c>
      <c r="H101" s="321" t="str">
        <f t="shared" ca="1" si="62"/>
        <v xml:space="preserve">10 năm 0 tháng </v>
      </c>
      <c r="I101" s="334">
        <v>3.97</v>
      </c>
      <c r="J101" s="334">
        <v>3.2614999999999998</v>
      </c>
      <c r="K101" s="334">
        <v>3.2614999999999998</v>
      </c>
      <c r="L101" s="334">
        <v>3.4708999999999994</v>
      </c>
      <c r="M101" s="334">
        <v>3.5512468749999986</v>
      </c>
      <c r="N101" s="334">
        <v>3.7226923076923071</v>
      </c>
      <c r="O101" s="334">
        <v>3.8935999999999997</v>
      </c>
      <c r="P101" s="334">
        <v>3.9398999999999997</v>
      </c>
      <c r="Q101" s="322">
        <v>4.1100000000000003</v>
      </c>
      <c r="R101" s="322">
        <v>4.1100000000000003</v>
      </c>
      <c r="S101" s="322">
        <v>4.1100000000000003</v>
      </c>
      <c r="T101" s="322">
        <v>4.1100000000000003</v>
      </c>
      <c r="U101" s="323">
        <v>4.1100000000000003</v>
      </c>
      <c r="V101" s="324">
        <f t="shared" si="59"/>
        <v>3.8042782652243585</v>
      </c>
      <c r="W101" s="325" t="str">
        <f t="shared" si="64"/>
        <v>B+</v>
      </c>
      <c r="X101" s="326">
        <v>4.01</v>
      </c>
      <c r="Y101" s="396" t="s">
        <v>306</v>
      </c>
      <c r="Z101" s="328"/>
      <c r="AA101" s="327" t="str">
        <f t="shared" si="63"/>
        <v>M</v>
      </c>
      <c r="AB101" s="329"/>
    </row>
    <row r="102" spans="1:28" s="330" customFormat="1" ht="33" customHeight="1">
      <c r="A102" s="316">
        <f t="shared" si="65"/>
        <v>85</v>
      </c>
      <c r="B102" s="317" t="s">
        <v>396</v>
      </c>
      <c r="C102" s="388" t="s">
        <v>118</v>
      </c>
      <c r="D102" s="318" t="s">
        <v>110</v>
      </c>
      <c r="E102" s="319" t="s">
        <v>153</v>
      </c>
      <c r="F102" s="319" t="s">
        <v>441</v>
      </c>
      <c r="G102" s="367">
        <v>41365</v>
      </c>
      <c r="H102" s="321" t="str">
        <f t="shared" ca="1" si="62"/>
        <v xml:space="preserve">7 năm 2 tháng </v>
      </c>
      <c r="I102" s="334">
        <v>3.59</v>
      </c>
      <c r="J102" s="334">
        <v>3.7706666666666657</v>
      </c>
      <c r="K102" s="334">
        <v>3.7706666666666657</v>
      </c>
      <c r="L102" s="334">
        <v>3.9413333333333331</v>
      </c>
      <c r="M102" s="334">
        <v>3.7042666666666664</v>
      </c>
      <c r="N102" s="334">
        <v>3.4310370370370369</v>
      </c>
      <c r="O102" s="334">
        <v>4.3</v>
      </c>
      <c r="P102" s="334">
        <v>4.0445333333333329</v>
      </c>
      <c r="Q102" s="334">
        <v>4.25</v>
      </c>
      <c r="R102" s="334">
        <v>4.25</v>
      </c>
      <c r="S102" s="334">
        <v>4.25</v>
      </c>
      <c r="T102" s="334">
        <v>4.25</v>
      </c>
      <c r="U102" s="323">
        <v>4.25</v>
      </c>
      <c r="V102" s="324">
        <f t="shared" si="59"/>
        <v>4.0177086419753083</v>
      </c>
      <c r="W102" s="325" t="str">
        <f t="shared" si="64"/>
        <v>A</v>
      </c>
      <c r="X102" s="326">
        <v>3.8</v>
      </c>
      <c r="Y102" s="327" t="str">
        <f>IFERROR(INDEX($AE$2:$AK$2,MATCH(X102,$AE$1:$AK$1,1))," ")</f>
        <v>B+</v>
      </c>
      <c r="Z102" s="328"/>
      <c r="AA102" s="327" t="str">
        <f t="shared" si="63"/>
        <v>M</v>
      </c>
      <c r="AB102" s="329"/>
    </row>
    <row r="103" spans="1:28" s="330" customFormat="1" ht="33" customHeight="1">
      <c r="A103" s="316">
        <f t="shared" si="65"/>
        <v>86</v>
      </c>
      <c r="B103" s="317" t="s">
        <v>397</v>
      </c>
      <c r="C103" s="388" t="s">
        <v>119</v>
      </c>
      <c r="D103" s="318" t="s">
        <v>110</v>
      </c>
      <c r="E103" s="319" t="s">
        <v>154</v>
      </c>
      <c r="F103" s="319" t="s">
        <v>442</v>
      </c>
      <c r="G103" s="367">
        <v>41946</v>
      </c>
      <c r="H103" s="321" t="str">
        <f t="shared" ca="1" si="62"/>
        <v xml:space="preserve">5 năm 7 tháng </v>
      </c>
      <c r="I103" s="334">
        <v>3.87</v>
      </c>
      <c r="J103" s="334">
        <v>3.6039999999999996</v>
      </c>
      <c r="K103" s="334">
        <v>3.6039999999999996</v>
      </c>
      <c r="L103" s="334">
        <v>3.7026666666666666</v>
      </c>
      <c r="M103" s="334">
        <v>4.021066666666667</v>
      </c>
      <c r="N103" s="334">
        <v>3.2866666666666666</v>
      </c>
      <c r="O103" s="334">
        <v>3.86</v>
      </c>
      <c r="P103" s="334">
        <v>4.224426666666667</v>
      </c>
      <c r="Q103" s="334">
        <v>3.9</v>
      </c>
      <c r="R103" s="334">
        <v>3.9</v>
      </c>
      <c r="S103" s="334">
        <v>3.9</v>
      </c>
      <c r="T103" s="334">
        <v>3.9</v>
      </c>
      <c r="U103" s="323">
        <v>3.9</v>
      </c>
      <c r="V103" s="324">
        <f t="shared" si="59"/>
        <v>3.8169022222222218</v>
      </c>
      <c r="W103" s="325" t="str">
        <f t="shared" si="64"/>
        <v>B+</v>
      </c>
      <c r="X103" s="326">
        <v>3.95</v>
      </c>
      <c r="Y103" s="327" t="str">
        <f>IFERROR(INDEX($AE$2:$AK$2,MATCH(X103,$AE$1:$AK$1,1))," ")</f>
        <v>B+</v>
      </c>
      <c r="Z103" s="328"/>
      <c r="AA103" s="327" t="str">
        <f t="shared" si="63"/>
        <v>M</v>
      </c>
      <c r="AB103" s="329" t="s">
        <v>456</v>
      </c>
    </row>
    <row r="104" spans="1:28" s="330" customFormat="1" ht="33" customHeight="1">
      <c r="A104" s="316">
        <f t="shared" si="65"/>
        <v>87</v>
      </c>
      <c r="B104" s="317" t="s">
        <v>398</v>
      </c>
      <c r="C104" s="383" t="s">
        <v>120</v>
      </c>
      <c r="D104" s="318" t="s">
        <v>110</v>
      </c>
      <c r="E104" s="319" t="s">
        <v>154</v>
      </c>
      <c r="F104" s="319" t="s">
        <v>442</v>
      </c>
      <c r="G104" s="320">
        <v>42131</v>
      </c>
      <c r="H104" s="321" t="str">
        <f t="shared" ca="1" si="62"/>
        <v xml:space="preserve">5 năm 0 tháng </v>
      </c>
      <c r="I104" s="334">
        <v>3.78</v>
      </c>
      <c r="J104" s="334">
        <v>4.0960000000000001</v>
      </c>
      <c r="K104" s="334">
        <v>4.0960000000000001</v>
      </c>
      <c r="L104" s="334">
        <v>3.4853333333333332</v>
      </c>
      <c r="M104" s="334">
        <v>3.7322666666666664</v>
      </c>
      <c r="N104" s="334">
        <v>3.0631111111111107</v>
      </c>
      <c r="O104" s="334">
        <v>3.6</v>
      </c>
      <c r="P104" s="334">
        <v>3.9363999999999995</v>
      </c>
      <c r="Q104" s="334">
        <v>3.92</v>
      </c>
      <c r="R104" s="334">
        <v>3.92</v>
      </c>
      <c r="S104" s="334">
        <v>3.92</v>
      </c>
      <c r="T104" s="334">
        <v>3.92</v>
      </c>
      <c r="U104" s="323">
        <v>3.92</v>
      </c>
      <c r="V104" s="324">
        <f t="shared" si="59"/>
        <v>3.8007592592592601</v>
      </c>
      <c r="W104" s="325" t="str">
        <f t="shared" si="64"/>
        <v>B+</v>
      </c>
      <c r="X104" s="326">
        <v>3.75</v>
      </c>
      <c r="Y104" s="327" t="str">
        <f>IFERROR(INDEX($AE$2:$AK$2,MATCH(X104,$AE$1:$AK$1,1))," ")</f>
        <v>B+</v>
      </c>
      <c r="Z104" s="328"/>
      <c r="AA104" s="327" t="str">
        <f t="shared" si="63"/>
        <v>M</v>
      </c>
      <c r="AB104" s="329"/>
    </row>
    <row r="105" spans="1:28" s="330" customFormat="1" ht="33" customHeight="1">
      <c r="A105" s="316">
        <f t="shared" si="65"/>
        <v>88</v>
      </c>
      <c r="B105" s="317" t="s">
        <v>399</v>
      </c>
      <c r="C105" s="383" t="s">
        <v>121</v>
      </c>
      <c r="D105" s="318" t="s">
        <v>110</v>
      </c>
      <c r="E105" s="319" t="s">
        <v>154</v>
      </c>
      <c r="F105" s="319" t="s">
        <v>442</v>
      </c>
      <c r="G105" s="320">
        <v>42800</v>
      </c>
      <c r="H105" s="321" t="str">
        <f t="shared" ca="1" si="62"/>
        <v xml:space="preserve">3 năm 2 tháng </v>
      </c>
      <c r="I105" s="334">
        <v>3.6</v>
      </c>
      <c r="J105" s="334">
        <v>3.5925999999999996</v>
      </c>
      <c r="K105" s="334">
        <v>3.5925999999999996</v>
      </c>
      <c r="L105" s="334">
        <v>3.845333333333333</v>
      </c>
      <c r="M105" s="334">
        <v>3.7574666666666663</v>
      </c>
      <c r="N105" s="334">
        <v>3.3099999999999996</v>
      </c>
      <c r="O105" s="334">
        <v>3.75</v>
      </c>
      <c r="P105" s="334">
        <v>3.8342666666666663</v>
      </c>
      <c r="Q105" s="334">
        <v>4.07</v>
      </c>
      <c r="R105" s="334">
        <v>4.07</v>
      </c>
      <c r="S105" s="334">
        <v>4.07</v>
      </c>
      <c r="T105" s="334">
        <v>4.07</v>
      </c>
      <c r="U105" s="323">
        <v>4.07</v>
      </c>
      <c r="V105" s="324">
        <f t="shared" si="59"/>
        <v>3.8360222222222222</v>
      </c>
      <c r="W105" s="325" t="str">
        <f t="shared" si="64"/>
        <v>B+</v>
      </c>
      <c r="X105" s="326">
        <v>3.59</v>
      </c>
      <c r="Y105" s="327" t="str">
        <f>IFERROR(INDEX($AE$2:$AK$2,MATCH(X105,$AE$1:$AK$1,1))," ")</f>
        <v>B+</v>
      </c>
      <c r="Z105" s="328"/>
      <c r="AA105" s="327" t="str">
        <f t="shared" si="63"/>
        <v>M</v>
      </c>
      <c r="AB105" s="329"/>
    </row>
    <row r="106" spans="1:28" s="330" customFormat="1" ht="33" customHeight="1">
      <c r="A106" s="316">
        <f t="shared" si="65"/>
        <v>89</v>
      </c>
      <c r="B106" s="317" t="s">
        <v>400</v>
      </c>
      <c r="C106" s="383" t="s">
        <v>148</v>
      </c>
      <c r="D106" s="318" t="s">
        <v>110</v>
      </c>
      <c r="E106" s="319" t="s">
        <v>154</v>
      </c>
      <c r="F106" s="319" t="s">
        <v>442</v>
      </c>
      <c r="G106" s="320">
        <v>43159</v>
      </c>
      <c r="H106" s="321" t="str">
        <f t="shared" ca="1" si="62"/>
        <v xml:space="preserve">2 năm 3 tháng </v>
      </c>
      <c r="I106" s="334">
        <v>3.63</v>
      </c>
      <c r="J106" s="334">
        <v>4.0599999999999996</v>
      </c>
      <c r="K106" s="334">
        <v>4.0599999999999996</v>
      </c>
      <c r="L106" s="334">
        <v>3.3799999999999994</v>
      </c>
      <c r="M106" s="334">
        <v>3.8760833333333329</v>
      </c>
      <c r="N106" s="334">
        <v>3.56</v>
      </c>
      <c r="O106" s="334">
        <v>3.46</v>
      </c>
      <c r="P106" s="334">
        <v>4.1470666666666673</v>
      </c>
      <c r="Q106" s="334">
        <v>4</v>
      </c>
      <c r="R106" s="334">
        <v>4</v>
      </c>
      <c r="S106" s="334">
        <v>4</v>
      </c>
      <c r="T106" s="334">
        <v>4</v>
      </c>
      <c r="U106" s="323">
        <v>4</v>
      </c>
      <c r="V106" s="324">
        <f t="shared" si="59"/>
        <v>3.8785958333333332</v>
      </c>
      <c r="W106" s="325" t="str">
        <f t="shared" si="64"/>
        <v>B+</v>
      </c>
      <c r="X106" s="326">
        <v>3.94</v>
      </c>
      <c r="Y106" s="327" t="str">
        <f>IFERROR(INDEX($AE$2:$AK$2,MATCH(X106,$AE$1:$AK$1,1))," ")</f>
        <v>B+</v>
      </c>
      <c r="Z106" s="328"/>
      <c r="AA106" s="327" t="str">
        <f t="shared" si="63"/>
        <v>M</v>
      </c>
      <c r="AB106" s="329"/>
    </row>
    <row r="107" spans="1:28" s="330" customFormat="1" ht="33" customHeight="1">
      <c r="A107" s="341"/>
      <c r="B107" s="341"/>
      <c r="C107" s="389" t="s">
        <v>122</v>
      </c>
      <c r="D107" s="389"/>
      <c r="E107" s="390">
        <f>COUNTA(E4:E106)</f>
        <v>89</v>
      </c>
      <c r="F107" s="390"/>
      <c r="G107" s="345"/>
      <c r="H107" s="391"/>
      <c r="I107" s="341"/>
      <c r="J107" s="347"/>
      <c r="K107" s="347"/>
      <c r="L107" s="347"/>
      <c r="M107" s="347"/>
      <c r="N107" s="347"/>
      <c r="O107" s="347"/>
      <c r="P107" s="347"/>
      <c r="Q107" s="347"/>
      <c r="R107" s="347"/>
      <c r="S107" s="347"/>
      <c r="T107" s="347"/>
      <c r="U107" s="392"/>
      <c r="V107" s="393"/>
      <c r="W107" s="393"/>
      <c r="X107" s="394"/>
      <c r="Y107" s="393"/>
      <c r="Z107" s="393"/>
      <c r="AA107" s="393"/>
      <c r="AB107" s="395"/>
    </row>
    <row r="108" spans="1:28" ht="18.75" hidden="1" customHeight="1">
      <c r="A108" s="233"/>
      <c r="B108" s="233"/>
      <c r="C108" s="81" t="s">
        <v>458</v>
      </c>
      <c r="D108" s="81"/>
      <c r="E108" s="224"/>
      <c r="F108" s="224"/>
      <c r="I108" s="81"/>
      <c r="J108" s="263"/>
      <c r="K108" s="263"/>
      <c r="L108" s="263"/>
      <c r="M108" s="263"/>
      <c r="N108" s="263"/>
      <c r="O108" s="263"/>
      <c r="P108" s="263"/>
      <c r="Q108" s="264"/>
      <c r="R108" s="265"/>
      <c r="S108" s="265"/>
      <c r="T108" s="265"/>
      <c r="U108" s="265"/>
      <c r="V108" s="235"/>
      <c r="W108" s="235"/>
      <c r="X108" s="235"/>
      <c r="Y108" s="235"/>
      <c r="Z108" s="235"/>
      <c r="AA108" s="235"/>
      <c r="AB108" s="279"/>
    </row>
    <row r="109" spans="1:28" ht="18.75" hidden="1" customHeight="1">
      <c r="A109" s="233"/>
      <c r="B109" s="233"/>
      <c r="C109" s="273" t="s">
        <v>443</v>
      </c>
      <c r="D109" s="273"/>
      <c r="E109" s="272" t="s">
        <v>304</v>
      </c>
      <c r="F109" s="272" t="s">
        <v>305</v>
      </c>
      <c r="G109" s="272" t="s">
        <v>306</v>
      </c>
      <c r="H109" s="272" t="s">
        <v>307</v>
      </c>
      <c r="I109" s="272" t="s">
        <v>308</v>
      </c>
      <c r="J109" s="272" t="s">
        <v>309</v>
      </c>
      <c r="K109" s="275" t="s">
        <v>310</v>
      </c>
      <c r="L109" s="274" t="s">
        <v>122</v>
      </c>
      <c r="M109" s="263"/>
      <c r="N109" s="263"/>
      <c r="O109" s="263"/>
      <c r="P109" s="263"/>
      <c r="Q109" s="264"/>
      <c r="R109" s="265"/>
      <c r="S109" s="265"/>
      <c r="T109" s="265"/>
      <c r="U109" s="265"/>
      <c r="V109" s="235"/>
      <c r="W109" s="235"/>
      <c r="X109" s="235"/>
      <c r="Y109" s="235"/>
      <c r="Z109" s="235"/>
      <c r="AA109" s="235"/>
      <c r="AB109" s="279"/>
    </row>
    <row r="110" spans="1:28" ht="34.5" hidden="1" customHeight="1">
      <c r="A110" s="233"/>
      <c r="B110" s="233"/>
      <c r="C110" s="112" t="s">
        <v>182</v>
      </c>
      <c r="D110" s="112"/>
      <c r="E110" s="270">
        <f t="shared" ref="E110:K113" si="66">COUNTIFS($F$4:$F$107,$C110,$Y$4:$Y$107,E$109)</f>
        <v>0</v>
      </c>
      <c r="F110" s="270">
        <f t="shared" si="66"/>
        <v>3</v>
      </c>
      <c r="G110" s="270">
        <f t="shared" si="66"/>
        <v>1</v>
      </c>
      <c r="H110" s="270">
        <f t="shared" si="66"/>
        <v>1</v>
      </c>
      <c r="I110" s="270">
        <f t="shared" si="66"/>
        <v>0</v>
      </c>
      <c r="J110" s="270">
        <f t="shared" si="66"/>
        <v>0</v>
      </c>
      <c r="K110" s="270">
        <f t="shared" si="66"/>
        <v>3</v>
      </c>
      <c r="L110" s="270">
        <f>SUM(E110:K110)</f>
        <v>8</v>
      </c>
      <c r="M110" s="263"/>
      <c r="N110" s="263"/>
      <c r="O110" s="263"/>
      <c r="P110" s="263"/>
      <c r="Q110" s="264"/>
      <c r="R110" s="265"/>
      <c r="S110" s="265"/>
      <c r="T110" s="265"/>
      <c r="U110" s="265"/>
      <c r="V110" s="235"/>
      <c r="W110" s="235"/>
      <c r="X110" s="235"/>
      <c r="Y110" s="235"/>
      <c r="Z110" s="235"/>
      <c r="AA110" s="235"/>
      <c r="AB110" s="279"/>
    </row>
    <row r="111" spans="1:28" ht="18.75" hidden="1" customHeight="1">
      <c r="A111" s="233"/>
      <c r="B111" s="233"/>
      <c r="C111" s="124" t="s">
        <v>440</v>
      </c>
      <c r="D111" s="124"/>
      <c r="E111" s="270">
        <f t="shared" si="66"/>
        <v>0</v>
      </c>
      <c r="F111" s="270">
        <f t="shared" si="66"/>
        <v>1</v>
      </c>
      <c r="G111" s="270">
        <f t="shared" si="66"/>
        <v>5</v>
      </c>
      <c r="H111" s="270">
        <f t="shared" si="66"/>
        <v>1</v>
      </c>
      <c r="I111" s="270">
        <f t="shared" si="66"/>
        <v>0</v>
      </c>
      <c r="J111" s="270">
        <f t="shared" si="66"/>
        <v>0</v>
      </c>
      <c r="K111" s="270">
        <f t="shared" si="66"/>
        <v>0</v>
      </c>
      <c r="L111" s="270">
        <f t="shared" ref="L111:L113" si="67">SUM(E111:K111)</f>
        <v>7</v>
      </c>
      <c r="M111" s="263"/>
      <c r="N111" s="263"/>
      <c r="O111" s="263"/>
      <c r="P111" s="263"/>
      <c r="Q111" s="264"/>
      <c r="R111" s="265"/>
      <c r="S111" s="265"/>
      <c r="T111" s="265"/>
      <c r="U111" s="265"/>
      <c r="V111" s="235"/>
      <c r="W111" s="235"/>
      <c r="X111" s="235"/>
      <c r="Y111" s="235"/>
      <c r="Z111" s="235"/>
      <c r="AA111" s="235"/>
      <c r="AB111" s="279"/>
    </row>
    <row r="112" spans="1:28" ht="18.75" hidden="1" customHeight="1">
      <c r="A112" s="233"/>
      <c r="B112" s="233"/>
      <c r="C112" s="260" t="s">
        <v>441</v>
      </c>
      <c r="D112" s="260"/>
      <c r="E112" s="270">
        <f t="shared" si="66"/>
        <v>0</v>
      </c>
      <c r="F112" s="270">
        <f t="shared" si="66"/>
        <v>2</v>
      </c>
      <c r="G112" s="270">
        <f t="shared" si="66"/>
        <v>27</v>
      </c>
      <c r="H112" s="270">
        <f t="shared" si="66"/>
        <v>1</v>
      </c>
      <c r="I112" s="270">
        <f t="shared" si="66"/>
        <v>0</v>
      </c>
      <c r="J112" s="270">
        <f t="shared" si="66"/>
        <v>0</v>
      </c>
      <c r="K112" s="270">
        <f t="shared" si="66"/>
        <v>0</v>
      </c>
      <c r="L112" s="270">
        <f t="shared" si="67"/>
        <v>30</v>
      </c>
      <c r="M112" s="263"/>
      <c r="N112" s="263"/>
      <c r="O112" s="263"/>
      <c r="P112" s="263"/>
      <c r="Q112" s="264"/>
      <c r="R112" s="265"/>
      <c r="S112" s="265"/>
      <c r="T112" s="265"/>
      <c r="U112" s="266"/>
      <c r="V112" s="239"/>
      <c r="W112" s="235"/>
      <c r="X112" s="239"/>
      <c r="Y112" s="235"/>
      <c r="Z112" s="235"/>
      <c r="AA112" s="235"/>
      <c r="AB112" s="279"/>
    </row>
    <row r="113" spans="1:28" ht="18" hidden="1" customHeight="1">
      <c r="A113" s="240"/>
      <c r="B113" s="240"/>
      <c r="C113" s="260" t="s">
        <v>442</v>
      </c>
      <c r="D113" s="260"/>
      <c r="E113" s="270">
        <f t="shared" si="66"/>
        <v>0</v>
      </c>
      <c r="F113" s="270">
        <f t="shared" si="66"/>
        <v>0</v>
      </c>
      <c r="G113" s="270">
        <f t="shared" si="66"/>
        <v>20</v>
      </c>
      <c r="H113" s="270">
        <f t="shared" si="66"/>
        <v>22</v>
      </c>
      <c r="I113" s="270">
        <f t="shared" si="66"/>
        <v>1</v>
      </c>
      <c r="J113" s="270">
        <f t="shared" si="66"/>
        <v>0</v>
      </c>
      <c r="K113" s="270">
        <f t="shared" si="66"/>
        <v>1</v>
      </c>
      <c r="L113" s="270">
        <f t="shared" si="67"/>
        <v>44</v>
      </c>
      <c r="M113" s="263"/>
      <c r="N113" s="263"/>
      <c r="O113" s="263"/>
      <c r="P113" s="263"/>
      <c r="Q113" s="264"/>
      <c r="R113" s="265"/>
      <c r="S113" s="265"/>
      <c r="T113" s="265"/>
      <c r="U113" s="267"/>
      <c r="V113" s="242"/>
      <c r="W113" s="241"/>
      <c r="X113" s="242"/>
      <c r="Y113" s="241"/>
      <c r="Z113" s="241"/>
      <c r="AA113" s="241"/>
      <c r="AB113" s="280"/>
    </row>
    <row r="114" spans="1:28" ht="18" hidden="1" customHeight="1">
      <c r="C114" s="271" t="s">
        <v>122</v>
      </c>
      <c r="D114" s="271"/>
      <c r="E114" s="272">
        <f>SUM(E110:E113)</f>
        <v>0</v>
      </c>
      <c r="F114" s="272">
        <f t="shared" ref="F114:I114" si="68">SUM(F110:F113)</f>
        <v>6</v>
      </c>
      <c r="G114" s="272">
        <f t="shared" si="68"/>
        <v>53</v>
      </c>
      <c r="H114" s="272">
        <f t="shared" si="68"/>
        <v>25</v>
      </c>
      <c r="I114" s="272">
        <f t="shared" si="68"/>
        <v>1</v>
      </c>
      <c r="J114" s="272">
        <f>SUM(J110:J113)</f>
        <v>0</v>
      </c>
      <c r="K114" s="272">
        <f>SUM(K110:K113)</f>
        <v>4</v>
      </c>
      <c r="L114" s="272">
        <f>SUM(L110:L113)</f>
        <v>89</v>
      </c>
      <c r="M114" s="263"/>
      <c r="N114" s="263"/>
      <c r="O114" s="263"/>
      <c r="P114" s="263"/>
      <c r="Q114" s="264"/>
      <c r="R114" s="265"/>
      <c r="S114" s="265"/>
      <c r="T114" s="265"/>
      <c r="U114" s="263"/>
      <c r="W114" s="232"/>
      <c r="Y114" s="232"/>
      <c r="Z114" s="232"/>
      <c r="AA114" s="232"/>
      <c r="AB114" s="246"/>
    </row>
    <row r="115" spans="1:28" s="291" customFormat="1" ht="20.25" customHeight="1">
      <c r="C115" s="241" t="s">
        <v>123</v>
      </c>
      <c r="D115" s="241"/>
      <c r="E115" s="241"/>
      <c r="F115" s="241" t="s">
        <v>470</v>
      </c>
      <c r="G115" s="241"/>
      <c r="H115" s="241"/>
      <c r="J115" s="292"/>
      <c r="K115" s="292"/>
      <c r="L115" s="292"/>
      <c r="M115" s="292"/>
      <c r="N115" s="292"/>
      <c r="O115" s="292"/>
      <c r="P115" s="292"/>
      <c r="Q115" s="293"/>
      <c r="R115" s="294"/>
      <c r="S115" s="294"/>
      <c r="T115" s="294"/>
      <c r="U115" s="295"/>
      <c r="V115" s="296"/>
      <c r="W115" s="296"/>
      <c r="X115" s="297"/>
      <c r="Y115" s="296"/>
      <c r="Z115" s="241" t="s">
        <v>471</v>
      </c>
      <c r="AA115" s="296"/>
      <c r="AB115" s="298"/>
    </row>
    <row r="116" spans="1:28" s="291" customFormat="1" ht="18" customHeight="1">
      <c r="C116" s="241"/>
      <c r="D116" s="241"/>
      <c r="E116" s="241"/>
      <c r="F116" s="241"/>
      <c r="G116" s="241"/>
      <c r="H116" s="241"/>
      <c r="J116" s="292"/>
      <c r="K116" s="292"/>
      <c r="L116" s="292"/>
      <c r="M116" s="292"/>
      <c r="N116" s="292"/>
      <c r="O116" s="292"/>
      <c r="P116" s="292"/>
      <c r="Q116" s="293"/>
      <c r="R116" s="294"/>
      <c r="S116" s="294"/>
      <c r="T116" s="294"/>
      <c r="U116" s="292"/>
      <c r="V116" s="241"/>
      <c r="W116" s="241"/>
      <c r="X116" s="287"/>
      <c r="Y116" s="241"/>
      <c r="Z116" s="241"/>
      <c r="AA116" s="241"/>
      <c r="AB116" s="280"/>
    </row>
    <row r="117" spans="1:28" s="291" customFormat="1" ht="18" customHeight="1">
      <c r="C117" s="241"/>
      <c r="D117" s="241"/>
      <c r="E117" s="241"/>
      <c r="F117" s="241"/>
      <c r="G117" s="241"/>
      <c r="H117" s="241"/>
      <c r="J117" s="292"/>
      <c r="K117" s="292"/>
      <c r="L117" s="292"/>
      <c r="M117" s="292"/>
      <c r="N117" s="292"/>
      <c r="O117" s="292"/>
      <c r="P117" s="292"/>
      <c r="Q117" s="293"/>
      <c r="R117" s="294"/>
      <c r="S117" s="294"/>
      <c r="T117" s="294"/>
      <c r="U117" s="268"/>
      <c r="V117" s="241"/>
      <c r="W117" s="241"/>
      <c r="X117" s="241"/>
      <c r="Y117" s="241"/>
      <c r="Z117" s="241"/>
      <c r="AA117" s="241"/>
      <c r="AB117" s="280"/>
    </row>
    <row r="118" spans="1:28" s="291" customFormat="1" ht="18" customHeight="1">
      <c r="C118" s="241"/>
      <c r="D118" s="241"/>
      <c r="J118" s="292"/>
      <c r="K118" s="292"/>
      <c r="L118" s="292"/>
      <c r="M118" s="292"/>
      <c r="N118" s="292"/>
      <c r="O118" s="292"/>
      <c r="P118" s="292"/>
      <c r="Q118" s="293"/>
      <c r="R118" s="294"/>
      <c r="S118" s="294"/>
      <c r="T118" s="294"/>
      <c r="U118" s="292"/>
      <c r="V118" s="241"/>
      <c r="W118" s="241"/>
      <c r="X118" s="287"/>
      <c r="Y118" s="241"/>
      <c r="Z118" s="241"/>
      <c r="AA118" s="241"/>
      <c r="AB118" s="280"/>
    </row>
    <row r="119" spans="1:28" s="291" customFormat="1" ht="18" customHeight="1">
      <c r="C119" s="241"/>
      <c r="D119" s="241"/>
      <c r="J119" s="292"/>
      <c r="K119" s="292"/>
      <c r="L119" s="292"/>
      <c r="M119" s="292"/>
      <c r="N119" s="292"/>
      <c r="O119" s="292"/>
      <c r="P119" s="292"/>
      <c r="Q119" s="293"/>
      <c r="R119" s="294"/>
      <c r="S119" s="294"/>
      <c r="T119" s="294"/>
      <c r="U119" s="292"/>
      <c r="V119" s="241"/>
      <c r="W119" s="241"/>
      <c r="X119" s="287"/>
      <c r="Y119" s="241"/>
      <c r="Z119" s="241"/>
      <c r="AA119" s="241"/>
      <c r="AB119" s="280"/>
    </row>
    <row r="120" spans="1:28" s="291" customFormat="1" ht="18" customHeight="1">
      <c r="C120" s="241" t="s">
        <v>40</v>
      </c>
      <c r="D120" s="241"/>
      <c r="F120" s="291" t="s">
        <v>128</v>
      </c>
      <c r="J120" s="292"/>
      <c r="K120" s="292"/>
      <c r="L120" s="292"/>
      <c r="M120" s="292"/>
      <c r="N120" s="292"/>
      <c r="O120" s="292"/>
      <c r="P120" s="292"/>
      <c r="Q120" s="293"/>
      <c r="R120" s="294"/>
      <c r="S120" s="294"/>
      <c r="T120" s="294"/>
      <c r="U120" s="292"/>
      <c r="V120" s="241"/>
      <c r="W120" s="241"/>
      <c r="X120" s="287"/>
      <c r="Y120" s="241"/>
      <c r="Z120" s="241" t="s">
        <v>111</v>
      </c>
      <c r="AA120" s="241"/>
      <c r="AB120" s="280"/>
    </row>
    <row r="124" spans="1:28" s="241" customFormat="1" ht="18" customHeight="1">
      <c r="C124" s="288" t="s">
        <v>459</v>
      </c>
      <c r="D124" s="288" t="s">
        <v>443</v>
      </c>
      <c r="E124" s="288" t="s">
        <v>304</v>
      </c>
      <c r="F124" s="288" t="s">
        <v>305</v>
      </c>
      <c r="G124" s="288" t="s">
        <v>306</v>
      </c>
      <c r="H124" s="288" t="s">
        <v>307</v>
      </c>
      <c r="I124" s="288" t="s">
        <v>308</v>
      </c>
      <c r="J124" s="288" t="s">
        <v>309</v>
      </c>
      <c r="K124" s="288" t="s">
        <v>310</v>
      </c>
      <c r="L124" s="288" t="s">
        <v>122</v>
      </c>
      <c r="M124" s="285"/>
      <c r="N124" s="285"/>
      <c r="O124" s="285"/>
      <c r="P124" s="285"/>
      <c r="Q124" s="285"/>
      <c r="R124" s="285"/>
      <c r="S124" s="285"/>
      <c r="T124" s="285"/>
      <c r="U124" s="285"/>
      <c r="W124" s="286"/>
      <c r="X124" s="287"/>
      <c r="Y124" s="286"/>
      <c r="Z124" s="286"/>
      <c r="AA124" s="286"/>
      <c r="AB124" s="286"/>
    </row>
    <row r="125" spans="1:28" ht="18" customHeight="1">
      <c r="C125" s="290" t="s">
        <v>460</v>
      </c>
      <c r="D125" s="397" t="s">
        <v>306</v>
      </c>
      <c r="E125" s="281">
        <f t="shared" ref="E125:K136" si="69">COUNTIFS($Y$4:$Y$106,E$124,$D$4:$D$106,$C125)</f>
        <v>0</v>
      </c>
      <c r="F125" s="281">
        <f t="shared" si="69"/>
        <v>1</v>
      </c>
      <c r="G125" s="281">
        <f t="shared" si="69"/>
        <v>10</v>
      </c>
      <c r="H125" s="281">
        <f t="shared" si="69"/>
        <v>2</v>
      </c>
      <c r="I125" s="281">
        <f t="shared" si="69"/>
        <v>0</v>
      </c>
      <c r="J125" s="281">
        <f t="shared" si="69"/>
        <v>0</v>
      </c>
      <c r="K125" s="281">
        <f t="shared" si="69"/>
        <v>0</v>
      </c>
      <c r="L125" s="282">
        <f>SUM(F125:K125)</f>
        <v>13</v>
      </c>
    </row>
    <row r="126" spans="1:28" ht="18" customHeight="1">
      <c r="C126" s="283" t="s">
        <v>461</v>
      </c>
      <c r="D126" s="397" t="s">
        <v>306</v>
      </c>
      <c r="E126" s="281">
        <f t="shared" si="69"/>
        <v>0</v>
      </c>
      <c r="F126" s="281">
        <f t="shared" si="69"/>
        <v>0</v>
      </c>
      <c r="G126" s="281">
        <f t="shared" si="69"/>
        <v>3</v>
      </c>
      <c r="H126" s="281">
        <f t="shared" si="69"/>
        <v>0</v>
      </c>
      <c r="I126" s="281">
        <f t="shared" si="69"/>
        <v>0</v>
      </c>
      <c r="J126" s="281">
        <f t="shared" si="69"/>
        <v>0</v>
      </c>
      <c r="K126" s="281">
        <f t="shared" si="69"/>
        <v>1</v>
      </c>
      <c r="L126" s="282">
        <f t="shared" ref="L126:L136" si="70">SUM(F126:K126)</f>
        <v>4</v>
      </c>
    </row>
    <row r="127" spans="1:28" ht="18" customHeight="1">
      <c r="C127" s="283" t="s">
        <v>462</v>
      </c>
      <c r="D127" s="397" t="s">
        <v>306</v>
      </c>
      <c r="E127" s="281">
        <f t="shared" si="69"/>
        <v>0</v>
      </c>
      <c r="F127" s="281">
        <f t="shared" si="69"/>
        <v>1</v>
      </c>
      <c r="G127" s="281">
        <f t="shared" si="69"/>
        <v>2</v>
      </c>
      <c r="H127" s="281">
        <f t="shared" si="69"/>
        <v>0</v>
      </c>
      <c r="I127" s="281">
        <f t="shared" si="69"/>
        <v>0</v>
      </c>
      <c r="J127" s="281">
        <f t="shared" si="69"/>
        <v>0</v>
      </c>
      <c r="K127" s="281">
        <f t="shared" si="69"/>
        <v>0</v>
      </c>
      <c r="L127" s="282">
        <f t="shared" si="70"/>
        <v>3</v>
      </c>
    </row>
    <row r="128" spans="1:28" ht="18" customHeight="1">
      <c r="C128" s="283" t="s">
        <v>463</v>
      </c>
      <c r="D128" s="397" t="s">
        <v>305</v>
      </c>
      <c r="E128" s="281">
        <f t="shared" si="69"/>
        <v>0</v>
      </c>
      <c r="F128" s="281">
        <f t="shared" si="69"/>
        <v>0</v>
      </c>
      <c r="G128" s="281">
        <f t="shared" si="69"/>
        <v>4</v>
      </c>
      <c r="H128" s="281">
        <f t="shared" si="69"/>
        <v>1</v>
      </c>
      <c r="I128" s="281">
        <f t="shared" si="69"/>
        <v>0</v>
      </c>
      <c r="J128" s="281">
        <f t="shared" si="69"/>
        <v>0</v>
      </c>
      <c r="K128" s="281">
        <f t="shared" si="69"/>
        <v>0</v>
      </c>
      <c r="L128" s="282">
        <f t="shared" si="70"/>
        <v>5</v>
      </c>
    </row>
    <row r="129" spans="3:12" ht="18" customHeight="1">
      <c r="C129" s="283" t="s">
        <v>464</v>
      </c>
      <c r="D129" s="397"/>
      <c r="E129" s="281">
        <f t="shared" si="69"/>
        <v>0</v>
      </c>
      <c r="F129" s="281">
        <f t="shared" si="69"/>
        <v>0</v>
      </c>
      <c r="G129" s="281">
        <f t="shared" si="69"/>
        <v>1</v>
      </c>
      <c r="H129" s="281">
        <f t="shared" si="69"/>
        <v>0</v>
      </c>
      <c r="I129" s="281">
        <f t="shared" si="69"/>
        <v>0</v>
      </c>
      <c r="J129" s="281">
        <f t="shared" si="69"/>
        <v>0</v>
      </c>
      <c r="K129" s="281">
        <f t="shared" si="69"/>
        <v>0</v>
      </c>
      <c r="L129" s="282">
        <f t="shared" si="70"/>
        <v>1</v>
      </c>
    </row>
    <row r="130" spans="3:12" ht="18" customHeight="1">
      <c r="C130" s="283" t="s">
        <v>176</v>
      </c>
      <c r="D130" s="397"/>
      <c r="E130" s="281">
        <f t="shared" si="69"/>
        <v>0</v>
      </c>
      <c r="F130" s="281">
        <f t="shared" si="69"/>
        <v>1</v>
      </c>
      <c r="G130" s="281">
        <f t="shared" si="69"/>
        <v>1</v>
      </c>
      <c r="H130" s="281">
        <f t="shared" si="69"/>
        <v>0</v>
      </c>
      <c r="I130" s="281">
        <f t="shared" si="69"/>
        <v>0</v>
      </c>
      <c r="J130" s="281">
        <f t="shared" si="69"/>
        <v>0</v>
      </c>
      <c r="K130" s="281">
        <f t="shared" si="69"/>
        <v>0</v>
      </c>
      <c r="L130" s="282">
        <f t="shared" si="70"/>
        <v>2</v>
      </c>
    </row>
    <row r="131" spans="3:12" ht="18" customHeight="1">
      <c r="C131" s="283" t="s">
        <v>467</v>
      </c>
      <c r="D131" s="397"/>
      <c r="E131" s="281">
        <f t="shared" si="69"/>
        <v>0</v>
      </c>
      <c r="F131" s="281">
        <f t="shared" si="69"/>
        <v>0</v>
      </c>
      <c r="G131" s="281">
        <f t="shared" si="69"/>
        <v>1</v>
      </c>
      <c r="H131" s="281">
        <f t="shared" si="69"/>
        <v>0</v>
      </c>
      <c r="I131" s="281">
        <f t="shared" si="69"/>
        <v>0</v>
      </c>
      <c r="J131" s="281">
        <f t="shared" si="69"/>
        <v>0</v>
      </c>
      <c r="K131" s="281">
        <f t="shared" si="69"/>
        <v>0</v>
      </c>
      <c r="L131" s="282">
        <f t="shared" si="70"/>
        <v>1</v>
      </c>
    </row>
    <row r="132" spans="3:12" ht="18" customHeight="1">
      <c r="C132" s="284" t="s">
        <v>468</v>
      </c>
      <c r="D132" s="397" t="s">
        <v>307</v>
      </c>
      <c r="E132" s="281">
        <f t="shared" si="69"/>
        <v>0</v>
      </c>
      <c r="F132" s="281">
        <f t="shared" si="69"/>
        <v>0</v>
      </c>
      <c r="G132" s="281">
        <f t="shared" si="69"/>
        <v>1</v>
      </c>
      <c r="H132" s="281">
        <f t="shared" si="69"/>
        <v>2</v>
      </c>
      <c r="I132" s="281">
        <f t="shared" si="69"/>
        <v>0</v>
      </c>
      <c r="J132" s="281">
        <f t="shared" si="69"/>
        <v>0</v>
      </c>
      <c r="K132" s="281">
        <f t="shared" si="69"/>
        <v>1</v>
      </c>
      <c r="L132" s="282">
        <f t="shared" si="70"/>
        <v>4</v>
      </c>
    </row>
    <row r="133" spans="3:12" ht="18" customHeight="1">
      <c r="C133" s="283" t="s">
        <v>469</v>
      </c>
      <c r="D133" s="397" t="s">
        <v>307</v>
      </c>
      <c r="E133" s="281">
        <f t="shared" si="69"/>
        <v>0</v>
      </c>
      <c r="F133" s="281">
        <f t="shared" si="69"/>
        <v>0</v>
      </c>
      <c r="G133" s="281">
        <f t="shared" si="69"/>
        <v>2</v>
      </c>
      <c r="H133" s="281">
        <f t="shared" si="69"/>
        <v>0</v>
      </c>
      <c r="I133" s="281">
        <f t="shared" si="69"/>
        <v>0</v>
      </c>
      <c r="J133" s="281">
        <f t="shared" si="69"/>
        <v>0</v>
      </c>
      <c r="K133" s="281">
        <f t="shared" si="69"/>
        <v>0</v>
      </c>
      <c r="L133" s="282">
        <f t="shared" si="70"/>
        <v>2</v>
      </c>
    </row>
    <row r="134" spans="3:12" ht="18" customHeight="1">
      <c r="C134" s="283" t="s">
        <v>466</v>
      </c>
      <c r="D134" s="397" t="s">
        <v>305</v>
      </c>
      <c r="E134" s="281">
        <f t="shared" si="69"/>
        <v>0</v>
      </c>
      <c r="F134" s="281">
        <f t="shared" si="69"/>
        <v>2</v>
      </c>
      <c r="G134" s="281">
        <f t="shared" si="69"/>
        <v>10</v>
      </c>
      <c r="H134" s="281">
        <f t="shared" si="69"/>
        <v>17</v>
      </c>
      <c r="I134" s="281">
        <f t="shared" si="69"/>
        <v>1</v>
      </c>
      <c r="J134" s="281">
        <f t="shared" si="69"/>
        <v>0</v>
      </c>
      <c r="K134" s="281">
        <f t="shared" si="69"/>
        <v>1</v>
      </c>
      <c r="L134" s="282">
        <f t="shared" si="70"/>
        <v>31</v>
      </c>
    </row>
    <row r="135" spans="3:12" ht="18" customHeight="1">
      <c r="C135" s="283" t="s">
        <v>465</v>
      </c>
      <c r="D135" s="397" t="s">
        <v>307</v>
      </c>
      <c r="E135" s="281">
        <f t="shared" si="69"/>
        <v>0</v>
      </c>
      <c r="F135" s="281">
        <f t="shared" si="69"/>
        <v>0</v>
      </c>
      <c r="G135" s="281">
        <f t="shared" si="69"/>
        <v>7</v>
      </c>
      <c r="H135" s="281">
        <f t="shared" si="69"/>
        <v>2</v>
      </c>
      <c r="I135" s="281">
        <f t="shared" si="69"/>
        <v>0</v>
      </c>
      <c r="J135" s="281">
        <f t="shared" si="69"/>
        <v>0</v>
      </c>
      <c r="K135" s="281">
        <f t="shared" si="69"/>
        <v>1</v>
      </c>
      <c r="L135" s="282">
        <f t="shared" si="70"/>
        <v>10</v>
      </c>
    </row>
    <row r="136" spans="3:12" ht="18" customHeight="1">
      <c r="C136" s="283" t="s">
        <v>110</v>
      </c>
      <c r="D136" s="397" t="s">
        <v>306</v>
      </c>
      <c r="E136" s="281">
        <f t="shared" si="69"/>
        <v>0</v>
      </c>
      <c r="F136" s="281">
        <f t="shared" si="69"/>
        <v>1</v>
      </c>
      <c r="G136" s="281">
        <f t="shared" si="69"/>
        <v>11</v>
      </c>
      <c r="H136" s="281">
        <f t="shared" si="69"/>
        <v>1</v>
      </c>
      <c r="I136" s="281">
        <f t="shared" si="69"/>
        <v>0</v>
      </c>
      <c r="J136" s="281">
        <f t="shared" si="69"/>
        <v>0</v>
      </c>
      <c r="K136" s="281">
        <f t="shared" si="69"/>
        <v>0</v>
      </c>
      <c r="L136" s="282">
        <f t="shared" si="70"/>
        <v>13</v>
      </c>
    </row>
    <row r="137" spans="3:12" ht="18" customHeight="1">
      <c r="C137" s="289" t="s">
        <v>122</v>
      </c>
      <c r="D137" s="289">
        <f>SUM(D125:D136)</f>
        <v>0</v>
      </c>
      <c r="E137" s="289">
        <f>SUM(E125:E136)</f>
        <v>0</v>
      </c>
      <c r="F137" s="289">
        <f t="shared" ref="F137:J137" si="71">SUM(F125:F136)</f>
        <v>6</v>
      </c>
      <c r="G137" s="289">
        <f t="shared" si="71"/>
        <v>53</v>
      </c>
      <c r="H137" s="289">
        <f t="shared" si="71"/>
        <v>25</v>
      </c>
      <c r="I137" s="289">
        <f t="shared" si="71"/>
        <v>1</v>
      </c>
      <c r="J137" s="289">
        <f t="shared" si="71"/>
        <v>0</v>
      </c>
      <c r="K137" s="289">
        <f t="shared" ref="K137" si="72">SUM(K125:K136)</f>
        <v>4</v>
      </c>
      <c r="L137" s="289">
        <f t="shared" ref="L137" si="73">SUM(L125:L136)</f>
        <v>89</v>
      </c>
    </row>
  </sheetData>
  <autoFilter ref="A3:WWK107" xr:uid="{00000000-0009-0000-0000-000000000000}"/>
  <mergeCells count="1">
    <mergeCell ref="A1:W1"/>
  </mergeCells>
  <conditionalFormatting sqref="J67:S67 J14:L14 V13:V14 J4:J11 V27 J27:M27 O27 O102:O106 Q101:Q106 V5:V11 W5:W14 Q29 Q27 S27 S80 S77 S72 S70 S87:S92 V70 V72 V77 V80 V67 V39 V29:V31 O29 N27:N29 W27:W31 S30 W44:W57 J61:O66 O94:Q100 R93:R100 S94:S100 J94:N106 U17:U27 J30:P31 J29:M29 J32:S34 J36:S36 L44:Q44 V88:V92 J17:S26 J87:Q92 J77:Q85 J68:R72 J13 L13 U32:U34 U94:U100 U30 V94:W106 V43:V57 V4:W4 V32:W35 V68:W69 U36:W36 V58:W66 U38:V38 J38:S43 P45:Q66 R44:S66 U39:U66 L45:O60 J44:K60 Z39:AA77 T38:T67 X43:X70 AB38:AB77 Y3:AA3 V15:W26 J15:O16 X13:X27 AB3:AB29 J3:W3 J2:X2 X3:X11 Z4:AA36">
    <cfRule type="containsText" dxfId="1059" priority="742" operator="containsText" text="TS&#10;Từ tháng&#10;1- 6">
      <formula>NOT(ISERROR(SEARCH("TS
Từ tháng
1- 6",J2)))</formula>
    </cfRule>
  </conditionalFormatting>
  <conditionalFormatting sqref="J67:S67 J14:L14 V13:V14 J4:J11 V27 J27:M27 O27 O102:O106 Q101:Q106 V5:V11 W5:W14 Q29 Q27 S27 S80 S77 S72 S70 S107 S87:S92 J107:Q107 V70 V72 V77 V80 V67 V39 V29:V31 O29 N27:N29 W27:W31 S30 W44:W57 J61:O66 O94:Q100 R93:R107 S94:S100 J94:N106 U17:U27 J30:P31 J29:M29 J32:S34 J36:S36 L44:Q44 V88:V92 J17:S26 J87:Q92 J77:Q85 L109 J68:R72 J13 L13 U32:U34 U94:U100 U30 V94:W106 V43:V57 J108:W108 V4:W4 V32:W35 V68:W69 M109:W114 U36:W36 V58:W66 U38:V38 J38:S43 P45:Q66 R44:S66 U39:U66 L45:O60 J44:K60 Z39:AA77 T38:T67 X43:X70 AB38:AB77 Y3:AA3 V15:W26 J15:O16 X13:X27 AB3:AB29 Z80:AB107 U107:X107 J138:W1048576 J115:W123 L124:W124 X108:AB114 J3:W3 J2:X2 X3:X11 X116:AB1048576 X115:Y115 AA115:AB115 Z4:AA36 K137:W137 J125:W136">
    <cfRule type="containsText" dxfId="1058" priority="740" operator="containsText" text="NV">
      <formula>NOT(ISERROR(SEARCH("NV",J2)))</formula>
    </cfRule>
    <cfRule type="containsText" dxfId="1057" priority="741" operator="containsText" text="TS">
      <formula>NOT(ISERROR(SEARCH("TS",J2)))</formula>
    </cfRule>
  </conditionalFormatting>
  <conditionalFormatting sqref="W107">
    <cfRule type="containsText" dxfId="1056" priority="738" operator="containsText" text="A">
      <formula>NOT(ISERROR(SEARCH("A",W107)))</formula>
    </cfRule>
    <cfRule type="containsText" dxfId="1055" priority="739" operator="containsText" text="A">
      <formula>NOT(ISERROR(SEARCH("A",W107)))</formula>
    </cfRule>
  </conditionalFormatting>
  <conditionalFormatting sqref="W67 W70 W39 W43 W72 W77 W80">
    <cfRule type="containsText" dxfId="1054" priority="737" operator="containsText" text="TS&#10;Từ tháng&#10;1- 6">
      <formula>NOT(ISERROR(SEARCH("TS
Từ tháng
1- 6",W39)))</formula>
    </cfRule>
  </conditionalFormatting>
  <conditionalFormatting sqref="W67 W70 W39 W43 W72 W77 W80">
    <cfRule type="containsText" dxfId="1053" priority="735" operator="containsText" text="NV">
      <formula>NOT(ISERROR(SEARCH("NV",W39)))</formula>
    </cfRule>
    <cfRule type="containsText" dxfId="1052" priority="736" operator="containsText" text="TS">
      <formula>NOT(ISERROR(SEARCH("TS",W39)))</formula>
    </cfRule>
  </conditionalFormatting>
  <conditionalFormatting sqref="J50:K50">
    <cfRule type="containsText" dxfId="1051" priority="734" operator="containsText" text="TS&#10;Từ tháng&#10;1- 6">
      <formula>NOT(ISERROR(SEARCH("TS
Từ tháng
1- 6",J50)))</formula>
    </cfRule>
  </conditionalFormatting>
  <conditionalFormatting sqref="J50:K50">
    <cfRule type="containsText" dxfId="1050" priority="732" operator="containsText" text="NV">
      <formula>NOT(ISERROR(SEARCH("NV",J50)))</formula>
    </cfRule>
    <cfRule type="containsText" dxfId="1049" priority="733" operator="containsText" text="TS">
      <formula>NOT(ISERROR(SEARCH("TS",J50)))</formula>
    </cfRule>
  </conditionalFormatting>
  <conditionalFormatting sqref="O35:Q35 J35:L35">
    <cfRule type="containsText" dxfId="1048" priority="731" operator="containsText" text="TS&#10;Từ tháng&#10;1- 6">
      <formula>NOT(ISERROR(SEARCH("TS
Từ tháng
1- 6",J35)))</formula>
    </cfRule>
  </conditionalFormatting>
  <conditionalFormatting sqref="O35:Q35 J35:L35">
    <cfRule type="containsText" dxfId="1047" priority="729" operator="containsText" text="NV">
      <formula>NOT(ISERROR(SEARCH("NV",J35)))</formula>
    </cfRule>
    <cfRule type="containsText" dxfId="1046" priority="730" operator="containsText" text="TS">
      <formula>NOT(ISERROR(SEARCH("TS",J35)))</formula>
    </cfRule>
  </conditionalFormatting>
  <conditionalFormatting sqref="V40:V42">
    <cfRule type="containsText" dxfId="1045" priority="705" operator="containsText" text="TS&#10;Từ tháng&#10;1- 6">
      <formula>NOT(ISERROR(SEARCH("TS
Từ tháng
1- 6",V40)))</formula>
    </cfRule>
  </conditionalFormatting>
  <conditionalFormatting sqref="V40:V42">
    <cfRule type="containsText" dxfId="1044" priority="703" operator="containsText" text="NV">
      <formula>NOT(ISERROR(SEARCH("NV",V40)))</formula>
    </cfRule>
    <cfRule type="containsText" dxfId="1043" priority="704" operator="containsText" text="TS">
      <formula>NOT(ISERROR(SEARCH("TS",V40)))</formula>
    </cfRule>
  </conditionalFormatting>
  <conditionalFormatting sqref="V71">
    <cfRule type="containsText" dxfId="1042" priority="699" operator="containsText" text="TS&#10;Từ tháng&#10;1- 6">
      <formula>NOT(ISERROR(SEARCH("TS
Từ tháng
1- 6",V71)))</formula>
    </cfRule>
  </conditionalFormatting>
  <conditionalFormatting sqref="V71">
    <cfRule type="containsText" dxfId="1041" priority="697" operator="containsText" text="NV">
      <formula>NOT(ISERROR(SEARCH("NV",V71)))</formula>
    </cfRule>
    <cfRule type="containsText" dxfId="1040" priority="698" operator="containsText" text="TS">
      <formula>NOT(ISERROR(SEARCH("TS",V71)))</formula>
    </cfRule>
  </conditionalFormatting>
  <conditionalFormatting sqref="V75:V76">
    <cfRule type="containsText" dxfId="1039" priority="696" operator="containsText" text="TS&#10;Từ tháng&#10;1- 6">
      <formula>NOT(ISERROR(SEARCH("TS
Từ tháng
1- 6",V75)))</formula>
    </cfRule>
  </conditionalFormatting>
  <conditionalFormatting sqref="V75:V76">
    <cfRule type="containsText" dxfId="1038" priority="694" operator="containsText" text="NV">
      <formula>NOT(ISERROR(SEARCH("NV",V75)))</formula>
    </cfRule>
    <cfRule type="containsText" dxfId="1037" priority="695" operator="containsText" text="TS">
      <formula>NOT(ISERROR(SEARCH("TS",V75)))</formula>
    </cfRule>
  </conditionalFormatting>
  <conditionalFormatting sqref="V78:V79">
    <cfRule type="containsText" dxfId="1036" priority="693" operator="containsText" text="TS&#10;Từ tháng&#10;1- 6">
      <formula>NOT(ISERROR(SEARCH("TS
Từ tháng
1- 6",V78)))</formula>
    </cfRule>
  </conditionalFormatting>
  <conditionalFormatting sqref="V78:V79">
    <cfRule type="containsText" dxfId="1035" priority="691" operator="containsText" text="NV">
      <formula>NOT(ISERROR(SEARCH("NV",V78)))</formula>
    </cfRule>
    <cfRule type="containsText" dxfId="1034" priority="692" operator="containsText" text="TS">
      <formula>NOT(ISERROR(SEARCH("TS",V78)))</formula>
    </cfRule>
  </conditionalFormatting>
  <conditionalFormatting sqref="V81:V85">
    <cfRule type="containsText" dxfId="1033" priority="690" operator="containsText" text="TS&#10;Từ tháng&#10;1- 6">
      <formula>NOT(ISERROR(SEARCH("TS
Từ tháng
1- 6",V81)))</formula>
    </cfRule>
  </conditionalFormatting>
  <conditionalFormatting sqref="V81:V85">
    <cfRule type="containsText" dxfId="1032" priority="688" operator="containsText" text="NV">
      <formula>NOT(ISERROR(SEARCH("NV",V81)))</formula>
    </cfRule>
    <cfRule type="containsText" dxfId="1031" priority="689" operator="containsText" text="TS">
      <formula>NOT(ISERROR(SEARCH("TS",V81)))</formula>
    </cfRule>
  </conditionalFormatting>
  <conditionalFormatting sqref="Y2">
    <cfRule type="containsText" dxfId="1030" priority="678" operator="containsText" text="TS&#10;Từ tháng&#10;1- 6">
      <formula>NOT(ISERROR(SEARCH("TS
Từ tháng
1- 6",Y2)))</formula>
    </cfRule>
  </conditionalFormatting>
  <conditionalFormatting sqref="Y2">
    <cfRule type="containsText" dxfId="1029" priority="676" operator="containsText" text="NV">
      <formula>NOT(ISERROR(SEARCH("NV",Y2)))</formula>
    </cfRule>
    <cfRule type="containsText" dxfId="1028" priority="677" operator="containsText" text="TS">
      <formula>NOT(ISERROR(SEARCH("TS",Y2)))</formula>
    </cfRule>
  </conditionalFormatting>
  <conditionalFormatting sqref="J12 V12">
    <cfRule type="containsText" dxfId="1027" priority="675" operator="containsText" text="TS&#10;Từ tháng&#10;1- 6">
      <formula>NOT(ISERROR(SEARCH("TS
Từ tháng
1- 6",J12)))</formula>
    </cfRule>
  </conditionalFormatting>
  <conditionalFormatting sqref="J12 V12">
    <cfRule type="containsText" dxfId="1026" priority="673" operator="containsText" text="NV">
      <formula>NOT(ISERROR(SEARCH("NV",J12)))</formula>
    </cfRule>
    <cfRule type="containsText" dxfId="1025" priority="674" operator="containsText" text="TS">
      <formula>NOT(ISERROR(SEARCH("TS",J12)))</formula>
    </cfRule>
  </conditionalFormatting>
  <conditionalFormatting sqref="J93:Q93 S93 V93">
    <cfRule type="containsText" dxfId="1024" priority="669" operator="containsText" text="TS&#10;Từ tháng&#10;1- 6">
      <formula>NOT(ISERROR(SEARCH("TS
Từ tháng
1- 6",J93)))</formula>
    </cfRule>
  </conditionalFormatting>
  <conditionalFormatting sqref="J93:Q93 S93 V93">
    <cfRule type="containsText" dxfId="1023" priority="667" operator="containsText" text="NV">
      <formula>NOT(ISERROR(SEARCH("NV",J93)))</formula>
    </cfRule>
    <cfRule type="containsText" dxfId="1022" priority="668" operator="containsText" text="TS">
      <formula>NOT(ISERROR(SEARCH("TS",J93)))</formula>
    </cfRule>
  </conditionalFormatting>
  <conditionalFormatting sqref="W93">
    <cfRule type="containsText" dxfId="1021" priority="666" operator="containsText" text="TS&#10;Từ tháng&#10;1- 6">
      <formula>NOT(ISERROR(SEARCH("TS
Từ tháng
1- 6",W93)))</formula>
    </cfRule>
  </conditionalFormatting>
  <conditionalFormatting sqref="W93">
    <cfRule type="containsText" dxfId="1020" priority="664" operator="containsText" text="NV">
      <formula>NOT(ISERROR(SEARCH("NV",W93)))</formula>
    </cfRule>
    <cfRule type="containsText" dxfId="1019" priority="665" operator="containsText" text="TS">
      <formula>NOT(ISERROR(SEARCH("TS",W93)))</formula>
    </cfRule>
  </conditionalFormatting>
  <conditionalFormatting sqref="J86:Q86 S86 V86">
    <cfRule type="containsText" dxfId="1018" priority="657" operator="containsText" text="TS&#10;Từ tháng&#10;1- 6">
      <formula>NOT(ISERROR(SEARCH("TS
Từ tháng
1- 6",J86)))</formula>
    </cfRule>
  </conditionalFormatting>
  <conditionalFormatting sqref="J86:Q86 S86 V86">
    <cfRule type="containsText" dxfId="1017" priority="655" operator="containsText" text="NV">
      <formula>NOT(ISERROR(SEARCH("NV",J86)))</formula>
    </cfRule>
    <cfRule type="containsText" dxfId="1016" priority="656" operator="containsText" text="TS">
      <formula>NOT(ISERROR(SEARCH("TS",J86)))</formula>
    </cfRule>
  </conditionalFormatting>
  <conditionalFormatting sqref="W86">
    <cfRule type="containsText" dxfId="1015" priority="654" operator="containsText" text="TS&#10;Từ tháng&#10;1- 6">
      <formula>NOT(ISERROR(SEARCH("TS
Từ tháng
1- 6",W86)))</formula>
    </cfRule>
  </conditionalFormatting>
  <conditionalFormatting sqref="W86">
    <cfRule type="containsText" dxfId="1014" priority="652" operator="containsText" text="NV">
      <formula>NOT(ISERROR(SEARCH("NV",W86)))</formula>
    </cfRule>
    <cfRule type="containsText" dxfId="1013" priority="653" operator="containsText" text="TS">
      <formula>NOT(ISERROR(SEARCH("TS",W86)))</formula>
    </cfRule>
  </conditionalFormatting>
  <conditionalFormatting sqref="V87">
    <cfRule type="containsText" dxfId="1012" priority="648" operator="containsText" text="TS&#10;Từ tháng&#10;1- 6">
      <formula>NOT(ISERROR(SEARCH("TS
Từ tháng
1- 6",V87)))</formula>
    </cfRule>
  </conditionalFormatting>
  <conditionalFormatting sqref="V87">
    <cfRule type="containsText" dxfId="1011" priority="646" operator="containsText" text="NV">
      <formula>NOT(ISERROR(SEARCH("NV",V87)))</formula>
    </cfRule>
    <cfRule type="containsText" dxfId="1010" priority="647" operator="containsText" text="TS">
      <formula>NOT(ISERROR(SEARCH("TS",V87)))</formula>
    </cfRule>
  </conditionalFormatting>
  <conditionalFormatting sqref="J28:M28 V28 M27 O28 Q28">
    <cfRule type="containsText" dxfId="1009" priority="640" operator="containsText" text="NV">
      <formula>NOT(ISERROR(SEARCH("NV",J27)))</formula>
    </cfRule>
    <cfRule type="containsText" dxfId="1008" priority="641" operator="containsText" text="TS">
      <formula>NOT(ISERROR(SEARCH("TS",J27)))</formula>
    </cfRule>
  </conditionalFormatting>
  <conditionalFormatting sqref="J28:M28 V28 M27 O28 Q28">
    <cfRule type="containsText" dxfId="1007" priority="642" operator="containsText" text="TS&#10;Từ tháng&#10;1- 6">
      <formula>NOT(ISERROR(SEARCH("TS
Từ tháng
1- 6",J27)))</formula>
    </cfRule>
  </conditionalFormatting>
  <conditionalFormatting sqref="L4:L6 L8:L11">
    <cfRule type="containsText" dxfId="1006" priority="612" operator="containsText" text="TS&#10;Từ tháng&#10;1- 6">
      <formula>NOT(ISERROR(SEARCH("TS
Từ tháng
1- 6",L4)))</formula>
    </cfRule>
  </conditionalFormatting>
  <conditionalFormatting sqref="L4:L6 L8:L11">
    <cfRule type="containsText" dxfId="1005" priority="610" operator="containsText" text="NV">
      <formula>NOT(ISERROR(SEARCH("NV",L4)))</formula>
    </cfRule>
    <cfRule type="containsText" dxfId="1004" priority="611" operator="containsText" text="TS">
      <formula>NOT(ISERROR(SEARCH("TS",L4)))</formula>
    </cfRule>
  </conditionalFormatting>
  <conditionalFormatting sqref="L12">
    <cfRule type="containsText" dxfId="1003" priority="609" operator="containsText" text="TS&#10;Từ tháng&#10;1- 6">
      <formula>NOT(ISERROR(SEARCH("TS
Từ tháng
1- 6",L12)))</formula>
    </cfRule>
  </conditionalFormatting>
  <conditionalFormatting sqref="L12">
    <cfRule type="containsText" dxfId="1002" priority="607" operator="containsText" text="NV">
      <formula>NOT(ISERROR(SEARCH("NV",L12)))</formula>
    </cfRule>
    <cfRule type="containsText" dxfId="1001" priority="608" operator="containsText" text="TS">
      <formula>NOT(ISERROR(SEARCH("TS",L12)))</formula>
    </cfRule>
  </conditionalFormatting>
  <conditionalFormatting sqref="K4:K6 K11 K8:K9">
    <cfRule type="containsText" dxfId="1000" priority="606" operator="containsText" text="TS&#10;Từ tháng&#10;1- 6">
      <formula>NOT(ISERROR(SEARCH("TS
Từ tháng
1- 6",K4)))</formula>
    </cfRule>
  </conditionalFormatting>
  <conditionalFormatting sqref="K4:K6 K11 K8:K9">
    <cfRule type="containsText" dxfId="999" priority="604" operator="containsText" text="NV">
      <formula>NOT(ISERROR(SEARCH("NV",K4)))</formula>
    </cfRule>
    <cfRule type="containsText" dxfId="998" priority="605" operator="containsText" text="TS">
      <formula>NOT(ISERROR(SEARCH("TS",K4)))</formula>
    </cfRule>
  </conditionalFormatting>
  <conditionalFormatting sqref="K12:K13">
    <cfRule type="containsText" dxfId="997" priority="603" operator="containsText" text="TS&#10;Từ tháng&#10;1- 6">
      <formula>NOT(ISERROR(SEARCH("TS
Từ tháng
1- 6",K12)))</formula>
    </cfRule>
  </conditionalFormatting>
  <conditionalFormatting sqref="K12:K13">
    <cfRule type="containsText" dxfId="996" priority="601" operator="containsText" text="NV">
      <formula>NOT(ISERROR(SEARCH("NV",K12)))</formula>
    </cfRule>
    <cfRule type="containsText" dxfId="995" priority="602" operator="containsText" text="TS">
      <formula>NOT(ISERROR(SEARCH("TS",K12)))</formula>
    </cfRule>
  </conditionalFormatting>
  <conditionalFormatting sqref="K10">
    <cfRule type="containsText" dxfId="994" priority="600" operator="containsText" text="TS&#10;Từ tháng&#10;1- 6">
      <formula>NOT(ISERROR(SEARCH("TS
Từ tháng
1- 6",K10)))</formula>
    </cfRule>
  </conditionalFormatting>
  <conditionalFormatting sqref="K10">
    <cfRule type="containsText" dxfId="993" priority="598" operator="containsText" text="NV">
      <formula>NOT(ISERROR(SEARCH("NV",K10)))</formula>
    </cfRule>
    <cfRule type="containsText" dxfId="992" priority="599" operator="containsText" text="TS">
      <formula>NOT(ISERROR(SEARCH("TS",K10)))</formula>
    </cfRule>
  </conditionalFormatting>
  <conditionalFormatting sqref="K7">
    <cfRule type="containsText" dxfId="991" priority="597" operator="containsText" text="TS&#10;Từ tháng&#10;1- 6">
      <formula>NOT(ISERROR(SEARCH("TS
Từ tháng
1- 6",K7)))</formula>
    </cfRule>
  </conditionalFormatting>
  <conditionalFormatting sqref="K7">
    <cfRule type="containsText" dxfId="990" priority="595" operator="containsText" text="NV">
      <formula>NOT(ISERROR(SEARCH("NV",K7)))</formula>
    </cfRule>
    <cfRule type="containsText" dxfId="989" priority="596" operator="containsText" text="TS">
      <formula>NOT(ISERROR(SEARCH("TS",K7)))</formula>
    </cfRule>
  </conditionalFormatting>
  <conditionalFormatting sqref="L7">
    <cfRule type="containsText" dxfId="988" priority="594" operator="containsText" text="TS&#10;Từ tháng&#10;1- 6">
      <formula>NOT(ISERROR(SEARCH("TS
Từ tháng
1- 6",L7)))</formula>
    </cfRule>
  </conditionalFormatting>
  <conditionalFormatting sqref="L7">
    <cfRule type="containsText" dxfId="987" priority="592" operator="containsText" text="NV">
      <formula>NOT(ISERROR(SEARCH("NV",L7)))</formula>
    </cfRule>
    <cfRule type="containsText" dxfId="986" priority="593" operator="containsText" text="TS">
      <formula>NOT(ISERROR(SEARCH("TS",L7)))</formula>
    </cfRule>
  </conditionalFormatting>
  <conditionalFormatting sqref="M13:M14">
    <cfRule type="containsText" dxfId="985" priority="585" operator="containsText" text="TS&#10;Từ tháng&#10;1- 6">
      <formula>NOT(ISERROR(SEARCH("TS
Từ tháng
1- 6",M13)))</formula>
    </cfRule>
  </conditionalFormatting>
  <conditionalFormatting sqref="M13:M14">
    <cfRule type="containsText" dxfId="984" priority="583" operator="containsText" text="NV">
      <formula>NOT(ISERROR(SEARCH("NV",M13)))</formula>
    </cfRule>
    <cfRule type="containsText" dxfId="983" priority="584" operator="containsText" text="TS">
      <formula>NOT(ISERROR(SEARCH("TS",M13)))</formula>
    </cfRule>
  </conditionalFormatting>
  <conditionalFormatting sqref="M4:M6 M8:M11">
    <cfRule type="containsText" dxfId="982" priority="582" operator="containsText" text="TS&#10;Từ tháng&#10;1- 6">
      <formula>NOT(ISERROR(SEARCH("TS
Từ tháng
1- 6",M4)))</formula>
    </cfRule>
  </conditionalFormatting>
  <conditionalFormatting sqref="M4:M6 M8:M11">
    <cfRule type="containsText" dxfId="981" priority="580" operator="containsText" text="NV">
      <formula>NOT(ISERROR(SEARCH("NV",M4)))</formula>
    </cfRule>
    <cfRule type="containsText" dxfId="980" priority="581" operator="containsText" text="TS">
      <formula>NOT(ISERROR(SEARCH("TS",M4)))</formula>
    </cfRule>
  </conditionalFormatting>
  <conditionalFormatting sqref="M12">
    <cfRule type="containsText" dxfId="979" priority="579" operator="containsText" text="TS&#10;Từ tháng&#10;1- 6">
      <formula>NOT(ISERROR(SEARCH("TS
Từ tháng
1- 6",M12)))</formula>
    </cfRule>
  </conditionalFormatting>
  <conditionalFormatting sqref="M12">
    <cfRule type="containsText" dxfId="978" priority="577" operator="containsText" text="NV">
      <formula>NOT(ISERROR(SEARCH("NV",M12)))</formula>
    </cfRule>
    <cfRule type="containsText" dxfId="977" priority="578" operator="containsText" text="TS">
      <formula>NOT(ISERROR(SEARCH("TS",M12)))</formula>
    </cfRule>
  </conditionalFormatting>
  <conditionalFormatting sqref="M7">
    <cfRule type="containsText" dxfId="976" priority="576" operator="containsText" text="TS&#10;Từ tháng&#10;1- 6">
      <formula>NOT(ISERROR(SEARCH("TS
Từ tháng
1- 6",M7)))</formula>
    </cfRule>
  </conditionalFormatting>
  <conditionalFormatting sqref="M7">
    <cfRule type="containsText" dxfId="975" priority="574" operator="containsText" text="NV">
      <formula>NOT(ISERROR(SEARCH("NV",M7)))</formula>
    </cfRule>
    <cfRule type="containsText" dxfId="974" priority="575" operator="containsText" text="TS">
      <formula>NOT(ISERROR(SEARCH("TS",M7)))</formula>
    </cfRule>
  </conditionalFormatting>
  <conditionalFormatting sqref="M35">
    <cfRule type="containsText" dxfId="973" priority="570" operator="containsText" text="TS&#10;Từ tháng&#10;1- 6">
      <formula>NOT(ISERROR(SEARCH("TS
Từ tháng
1- 6",M35)))</formula>
    </cfRule>
  </conditionalFormatting>
  <conditionalFormatting sqref="M35">
    <cfRule type="containsText" dxfId="972" priority="568" operator="containsText" text="NV">
      <formula>NOT(ISERROR(SEARCH("NV",M35)))</formula>
    </cfRule>
    <cfRule type="containsText" dxfId="971" priority="569" operator="containsText" text="TS">
      <formula>NOT(ISERROR(SEARCH("TS",M35)))</formula>
    </cfRule>
  </conditionalFormatting>
  <conditionalFormatting sqref="N13:N14">
    <cfRule type="containsText" dxfId="970" priority="567" operator="containsText" text="TS&#10;Từ tháng&#10;1- 6">
      <formula>NOT(ISERROR(SEARCH("TS
Từ tháng
1- 6",N13)))</formula>
    </cfRule>
  </conditionalFormatting>
  <conditionalFormatting sqref="N13:N14">
    <cfRule type="containsText" dxfId="969" priority="565" operator="containsText" text="NV">
      <formula>NOT(ISERROR(SEARCH("NV",N13)))</formula>
    </cfRule>
    <cfRule type="containsText" dxfId="968" priority="566" operator="containsText" text="TS">
      <formula>NOT(ISERROR(SEARCH("TS",N13)))</formula>
    </cfRule>
  </conditionalFormatting>
  <conditionalFormatting sqref="N4:N6 N8:N11">
    <cfRule type="containsText" dxfId="967" priority="564" operator="containsText" text="TS&#10;Từ tháng&#10;1- 6">
      <formula>NOT(ISERROR(SEARCH("TS
Từ tháng
1- 6",N4)))</formula>
    </cfRule>
  </conditionalFormatting>
  <conditionalFormatting sqref="N4:N6 N8:N11">
    <cfRule type="containsText" dxfId="966" priority="562" operator="containsText" text="NV">
      <formula>NOT(ISERROR(SEARCH("NV",N4)))</formula>
    </cfRule>
    <cfRule type="containsText" dxfId="965" priority="563" operator="containsText" text="TS">
      <formula>NOT(ISERROR(SEARCH("TS",N4)))</formula>
    </cfRule>
  </conditionalFormatting>
  <conditionalFormatting sqref="N12">
    <cfRule type="containsText" dxfId="964" priority="561" operator="containsText" text="TS&#10;Từ tháng&#10;1- 6">
      <formula>NOT(ISERROR(SEARCH("TS
Từ tháng
1- 6",N12)))</formula>
    </cfRule>
  </conditionalFormatting>
  <conditionalFormatting sqref="N12">
    <cfRule type="containsText" dxfId="963" priority="559" operator="containsText" text="NV">
      <formula>NOT(ISERROR(SEARCH("NV",N12)))</formula>
    </cfRule>
    <cfRule type="containsText" dxfId="962" priority="560" operator="containsText" text="TS">
      <formula>NOT(ISERROR(SEARCH("TS",N12)))</formula>
    </cfRule>
  </conditionalFormatting>
  <conditionalFormatting sqref="N7">
    <cfRule type="containsText" dxfId="961" priority="558" operator="containsText" text="TS&#10;Từ tháng&#10;1- 6">
      <formula>NOT(ISERROR(SEARCH("TS
Từ tháng
1- 6",N7)))</formula>
    </cfRule>
  </conditionalFormatting>
  <conditionalFormatting sqref="N7">
    <cfRule type="containsText" dxfId="960" priority="556" operator="containsText" text="NV">
      <formula>NOT(ISERROR(SEARCH("NV",N7)))</formula>
    </cfRule>
    <cfRule type="containsText" dxfId="959" priority="557" operator="containsText" text="TS">
      <formula>NOT(ISERROR(SEARCH("TS",N7)))</formula>
    </cfRule>
  </conditionalFormatting>
  <conditionalFormatting sqref="N27">
    <cfRule type="containsText" dxfId="958" priority="555" operator="containsText" text="TS&#10;Từ tháng&#10;1- 6">
      <formula>NOT(ISERROR(SEARCH("TS
Từ tháng
1- 6",N27)))</formula>
    </cfRule>
  </conditionalFormatting>
  <conditionalFormatting sqref="N27">
    <cfRule type="containsText" dxfId="957" priority="553" operator="containsText" text="NV">
      <formula>NOT(ISERROR(SEARCH("NV",N27)))</formula>
    </cfRule>
    <cfRule type="containsText" dxfId="956" priority="554" operator="containsText" text="TS">
      <formula>NOT(ISERROR(SEARCH("TS",N27)))</formula>
    </cfRule>
  </conditionalFormatting>
  <conditionalFormatting sqref="N35">
    <cfRule type="containsText" dxfId="955" priority="546" operator="containsText" text="TS&#10;Từ tháng&#10;1- 6">
      <formula>NOT(ISERROR(SEARCH("TS
Từ tháng
1- 6",N35)))</formula>
    </cfRule>
  </conditionalFormatting>
  <conditionalFormatting sqref="N35">
    <cfRule type="containsText" dxfId="954" priority="544" operator="containsText" text="NV">
      <formula>NOT(ISERROR(SEARCH("NV",N35)))</formula>
    </cfRule>
    <cfRule type="containsText" dxfId="953" priority="545" operator="containsText" text="TS">
      <formula>NOT(ISERROR(SEARCH("TS",N35)))</formula>
    </cfRule>
  </conditionalFormatting>
  <conditionalFormatting sqref="O13:O14">
    <cfRule type="containsText" dxfId="952" priority="537" operator="containsText" text="TS&#10;Từ tháng&#10;1- 6">
      <formula>NOT(ISERROR(SEARCH("TS
Từ tháng
1- 6",O13)))</formula>
    </cfRule>
  </conditionalFormatting>
  <conditionalFormatting sqref="O13:O14">
    <cfRule type="containsText" dxfId="951" priority="535" operator="containsText" text="NV">
      <formula>NOT(ISERROR(SEARCH("NV",O13)))</formula>
    </cfRule>
    <cfRule type="containsText" dxfId="950" priority="536" operator="containsText" text="TS">
      <formula>NOT(ISERROR(SEARCH("TS",O13)))</formula>
    </cfRule>
  </conditionalFormatting>
  <conditionalFormatting sqref="O4:O6 O8:O11">
    <cfRule type="containsText" dxfId="949" priority="534" operator="containsText" text="TS&#10;Từ tháng&#10;1- 6">
      <formula>NOT(ISERROR(SEARCH("TS
Từ tháng
1- 6",O4)))</formula>
    </cfRule>
  </conditionalFormatting>
  <conditionalFormatting sqref="O4:O6 O8:O11">
    <cfRule type="containsText" dxfId="948" priority="532" operator="containsText" text="NV">
      <formula>NOT(ISERROR(SEARCH("NV",O4)))</formula>
    </cfRule>
    <cfRule type="containsText" dxfId="947" priority="533" operator="containsText" text="TS">
      <formula>NOT(ISERROR(SEARCH("TS",O4)))</formula>
    </cfRule>
  </conditionalFormatting>
  <conditionalFormatting sqref="O12">
    <cfRule type="containsText" dxfId="946" priority="531" operator="containsText" text="TS&#10;Từ tháng&#10;1- 6">
      <formula>NOT(ISERROR(SEARCH("TS
Từ tháng
1- 6",O12)))</formula>
    </cfRule>
  </conditionalFormatting>
  <conditionalFormatting sqref="O12">
    <cfRule type="containsText" dxfId="945" priority="529" operator="containsText" text="NV">
      <formula>NOT(ISERROR(SEARCH("NV",O12)))</formula>
    </cfRule>
    <cfRule type="containsText" dxfId="944" priority="530" operator="containsText" text="TS">
      <formula>NOT(ISERROR(SEARCH("TS",O12)))</formula>
    </cfRule>
  </conditionalFormatting>
  <conditionalFormatting sqref="O7">
    <cfRule type="containsText" dxfId="943" priority="528" operator="containsText" text="TS&#10;Từ tháng&#10;1- 6">
      <formula>NOT(ISERROR(SEARCH("TS
Từ tháng
1- 6",O7)))</formula>
    </cfRule>
  </conditionalFormatting>
  <conditionalFormatting sqref="O7">
    <cfRule type="containsText" dxfId="942" priority="526" operator="containsText" text="NV">
      <formula>NOT(ISERROR(SEARCH("NV",O7)))</formula>
    </cfRule>
    <cfRule type="containsText" dxfId="941" priority="527" operator="containsText" text="TS">
      <formula>NOT(ISERROR(SEARCH("TS",O7)))</formula>
    </cfRule>
  </conditionalFormatting>
  <conditionalFormatting sqref="O73:O76">
    <cfRule type="containsText" dxfId="940" priority="525" operator="containsText" text="TS&#10;Từ tháng&#10;1- 6">
      <formula>NOT(ISERROR(SEARCH("TS
Từ tháng
1- 6",O73)))</formula>
    </cfRule>
  </conditionalFormatting>
  <conditionalFormatting sqref="O73:O76">
    <cfRule type="containsText" dxfId="939" priority="523" operator="containsText" text="NV">
      <formula>NOT(ISERROR(SEARCH("NV",O73)))</formula>
    </cfRule>
    <cfRule type="containsText" dxfId="938" priority="524" operator="containsText" text="TS">
      <formula>NOT(ISERROR(SEARCH("TS",O73)))</formula>
    </cfRule>
  </conditionalFormatting>
  <conditionalFormatting sqref="O101">
    <cfRule type="containsText" dxfId="937" priority="522" operator="containsText" text="TS&#10;Từ tháng&#10;1- 6">
      <formula>NOT(ISERROR(SEARCH("TS
Từ tháng
1- 6",O101)))</formula>
    </cfRule>
  </conditionalFormatting>
  <conditionalFormatting sqref="O101">
    <cfRule type="containsText" dxfId="936" priority="520" operator="containsText" text="NV">
      <formula>NOT(ISERROR(SEARCH("NV",O101)))</formula>
    </cfRule>
    <cfRule type="containsText" dxfId="935" priority="521" operator="containsText" text="TS">
      <formula>NOT(ISERROR(SEARCH("TS",O101)))</formula>
    </cfRule>
  </conditionalFormatting>
  <conditionalFormatting sqref="P102:P106">
    <cfRule type="containsText" dxfId="934" priority="519" operator="containsText" text="TS&#10;Từ tháng&#10;1- 6">
      <formula>NOT(ISERROR(SEARCH("TS
Từ tháng
1- 6",P102)))</formula>
    </cfRule>
  </conditionalFormatting>
  <conditionalFormatting sqref="P102:P106">
    <cfRule type="containsText" dxfId="933" priority="517" operator="containsText" text="NV">
      <formula>NOT(ISERROR(SEARCH("NV",P102)))</formula>
    </cfRule>
    <cfRule type="containsText" dxfId="932" priority="518" operator="containsText" text="TS">
      <formula>NOT(ISERROR(SEARCH("TS",P102)))</formula>
    </cfRule>
  </conditionalFormatting>
  <conditionalFormatting sqref="P101">
    <cfRule type="containsText" dxfId="931" priority="516" operator="containsText" text="TS&#10;Từ tháng&#10;1- 6">
      <formula>NOT(ISERROR(SEARCH("TS
Từ tháng
1- 6",P101)))</formula>
    </cfRule>
  </conditionalFormatting>
  <conditionalFormatting sqref="P101">
    <cfRule type="containsText" dxfId="930" priority="514" operator="containsText" text="NV">
      <formula>NOT(ISERROR(SEARCH("NV",P101)))</formula>
    </cfRule>
    <cfRule type="containsText" dxfId="929" priority="515" operator="containsText" text="TS">
      <formula>NOT(ISERROR(SEARCH("TS",P101)))</formula>
    </cfRule>
  </conditionalFormatting>
  <conditionalFormatting sqref="W40:W42">
    <cfRule type="containsText" dxfId="928" priority="507" operator="containsText" text="TS&#10;Từ tháng&#10;1- 6">
      <formula>NOT(ISERROR(SEARCH("TS
Từ tháng
1- 6",W40)))</formula>
    </cfRule>
  </conditionalFormatting>
  <conditionalFormatting sqref="W40:W42">
    <cfRule type="containsText" dxfId="927" priority="505" operator="containsText" text="NV">
      <formula>NOT(ISERROR(SEARCH("NV",W40)))</formula>
    </cfRule>
    <cfRule type="containsText" dxfId="926" priority="506" operator="containsText" text="TS">
      <formula>NOT(ISERROR(SEARCH("TS",W40)))</formula>
    </cfRule>
  </conditionalFormatting>
  <conditionalFormatting sqref="W71">
    <cfRule type="containsText" dxfId="925" priority="498" operator="containsText" text="TS&#10;Từ tháng&#10;1- 6">
      <formula>NOT(ISERROR(SEARCH("TS
Từ tháng
1- 6",W71)))</formula>
    </cfRule>
  </conditionalFormatting>
  <conditionalFormatting sqref="W71">
    <cfRule type="containsText" dxfId="924" priority="496" operator="containsText" text="NV">
      <formula>NOT(ISERROR(SEARCH("NV",W71)))</formula>
    </cfRule>
    <cfRule type="containsText" dxfId="923" priority="497" operator="containsText" text="TS">
      <formula>NOT(ISERROR(SEARCH("TS",W71)))</formula>
    </cfRule>
  </conditionalFormatting>
  <conditionalFormatting sqref="W73:W76">
    <cfRule type="containsText" dxfId="922" priority="495" operator="containsText" text="TS&#10;Từ tháng&#10;1- 6">
      <formula>NOT(ISERROR(SEARCH("TS
Từ tháng
1- 6",W73)))</formula>
    </cfRule>
  </conditionalFormatting>
  <conditionalFormatting sqref="W73:W76">
    <cfRule type="containsText" dxfId="921" priority="493" operator="containsText" text="NV">
      <formula>NOT(ISERROR(SEARCH("NV",W73)))</formula>
    </cfRule>
    <cfRule type="containsText" dxfId="920" priority="494" operator="containsText" text="TS">
      <formula>NOT(ISERROR(SEARCH("TS",W73)))</formula>
    </cfRule>
  </conditionalFormatting>
  <conditionalFormatting sqref="W78:W79">
    <cfRule type="containsText" dxfId="919" priority="492" operator="containsText" text="TS&#10;Từ tháng&#10;1- 6">
      <formula>NOT(ISERROR(SEARCH("TS
Từ tháng
1- 6",W78)))</formula>
    </cfRule>
  </conditionalFormatting>
  <conditionalFormatting sqref="W78:W79">
    <cfRule type="containsText" dxfId="918" priority="490" operator="containsText" text="NV">
      <formula>NOT(ISERROR(SEARCH("NV",W78)))</formula>
    </cfRule>
    <cfRule type="containsText" dxfId="917" priority="491" operator="containsText" text="TS">
      <formula>NOT(ISERROR(SEARCH("TS",W78)))</formula>
    </cfRule>
  </conditionalFormatting>
  <conditionalFormatting sqref="W81:W85">
    <cfRule type="containsText" dxfId="916" priority="489" operator="containsText" text="TS&#10;Từ tháng&#10;1- 6">
      <formula>NOT(ISERROR(SEARCH("TS
Từ tháng
1- 6",W81)))</formula>
    </cfRule>
  </conditionalFormatting>
  <conditionalFormatting sqref="W81:W85">
    <cfRule type="containsText" dxfId="915" priority="487" operator="containsText" text="NV">
      <formula>NOT(ISERROR(SEARCH("NV",W81)))</formula>
    </cfRule>
    <cfRule type="containsText" dxfId="914" priority="488" operator="containsText" text="TS">
      <formula>NOT(ISERROR(SEARCH("TS",W81)))</formula>
    </cfRule>
  </conditionalFormatting>
  <conditionalFormatting sqref="W87:W92">
    <cfRule type="containsText" dxfId="913" priority="486" operator="containsText" text="TS&#10;Từ tháng&#10;1- 6">
      <formula>NOT(ISERROR(SEARCH("TS
Từ tháng
1- 6",W87)))</formula>
    </cfRule>
  </conditionalFormatting>
  <conditionalFormatting sqref="W87:W92">
    <cfRule type="containsText" dxfId="912" priority="484" operator="containsText" text="NV">
      <formula>NOT(ISERROR(SEARCH("NV",W87)))</formula>
    </cfRule>
    <cfRule type="containsText" dxfId="911" priority="485" operator="containsText" text="TS">
      <formula>NOT(ISERROR(SEARCH("TS",W87)))</formula>
    </cfRule>
  </conditionalFormatting>
  <conditionalFormatting sqref="P13:P14">
    <cfRule type="containsText" dxfId="910" priority="480" operator="containsText" text="TS&#10;Từ tháng&#10;1- 6">
      <formula>NOT(ISERROR(SEARCH("TS
Từ tháng
1- 6",P13)))</formula>
    </cfRule>
  </conditionalFormatting>
  <conditionalFormatting sqref="P13:P14">
    <cfRule type="containsText" dxfId="909" priority="478" operator="containsText" text="NV">
      <formula>NOT(ISERROR(SEARCH("NV",P13)))</formula>
    </cfRule>
    <cfRule type="containsText" dxfId="908" priority="479" operator="containsText" text="TS">
      <formula>NOT(ISERROR(SEARCH("TS",P13)))</formula>
    </cfRule>
  </conditionalFormatting>
  <conditionalFormatting sqref="P4:P6 P8:P11 Q11">
    <cfRule type="containsText" dxfId="907" priority="477" operator="containsText" text="TS&#10;Từ tháng&#10;1- 6">
      <formula>NOT(ISERROR(SEARCH("TS
Từ tháng
1- 6",P4)))</formula>
    </cfRule>
  </conditionalFormatting>
  <conditionalFormatting sqref="P4:P6 P8:P11 Q11">
    <cfRule type="containsText" dxfId="906" priority="475" operator="containsText" text="NV">
      <formula>NOT(ISERROR(SEARCH("NV",P4)))</formula>
    </cfRule>
    <cfRule type="containsText" dxfId="905" priority="476" operator="containsText" text="TS">
      <formula>NOT(ISERROR(SEARCH("TS",P4)))</formula>
    </cfRule>
  </conditionalFormatting>
  <conditionalFormatting sqref="P12">
    <cfRule type="containsText" dxfId="904" priority="474" operator="containsText" text="TS&#10;Từ tháng&#10;1- 6">
      <formula>NOT(ISERROR(SEARCH("TS
Từ tháng
1- 6",P12)))</formula>
    </cfRule>
  </conditionalFormatting>
  <conditionalFormatting sqref="P12">
    <cfRule type="containsText" dxfId="903" priority="472" operator="containsText" text="NV">
      <formula>NOT(ISERROR(SEARCH("NV",P12)))</formula>
    </cfRule>
    <cfRule type="containsText" dxfId="902" priority="473" operator="containsText" text="TS">
      <formula>NOT(ISERROR(SEARCH("TS",P12)))</formula>
    </cfRule>
  </conditionalFormatting>
  <conditionalFormatting sqref="P7">
    <cfRule type="containsText" dxfId="901" priority="471" operator="containsText" text="TS&#10;Từ tháng&#10;1- 6">
      <formula>NOT(ISERROR(SEARCH("TS
Từ tháng
1- 6",P7)))</formula>
    </cfRule>
  </conditionalFormatting>
  <conditionalFormatting sqref="P7">
    <cfRule type="containsText" dxfId="900" priority="469" operator="containsText" text="NV">
      <formula>NOT(ISERROR(SEARCH("NV",P7)))</formula>
    </cfRule>
    <cfRule type="containsText" dxfId="899" priority="470" operator="containsText" text="TS">
      <formula>NOT(ISERROR(SEARCH("TS",P7)))</formula>
    </cfRule>
  </conditionalFormatting>
  <conditionalFormatting sqref="P15:P16">
    <cfRule type="containsText" dxfId="898" priority="468" operator="containsText" text="TS&#10;Từ tháng&#10;1- 6">
      <formula>NOT(ISERROR(SEARCH("TS
Từ tháng
1- 6",P15)))</formula>
    </cfRule>
  </conditionalFormatting>
  <conditionalFormatting sqref="P15:P16">
    <cfRule type="containsText" dxfId="897" priority="466" operator="containsText" text="NV">
      <formula>NOT(ISERROR(SEARCH("NV",P15)))</formula>
    </cfRule>
    <cfRule type="containsText" dxfId="896" priority="467" operator="containsText" text="TS">
      <formula>NOT(ISERROR(SEARCH("TS",P15)))</formula>
    </cfRule>
  </conditionalFormatting>
  <conditionalFormatting sqref="P27">
    <cfRule type="containsText" dxfId="895" priority="465" operator="containsText" text="TS&#10;Từ tháng&#10;1- 6">
      <formula>NOT(ISERROR(SEARCH("TS
Từ tháng
1- 6",P27)))</formula>
    </cfRule>
  </conditionalFormatting>
  <conditionalFormatting sqref="P27">
    <cfRule type="containsText" dxfId="894" priority="463" operator="containsText" text="NV">
      <formula>NOT(ISERROR(SEARCH("NV",P27)))</formula>
    </cfRule>
    <cfRule type="containsText" dxfId="893" priority="464" operator="containsText" text="TS">
      <formula>NOT(ISERROR(SEARCH("TS",P27)))</formula>
    </cfRule>
  </conditionalFormatting>
  <conditionalFormatting sqref="P28:P29">
    <cfRule type="containsText" dxfId="892" priority="460" operator="containsText" text="NV">
      <formula>NOT(ISERROR(SEARCH("NV",P28)))</formula>
    </cfRule>
    <cfRule type="containsText" dxfId="891" priority="461" operator="containsText" text="TS">
      <formula>NOT(ISERROR(SEARCH("TS",P28)))</formula>
    </cfRule>
  </conditionalFormatting>
  <conditionalFormatting sqref="P28:P29">
    <cfRule type="containsText" dxfId="890" priority="462" operator="containsText" text="TS&#10;Từ tháng&#10;1- 6">
      <formula>NOT(ISERROR(SEARCH("TS
Từ tháng
1- 6",P28)))</formula>
    </cfRule>
  </conditionalFormatting>
  <conditionalFormatting sqref="P73:P76">
    <cfRule type="containsText" dxfId="889" priority="453" operator="containsText" text="TS&#10;Từ tháng&#10;1- 6">
      <formula>NOT(ISERROR(SEARCH("TS
Từ tháng
1- 6",P73)))</formula>
    </cfRule>
  </conditionalFormatting>
  <conditionalFormatting sqref="P73:P76">
    <cfRule type="containsText" dxfId="888" priority="451" operator="containsText" text="NV">
      <formula>NOT(ISERROR(SEARCH("NV",P73)))</formula>
    </cfRule>
    <cfRule type="containsText" dxfId="887" priority="452" operator="containsText" text="TS">
      <formula>NOT(ISERROR(SEARCH("TS",P73)))</formula>
    </cfRule>
  </conditionalFormatting>
  <conditionalFormatting sqref="N73:N76">
    <cfRule type="containsText" dxfId="886" priority="450" operator="containsText" text="TS&#10;Từ tháng&#10;1- 6">
      <formula>NOT(ISERROR(SEARCH("TS
Từ tháng
1- 6",N73)))</formula>
    </cfRule>
  </conditionalFormatting>
  <conditionalFormatting sqref="N73:N76">
    <cfRule type="containsText" dxfId="885" priority="448" operator="containsText" text="NV">
      <formula>NOT(ISERROR(SEARCH("NV",N73)))</formula>
    </cfRule>
    <cfRule type="containsText" dxfId="884" priority="449" operator="containsText" text="TS">
      <formula>NOT(ISERROR(SEARCH("TS",N73)))</formula>
    </cfRule>
  </conditionalFormatting>
  <conditionalFormatting sqref="Q13:Q14">
    <cfRule type="containsText" dxfId="883" priority="447" operator="containsText" text="TS&#10;Từ tháng&#10;1- 6">
      <formula>NOT(ISERROR(SEARCH("TS
Từ tháng
1- 6",Q13)))</formula>
    </cfRule>
  </conditionalFormatting>
  <conditionalFormatting sqref="Q13:Q14">
    <cfRule type="containsText" dxfId="882" priority="445" operator="containsText" text="NV">
      <formula>NOT(ISERROR(SEARCH("NV",Q13)))</formula>
    </cfRule>
    <cfRule type="containsText" dxfId="881" priority="446" operator="containsText" text="TS">
      <formula>NOT(ISERROR(SEARCH("TS",Q13)))</formula>
    </cfRule>
  </conditionalFormatting>
  <conditionalFormatting sqref="Q4:Q6 Q8:Q10">
    <cfRule type="containsText" dxfId="880" priority="444" operator="containsText" text="TS&#10;Từ tháng&#10;1- 6">
      <formula>NOT(ISERROR(SEARCH("TS
Từ tháng
1- 6",Q4)))</formula>
    </cfRule>
  </conditionalFormatting>
  <conditionalFormatting sqref="Q4:Q6 Q8:Q10">
    <cfRule type="containsText" dxfId="879" priority="442" operator="containsText" text="NV">
      <formula>NOT(ISERROR(SEARCH("NV",Q4)))</formula>
    </cfRule>
    <cfRule type="containsText" dxfId="878" priority="443" operator="containsText" text="TS">
      <formula>NOT(ISERROR(SEARCH("TS",Q4)))</formula>
    </cfRule>
  </conditionalFormatting>
  <conditionalFormatting sqref="Q12">
    <cfRule type="containsText" dxfId="877" priority="441" operator="containsText" text="TS&#10;Từ tháng&#10;1- 6">
      <formula>NOT(ISERROR(SEARCH("TS
Từ tháng
1- 6",Q12)))</formula>
    </cfRule>
  </conditionalFormatting>
  <conditionalFormatting sqref="Q12">
    <cfRule type="containsText" dxfId="876" priority="439" operator="containsText" text="NV">
      <formula>NOT(ISERROR(SEARCH("NV",Q12)))</formula>
    </cfRule>
    <cfRule type="containsText" dxfId="875" priority="440" operator="containsText" text="TS">
      <formula>NOT(ISERROR(SEARCH("TS",Q12)))</formula>
    </cfRule>
  </conditionalFormatting>
  <conditionalFormatting sqref="Q7">
    <cfRule type="containsText" dxfId="874" priority="438" operator="containsText" text="TS&#10;Từ tháng&#10;1- 6">
      <formula>NOT(ISERROR(SEARCH("TS
Từ tháng
1- 6",Q7)))</formula>
    </cfRule>
  </conditionalFormatting>
  <conditionalFormatting sqref="Q7">
    <cfRule type="containsText" dxfId="873" priority="436" operator="containsText" text="NV">
      <formula>NOT(ISERROR(SEARCH("NV",Q7)))</formula>
    </cfRule>
    <cfRule type="containsText" dxfId="872" priority="437" operator="containsText" text="TS">
      <formula>NOT(ISERROR(SEARCH("TS",Q7)))</formula>
    </cfRule>
  </conditionalFormatting>
  <conditionalFormatting sqref="Q15:Q16">
    <cfRule type="containsText" dxfId="871" priority="435" operator="containsText" text="TS&#10;Từ tháng&#10;1- 6">
      <formula>NOT(ISERROR(SEARCH("TS
Từ tháng
1- 6",Q15)))</formula>
    </cfRule>
  </conditionalFormatting>
  <conditionalFormatting sqref="Q15:Q16">
    <cfRule type="containsText" dxfId="870" priority="433" operator="containsText" text="NV">
      <formula>NOT(ISERROR(SEARCH("NV",Q15)))</formula>
    </cfRule>
    <cfRule type="containsText" dxfId="869" priority="434" operator="containsText" text="TS">
      <formula>NOT(ISERROR(SEARCH("TS",Q15)))</formula>
    </cfRule>
  </conditionalFormatting>
  <conditionalFormatting sqref="Q30">
    <cfRule type="containsText" dxfId="868" priority="432" operator="containsText" text="TS&#10;Từ tháng&#10;1- 6">
      <formula>NOT(ISERROR(SEARCH("TS
Từ tháng
1- 6",Q30)))</formula>
    </cfRule>
  </conditionalFormatting>
  <conditionalFormatting sqref="Q30">
    <cfRule type="containsText" dxfId="867" priority="430" operator="containsText" text="NV">
      <formula>NOT(ISERROR(SEARCH("NV",Q30)))</formula>
    </cfRule>
    <cfRule type="containsText" dxfId="866" priority="431" operator="containsText" text="TS">
      <formula>NOT(ISERROR(SEARCH("TS",Q30)))</formula>
    </cfRule>
  </conditionalFormatting>
  <conditionalFormatting sqref="Q31">
    <cfRule type="containsText" dxfId="865" priority="429" operator="containsText" text="TS&#10;Từ tháng&#10;1- 6">
      <formula>NOT(ISERROR(SEARCH("TS
Từ tháng
1- 6",Q31)))</formula>
    </cfRule>
  </conditionalFormatting>
  <conditionalFormatting sqref="Q31">
    <cfRule type="containsText" dxfId="864" priority="427" operator="containsText" text="NV">
      <formula>NOT(ISERROR(SEARCH("NV",Q31)))</formula>
    </cfRule>
    <cfRule type="containsText" dxfId="863" priority="428" operator="containsText" text="TS">
      <formula>NOT(ISERROR(SEARCH("TS",Q31)))</formula>
    </cfRule>
  </conditionalFormatting>
  <conditionalFormatting sqref="Q73:Q76">
    <cfRule type="containsText" dxfId="862" priority="426" operator="containsText" text="TS&#10;Từ tháng&#10;1- 6">
      <formula>NOT(ISERROR(SEARCH("TS
Từ tháng
1- 6",Q73)))</formula>
    </cfRule>
  </conditionalFormatting>
  <conditionalFormatting sqref="Q73:Q76">
    <cfRule type="containsText" dxfId="861" priority="424" operator="containsText" text="NV">
      <formula>NOT(ISERROR(SEARCH("NV",Q73)))</formula>
    </cfRule>
    <cfRule type="containsText" dxfId="860" priority="425" operator="containsText" text="TS">
      <formula>NOT(ISERROR(SEARCH("TS",Q73)))</formula>
    </cfRule>
  </conditionalFormatting>
  <conditionalFormatting sqref="R13:R14">
    <cfRule type="containsText" dxfId="859" priority="423" operator="containsText" text="TS&#10;Từ tháng&#10;1- 6">
      <formula>NOT(ISERROR(SEARCH("TS
Từ tháng
1- 6",R13)))</formula>
    </cfRule>
  </conditionalFormatting>
  <conditionalFormatting sqref="R13:R14">
    <cfRule type="containsText" dxfId="858" priority="421" operator="containsText" text="NV">
      <formula>NOT(ISERROR(SEARCH("NV",R13)))</formula>
    </cfRule>
    <cfRule type="containsText" dxfId="857" priority="422" operator="containsText" text="TS">
      <formula>NOT(ISERROR(SEARCH("TS",R13)))</formula>
    </cfRule>
  </conditionalFormatting>
  <conditionalFormatting sqref="R4:R6 R8:R11">
    <cfRule type="containsText" dxfId="856" priority="420" operator="containsText" text="TS&#10;Từ tháng&#10;1- 6">
      <formula>NOT(ISERROR(SEARCH("TS
Từ tháng
1- 6",R4)))</formula>
    </cfRule>
  </conditionalFormatting>
  <conditionalFormatting sqref="R4:R6 R8:R11">
    <cfRule type="containsText" dxfId="855" priority="418" operator="containsText" text="NV">
      <formula>NOT(ISERROR(SEARCH("NV",R4)))</formula>
    </cfRule>
    <cfRule type="containsText" dxfId="854" priority="419" operator="containsText" text="TS">
      <formula>NOT(ISERROR(SEARCH("TS",R4)))</formula>
    </cfRule>
  </conditionalFormatting>
  <conditionalFormatting sqref="R12">
    <cfRule type="containsText" dxfId="853" priority="417" operator="containsText" text="TS&#10;Từ tháng&#10;1- 6">
      <formula>NOT(ISERROR(SEARCH("TS
Từ tháng
1- 6",R12)))</formula>
    </cfRule>
  </conditionalFormatting>
  <conditionalFormatting sqref="R12">
    <cfRule type="containsText" dxfId="852" priority="415" operator="containsText" text="NV">
      <formula>NOT(ISERROR(SEARCH("NV",R12)))</formula>
    </cfRule>
    <cfRule type="containsText" dxfId="851" priority="416" operator="containsText" text="TS">
      <formula>NOT(ISERROR(SEARCH("TS",R12)))</formula>
    </cfRule>
  </conditionalFormatting>
  <conditionalFormatting sqref="R7">
    <cfRule type="containsText" dxfId="850" priority="414" operator="containsText" text="TS&#10;Từ tháng&#10;1- 6">
      <formula>NOT(ISERROR(SEARCH("TS
Từ tháng
1- 6",R7)))</formula>
    </cfRule>
  </conditionalFormatting>
  <conditionalFormatting sqref="R7">
    <cfRule type="containsText" dxfId="849" priority="412" operator="containsText" text="NV">
      <formula>NOT(ISERROR(SEARCH("NV",R7)))</formula>
    </cfRule>
    <cfRule type="containsText" dxfId="848" priority="413" operator="containsText" text="TS">
      <formula>NOT(ISERROR(SEARCH("TS",R7)))</formula>
    </cfRule>
  </conditionalFormatting>
  <conditionalFormatting sqref="R15:R16">
    <cfRule type="containsText" dxfId="847" priority="411" operator="containsText" text="TS&#10;Từ tháng&#10;1- 6">
      <formula>NOT(ISERROR(SEARCH("TS
Từ tháng
1- 6",R15)))</formula>
    </cfRule>
  </conditionalFormatting>
  <conditionalFormatting sqref="R15:R16">
    <cfRule type="containsText" dxfId="846" priority="409" operator="containsText" text="NV">
      <formula>NOT(ISERROR(SEARCH("NV",R15)))</formula>
    </cfRule>
    <cfRule type="containsText" dxfId="845" priority="410" operator="containsText" text="TS">
      <formula>NOT(ISERROR(SEARCH("TS",R15)))</formula>
    </cfRule>
  </conditionalFormatting>
  <conditionalFormatting sqref="R27">
    <cfRule type="containsText" dxfId="844" priority="408" operator="containsText" text="TS&#10;Từ tháng&#10;1- 6">
      <formula>NOT(ISERROR(SEARCH("TS
Từ tháng
1- 6",R27)))</formula>
    </cfRule>
  </conditionalFormatting>
  <conditionalFormatting sqref="R27">
    <cfRule type="containsText" dxfId="843" priority="406" operator="containsText" text="NV">
      <formula>NOT(ISERROR(SEARCH("NV",R27)))</formula>
    </cfRule>
    <cfRule type="containsText" dxfId="842" priority="407" operator="containsText" text="TS">
      <formula>NOT(ISERROR(SEARCH("TS",R27)))</formula>
    </cfRule>
  </conditionalFormatting>
  <conditionalFormatting sqref="R28">
    <cfRule type="containsText" dxfId="841" priority="403" operator="containsText" text="NV">
      <formula>NOT(ISERROR(SEARCH("NV",R28)))</formula>
    </cfRule>
    <cfRule type="containsText" dxfId="840" priority="404" operator="containsText" text="TS">
      <formula>NOT(ISERROR(SEARCH("TS",R28)))</formula>
    </cfRule>
  </conditionalFormatting>
  <conditionalFormatting sqref="R28">
    <cfRule type="containsText" dxfId="839" priority="405" operator="containsText" text="TS&#10;Từ tháng&#10;1- 6">
      <formula>NOT(ISERROR(SEARCH("TS
Từ tháng
1- 6",R28)))</formula>
    </cfRule>
  </conditionalFormatting>
  <conditionalFormatting sqref="R30">
    <cfRule type="containsText" dxfId="838" priority="402" operator="containsText" text="TS&#10;Từ tháng&#10;1- 6">
      <formula>NOT(ISERROR(SEARCH("TS
Từ tháng
1- 6",R30)))</formula>
    </cfRule>
  </conditionalFormatting>
  <conditionalFormatting sqref="R30">
    <cfRule type="containsText" dxfId="837" priority="400" operator="containsText" text="NV">
      <formula>NOT(ISERROR(SEARCH("NV",R30)))</formula>
    </cfRule>
    <cfRule type="containsText" dxfId="836" priority="401" operator="containsText" text="TS">
      <formula>NOT(ISERROR(SEARCH("TS",R30)))</formula>
    </cfRule>
  </conditionalFormatting>
  <conditionalFormatting sqref="R31">
    <cfRule type="containsText" dxfId="835" priority="399" operator="containsText" text="TS&#10;Từ tháng&#10;1- 6">
      <formula>NOT(ISERROR(SEARCH("TS
Từ tháng
1- 6",R31)))</formula>
    </cfRule>
  </conditionalFormatting>
  <conditionalFormatting sqref="R31">
    <cfRule type="containsText" dxfId="834" priority="397" operator="containsText" text="NV">
      <formula>NOT(ISERROR(SEARCH("NV",R31)))</formula>
    </cfRule>
    <cfRule type="containsText" dxfId="833" priority="398" operator="containsText" text="TS">
      <formula>NOT(ISERROR(SEARCH("TS",R31)))</formula>
    </cfRule>
  </conditionalFormatting>
  <conditionalFormatting sqref="R35">
    <cfRule type="containsText" dxfId="832" priority="393" operator="containsText" text="TS&#10;Từ tháng&#10;1- 6">
      <formula>NOT(ISERROR(SEARCH("TS
Từ tháng
1- 6",R35)))</formula>
    </cfRule>
  </conditionalFormatting>
  <conditionalFormatting sqref="R35">
    <cfRule type="containsText" dxfId="831" priority="391" operator="containsText" text="NV">
      <formula>NOT(ISERROR(SEARCH("NV",R35)))</formula>
    </cfRule>
    <cfRule type="containsText" dxfId="830" priority="392" operator="containsText" text="TS">
      <formula>NOT(ISERROR(SEARCH("TS",R35)))</formula>
    </cfRule>
  </conditionalFormatting>
  <conditionalFormatting sqref="R101:R106 R87:R92 R77:R85 S71 S79">
    <cfRule type="containsText" dxfId="829" priority="387" operator="containsText" text="TS&#10;Từ tháng&#10;1- 6">
      <formula>NOT(ISERROR(SEARCH("TS
Từ tháng
1- 6",R71)))</formula>
    </cfRule>
  </conditionalFormatting>
  <conditionalFormatting sqref="R87:R92 R77:R85 S71 S79">
    <cfRule type="containsText" dxfId="828" priority="385" operator="containsText" text="NV">
      <formula>NOT(ISERROR(SEARCH("NV",R71)))</formula>
    </cfRule>
    <cfRule type="containsText" dxfId="827" priority="386" operator="containsText" text="TS">
      <formula>NOT(ISERROR(SEARCH("TS",R71)))</formula>
    </cfRule>
  </conditionalFormatting>
  <conditionalFormatting sqref="R86">
    <cfRule type="containsText" dxfId="826" priority="381" operator="containsText" text="TS&#10;Từ tháng&#10;1- 6">
      <formula>NOT(ISERROR(SEARCH("TS
Từ tháng
1- 6",R86)))</formula>
    </cfRule>
  </conditionalFormatting>
  <conditionalFormatting sqref="R86">
    <cfRule type="containsText" dxfId="825" priority="379" operator="containsText" text="NV">
      <formula>NOT(ISERROR(SEARCH("NV",R86)))</formula>
    </cfRule>
    <cfRule type="containsText" dxfId="824" priority="380" operator="containsText" text="TS">
      <formula>NOT(ISERROR(SEARCH("TS",R86)))</formula>
    </cfRule>
  </conditionalFormatting>
  <conditionalFormatting sqref="R73:R76">
    <cfRule type="containsText" dxfId="823" priority="378" operator="containsText" text="TS&#10;Từ tháng&#10;1- 6">
      <formula>NOT(ISERROR(SEARCH("TS
Từ tháng
1- 6",R73)))</formula>
    </cfRule>
  </conditionalFormatting>
  <conditionalFormatting sqref="R73:R76">
    <cfRule type="containsText" dxfId="822" priority="376" operator="containsText" text="NV">
      <formula>NOT(ISERROR(SEARCH("NV",R73)))</formula>
    </cfRule>
    <cfRule type="containsText" dxfId="821" priority="377" operator="containsText" text="TS">
      <formula>NOT(ISERROR(SEARCH("TS",R73)))</formula>
    </cfRule>
  </conditionalFormatting>
  <conditionalFormatting sqref="R29:S29">
    <cfRule type="containsText" dxfId="820" priority="373" operator="containsText" text="NV">
      <formula>NOT(ISERROR(SEARCH("NV",R29)))</formula>
    </cfRule>
    <cfRule type="containsText" dxfId="819" priority="374" operator="containsText" text="TS">
      <formula>NOT(ISERROR(SEARCH("TS",R29)))</formula>
    </cfRule>
  </conditionalFormatting>
  <conditionalFormatting sqref="R29:S29">
    <cfRule type="containsText" dxfId="818" priority="375" operator="containsText" text="TS&#10;Từ tháng&#10;1- 6">
      <formula>NOT(ISERROR(SEARCH("TS
Từ tháng
1- 6",R29)))</formula>
    </cfRule>
  </conditionalFormatting>
  <conditionalFormatting sqref="S13:S14">
    <cfRule type="containsText" dxfId="817" priority="369" operator="containsText" text="TS&#10;Từ tháng&#10;1- 6">
      <formula>NOT(ISERROR(SEARCH("TS
Từ tháng
1- 6",S13)))</formula>
    </cfRule>
  </conditionalFormatting>
  <conditionalFormatting sqref="S13:S14">
    <cfRule type="containsText" dxfId="816" priority="367" operator="containsText" text="NV">
      <formula>NOT(ISERROR(SEARCH("NV",S13)))</formula>
    </cfRule>
    <cfRule type="containsText" dxfId="815" priority="368" operator="containsText" text="TS">
      <formula>NOT(ISERROR(SEARCH("TS",S13)))</formula>
    </cfRule>
  </conditionalFormatting>
  <conditionalFormatting sqref="S4:S6 S8:S11">
    <cfRule type="containsText" dxfId="814" priority="366" operator="containsText" text="TS&#10;Từ tháng&#10;1- 6">
      <formula>NOT(ISERROR(SEARCH("TS
Từ tháng
1- 6",S4)))</formula>
    </cfRule>
  </conditionalFormatting>
  <conditionalFormatting sqref="S4:S6 S8:S11">
    <cfRule type="containsText" dxfId="813" priority="364" operator="containsText" text="NV">
      <formula>NOT(ISERROR(SEARCH("NV",S4)))</formula>
    </cfRule>
    <cfRule type="containsText" dxfId="812" priority="365" operator="containsText" text="TS">
      <formula>NOT(ISERROR(SEARCH("TS",S4)))</formula>
    </cfRule>
  </conditionalFormatting>
  <conditionalFormatting sqref="S12">
    <cfRule type="containsText" dxfId="811" priority="363" operator="containsText" text="TS&#10;Từ tháng&#10;1- 6">
      <formula>NOT(ISERROR(SEARCH("TS
Từ tháng
1- 6",S12)))</formula>
    </cfRule>
  </conditionalFormatting>
  <conditionalFormatting sqref="S12">
    <cfRule type="containsText" dxfId="810" priority="361" operator="containsText" text="NV">
      <formula>NOT(ISERROR(SEARCH("NV",S12)))</formula>
    </cfRule>
    <cfRule type="containsText" dxfId="809" priority="362" operator="containsText" text="TS">
      <formula>NOT(ISERROR(SEARCH("TS",S12)))</formula>
    </cfRule>
  </conditionalFormatting>
  <conditionalFormatting sqref="S7">
    <cfRule type="containsText" dxfId="808" priority="360" operator="containsText" text="TS&#10;Từ tháng&#10;1- 6">
      <formula>NOT(ISERROR(SEARCH("TS
Từ tháng
1- 6",S7)))</formula>
    </cfRule>
  </conditionalFormatting>
  <conditionalFormatting sqref="S7">
    <cfRule type="containsText" dxfId="807" priority="358" operator="containsText" text="NV">
      <formula>NOT(ISERROR(SEARCH("NV",S7)))</formula>
    </cfRule>
    <cfRule type="containsText" dxfId="806" priority="359" operator="containsText" text="TS">
      <formula>NOT(ISERROR(SEARCH("TS",S7)))</formula>
    </cfRule>
  </conditionalFormatting>
  <conditionalFormatting sqref="S15:S16">
    <cfRule type="containsText" dxfId="805" priority="357" operator="containsText" text="TS&#10;Từ tháng&#10;1- 6">
      <formula>NOT(ISERROR(SEARCH("TS
Từ tháng
1- 6",S15)))</formula>
    </cfRule>
  </conditionalFormatting>
  <conditionalFormatting sqref="S15:S16">
    <cfRule type="containsText" dxfId="804" priority="355" operator="containsText" text="NV">
      <formula>NOT(ISERROR(SEARCH("NV",S15)))</formula>
    </cfRule>
    <cfRule type="containsText" dxfId="803" priority="356" operator="containsText" text="TS">
      <formula>NOT(ISERROR(SEARCH("TS",S15)))</formula>
    </cfRule>
  </conditionalFormatting>
  <conditionalFormatting sqref="S28">
    <cfRule type="containsText" dxfId="802" priority="352" operator="containsText" text="NV">
      <formula>NOT(ISERROR(SEARCH("NV",S28)))</formula>
    </cfRule>
    <cfRule type="containsText" dxfId="801" priority="353" operator="containsText" text="TS">
      <formula>NOT(ISERROR(SEARCH("TS",S28)))</formula>
    </cfRule>
  </conditionalFormatting>
  <conditionalFormatting sqref="S28">
    <cfRule type="containsText" dxfId="800" priority="354" operator="containsText" text="TS&#10;Từ tháng&#10;1- 6">
      <formula>NOT(ISERROR(SEARCH("TS
Từ tháng
1- 6",S28)))</formula>
    </cfRule>
  </conditionalFormatting>
  <conditionalFormatting sqref="S31">
    <cfRule type="containsText" dxfId="799" priority="351" operator="containsText" text="TS&#10;Từ tháng&#10;1- 6">
      <formula>NOT(ISERROR(SEARCH("TS
Từ tháng
1- 6",S31)))</formula>
    </cfRule>
  </conditionalFormatting>
  <conditionalFormatting sqref="S31">
    <cfRule type="containsText" dxfId="798" priority="349" operator="containsText" text="NV">
      <formula>NOT(ISERROR(SEARCH("NV",S31)))</formula>
    </cfRule>
    <cfRule type="containsText" dxfId="797" priority="350" operator="containsText" text="TS">
      <formula>NOT(ISERROR(SEARCH("TS",S31)))</formula>
    </cfRule>
  </conditionalFormatting>
  <conditionalFormatting sqref="S35">
    <cfRule type="containsText" dxfId="796" priority="348" operator="containsText" text="TS&#10;Từ tháng&#10;1- 6">
      <formula>NOT(ISERROR(SEARCH("TS
Từ tháng
1- 6",S35)))</formula>
    </cfRule>
  </conditionalFormatting>
  <conditionalFormatting sqref="S35">
    <cfRule type="containsText" dxfId="795" priority="346" operator="containsText" text="NV">
      <formula>NOT(ISERROR(SEARCH("NV",S35)))</formula>
    </cfRule>
    <cfRule type="containsText" dxfId="794" priority="347" operator="containsText" text="TS">
      <formula>NOT(ISERROR(SEARCH("TS",S35)))</formula>
    </cfRule>
  </conditionalFormatting>
  <conditionalFormatting sqref="S68:S69">
    <cfRule type="containsText" dxfId="793" priority="342" operator="containsText" text="TS&#10;Từ tháng&#10;1- 6">
      <formula>NOT(ISERROR(SEARCH("TS
Từ tháng
1- 6",S68)))</formula>
    </cfRule>
  </conditionalFormatting>
  <conditionalFormatting sqref="S68:S69">
    <cfRule type="containsText" dxfId="792" priority="340" operator="containsText" text="NV">
      <formula>NOT(ISERROR(SEARCH("NV",S68)))</formula>
    </cfRule>
    <cfRule type="containsText" dxfId="791" priority="341" operator="containsText" text="TS">
      <formula>NOT(ISERROR(SEARCH("TS",S68)))</formula>
    </cfRule>
  </conditionalFormatting>
  <conditionalFormatting sqref="S73:S76">
    <cfRule type="containsText" dxfId="790" priority="339" operator="containsText" text="TS&#10;Từ tháng&#10;1- 6">
      <formula>NOT(ISERROR(SEARCH("TS
Từ tháng
1- 6",S73)))</formula>
    </cfRule>
  </conditionalFormatting>
  <conditionalFormatting sqref="S73:S76">
    <cfRule type="containsText" dxfId="789" priority="337" operator="containsText" text="NV">
      <formula>NOT(ISERROR(SEARCH("NV",S73)))</formula>
    </cfRule>
    <cfRule type="containsText" dxfId="788" priority="338" operator="containsText" text="TS">
      <formula>NOT(ISERROR(SEARCH("TS",S73)))</formula>
    </cfRule>
  </conditionalFormatting>
  <conditionalFormatting sqref="S78">
    <cfRule type="containsText" dxfId="787" priority="336" operator="containsText" text="TS&#10;Từ tháng&#10;1- 6">
      <formula>NOT(ISERROR(SEARCH("TS
Từ tháng
1- 6",S78)))</formula>
    </cfRule>
  </conditionalFormatting>
  <conditionalFormatting sqref="S78">
    <cfRule type="containsText" dxfId="786" priority="334" operator="containsText" text="NV">
      <formula>NOT(ISERROR(SEARCH("NV",S78)))</formula>
    </cfRule>
    <cfRule type="containsText" dxfId="785" priority="335" operator="containsText" text="TS">
      <formula>NOT(ISERROR(SEARCH("TS",S78)))</formula>
    </cfRule>
  </conditionalFormatting>
  <conditionalFormatting sqref="S81:S85">
    <cfRule type="containsText" dxfId="784" priority="333" operator="containsText" text="TS&#10;Từ tháng&#10;1- 6">
      <formula>NOT(ISERROR(SEARCH("TS
Từ tháng
1- 6",S81)))</formula>
    </cfRule>
  </conditionalFormatting>
  <conditionalFormatting sqref="S81:S85">
    <cfRule type="containsText" dxfId="783" priority="331" operator="containsText" text="NV">
      <formula>NOT(ISERROR(SEARCH("NV",S81)))</formula>
    </cfRule>
    <cfRule type="containsText" dxfId="782" priority="332" operator="containsText" text="TS">
      <formula>NOT(ISERROR(SEARCH("TS",S81)))</formula>
    </cfRule>
  </conditionalFormatting>
  <conditionalFormatting sqref="S101:S106">
    <cfRule type="containsText" dxfId="781" priority="330" operator="containsText" text="TS&#10;Từ tháng&#10;1- 6">
      <formula>NOT(ISERROR(SEARCH("TS
Từ tháng
1- 6",S101)))</formula>
    </cfRule>
  </conditionalFormatting>
  <conditionalFormatting sqref="S101:S106">
    <cfRule type="containsText" dxfId="780" priority="328" operator="containsText" text="NV">
      <formula>NOT(ISERROR(SEARCH("NV",S101)))</formula>
    </cfRule>
    <cfRule type="containsText" dxfId="779" priority="329" operator="containsText" text="TS">
      <formula>NOT(ISERROR(SEARCH("TS",S101)))</formula>
    </cfRule>
  </conditionalFormatting>
  <conditionalFormatting sqref="U67 U80 U77 U72 U70 U87">
    <cfRule type="containsText" dxfId="778" priority="255" operator="containsText" text="TS&#10;Từ tháng&#10;1- 6">
      <formula>NOT(ISERROR(SEARCH("TS
Từ tháng
1- 6",U67)))</formula>
    </cfRule>
  </conditionalFormatting>
  <conditionalFormatting sqref="U67 U80 U77 U72 U70 U87">
    <cfRule type="containsText" dxfId="777" priority="253" operator="containsText" text="NV">
      <formula>NOT(ISERROR(SEARCH("NV",U67)))</formula>
    </cfRule>
    <cfRule type="containsText" dxfId="776" priority="254" operator="containsText" text="TS">
      <formula>NOT(ISERROR(SEARCH("TS",U67)))</formula>
    </cfRule>
  </conditionalFormatting>
  <conditionalFormatting sqref="U93">
    <cfRule type="containsText" dxfId="775" priority="249" operator="containsText" text="TS&#10;Từ tháng&#10;1- 6">
      <formula>NOT(ISERROR(SEARCH("TS
Từ tháng
1- 6",U93)))</formula>
    </cfRule>
  </conditionalFormatting>
  <conditionalFormatting sqref="U93">
    <cfRule type="containsText" dxfId="774" priority="247" operator="containsText" text="NV">
      <formula>NOT(ISERROR(SEARCH("NV",U93)))</formula>
    </cfRule>
    <cfRule type="containsText" dxfId="773" priority="248" operator="containsText" text="TS">
      <formula>NOT(ISERROR(SEARCH("TS",U93)))</formula>
    </cfRule>
  </conditionalFormatting>
  <conditionalFormatting sqref="U86">
    <cfRule type="containsText" dxfId="772" priority="246" operator="containsText" text="TS&#10;Từ tháng&#10;1- 6">
      <formula>NOT(ISERROR(SEARCH("TS
Từ tháng
1- 6",U86)))</formula>
    </cfRule>
  </conditionalFormatting>
  <conditionalFormatting sqref="U86">
    <cfRule type="containsText" dxfId="771" priority="244" operator="containsText" text="NV">
      <formula>NOT(ISERROR(SEARCH("NV",U86)))</formula>
    </cfRule>
    <cfRule type="containsText" dxfId="770" priority="245" operator="containsText" text="TS">
      <formula>NOT(ISERROR(SEARCH("TS",U86)))</formula>
    </cfRule>
  </conditionalFormatting>
  <conditionalFormatting sqref="U71 U79">
    <cfRule type="containsText" dxfId="769" priority="240" operator="containsText" text="TS&#10;Từ tháng&#10;1- 6">
      <formula>NOT(ISERROR(SEARCH("TS
Từ tháng
1- 6",U71)))</formula>
    </cfRule>
  </conditionalFormatting>
  <conditionalFormatting sqref="U71 U79">
    <cfRule type="containsText" dxfId="768" priority="238" operator="containsText" text="NV">
      <formula>NOT(ISERROR(SEARCH("NV",U71)))</formula>
    </cfRule>
    <cfRule type="containsText" dxfId="767" priority="239" operator="containsText" text="TS">
      <formula>NOT(ISERROR(SEARCH("TS",U71)))</formula>
    </cfRule>
  </conditionalFormatting>
  <conditionalFormatting sqref="U29">
    <cfRule type="containsText" dxfId="766" priority="235" operator="containsText" text="NV">
      <formula>NOT(ISERROR(SEARCH("NV",U29)))</formula>
    </cfRule>
    <cfRule type="containsText" dxfId="765" priority="236" operator="containsText" text="TS">
      <formula>NOT(ISERROR(SEARCH("TS",U29)))</formula>
    </cfRule>
  </conditionalFormatting>
  <conditionalFormatting sqref="U29">
    <cfRule type="containsText" dxfId="764" priority="237" operator="containsText" text="TS&#10;Từ tháng&#10;1- 6">
      <formula>NOT(ISERROR(SEARCH("TS
Từ tháng
1- 6",U29)))</formula>
    </cfRule>
  </conditionalFormatting>
  <conditionalFormatting sqref="U13:U14">
    <cfRule type="containsText" dxfId="763" priority="231" operator="containsText" text="TS&#10;Từ tháng&#10;1- 6">
      <formula>NOT(ISERROR(SEARCH("TS
Từ tháng
1- 6",U13)))</formula>
    </cfRule>
  </conditionalFormatting>
  <conditionalFormatting sqref="U13:U14">
    <cfRule type="containsText" dxfId="762" priority="229" operator="containsText" text="NV">
      <formula>NOT(ISERROR(SEARCH("NV",U13)))</formula>
    </cfRule>
    <cfRule type="containsText" dxfId="761" priority="230" operator="containsText" text="TS">
      <formula>NOT(ISERROR(SEARCH("TS",U13)))</formula>
    </cfRule>
  </conditionalFormatting>
  <conditionalFormatting sqref="U4:U6 U8:U11">
    <cfRule type="containsText" dxfId="760" priority="228" operator="containsText" text="TS&#10;Từ tháng&#10;1- 6">
      <formula>NOT(ISERROR(SEARCH("TS
Từ tháng
1- 6",U4)))</formula>
    </cfRule>
  </conditionalFormatting>
  <conditionalFormatting sqref="U4:U6 U8:U11">
    <cfRule type="containsText" dxfId="759" priority="226" operator="containsText" text="NV">
      <formula>NOT(ISERROR(SEARCH("NV",U4)))</formula>
    </cfRule>
    <cfRule type="containsText" dxfId="758" priority="227" operator="containsText" text="TS">
      <formula>NOT(ISERROR(SEARCH("TS",U4)))</formula>
    </cfRule>
  </conditionalFormatting>
  <conditionalFormatting sqref="U12">
    <cfRule type="containsText" dxfId="757" priority="225" operator="containsText" text="TS&#10;Từ tháng&#10;1- 6">
      <formula>NOT(ISERROR(SEARCH("TS
Từ tháng
1- 6",U12)))</formula>
    </cfRule>
  </conditionalFormatting>
  <conditionalFormatting sqref="U12">
    <cfRule type="containsText" dxfId="756" priority="223" operator="containsText" text="NV">
      <formula>NOT(ISERROR(SEARCH("NV",U12)))</formula>
    </cfRule>
    <cfRule type="containsText" dxfId="755" priority="224" operator="containsText" text="TS">
      <formula>NOT(ISERROR(SEARCH("TS",U12)))</formula>
    </cfRule>
  </conditionalFormatting>
  <conditionalFormatting sqref="U7">
    <cfRule type="containsText" dxfId="754" priority="222" operator="containsText" text="TS&#10;Từ tháng&#10;1- 6">
      <formula>NOT(ISERROR(SEARCH("TS
Từ tháng
1- 6",U7)))</formula>
    </cfRule>
  </conditionalFormatting>
  <conditionalFormatting sqref="U7">
    <cfRule type="containsText" dxfId="753" priority="220" operator="containsText" text="NV">
      <formula>NOT(ISERROR(SEARCH("NV",U7)))</formula>
    </cfRule>
    <cfRule type="containsText" dxfId="752" priority="221" operator="containsText" text="TS">
      <formula>NOT(ISERROR(SEARCH("TS",U7)))</formula>
    </cfRule>
  </conditionalFormatting>
  <conditionalFormatting sqref="U15:U16">
    <cfRule type="containsText" dxfId="751" priority="219" operator="containsText" text="TS&#10;Từ tháng&#10;1- 6">
      <formula>NOT(ISERROR(SEARCH("TS
Từ tháng
1- 6",U15)))</formula>
    </cfRule>
  </conditionalFormatting>
  <conditionalFormatting sqref="U15:U16">
    <cfRule type="containsText" dxfId="750" priority="217" operator="containsText" text="NV">
      <formula>NOT(ISERROR(SEARCH("NV",U15)))</formula>
    </cfRule>
    <cfRule type="containsText" dxfId="749" priority="218" operator="containsText" text="TS">
      <formula>NOT(ISERROR(SEARCH("TS",U15)))</formula>
    </cfRule>
  </conditionalFormatting>
  <conditionalFormatting sqref="U28">
    <cfRule type="containsText" dxfId="748" priority="214" operator="containsText" text="NV">
      <formula>NOT(ISERROR(SEARCH("NV",U28)))</formula>
    </cfRule>
    <cfRule type="containsText" dxfId="747" priority="215" operator="containsText" text="TS">
      <formula>NOT(ISERROR(SEARCH("TS",U28)))</formula>
    </cfRule>
  </conditionalFormatting>
  <conditionalFormatting sqref="U28">
    <cfRule type="containsText" dxfId="746" priority="216" operator="containsText" text="TS&#10;Từ tháng&#10;1- 6">
      <formula>NOT(ISERROR(SEARCH("TS
Từ tháng
1- 6",U28)))</formula>
    </cfRule>
  </conditionalFormatting>
  <conditionalFormatting sqref="U31">
    <cfRule type="containsText" dxfId="745" priority="213" operator="containsText" text="TS&#10;Từ tháng&#10;1- 6">
      <formula>NOT(ISERROR(SEARCH("TS
Từ tháng
1- 6",U31)))</formula>
    </cfRule>
  </conditionalFormatting>
  <conditionalFormatting sqref="U31">
    <cfRule type="containsText" dxfId="744" priority="211" operator="containsText" text="NV">
      <formula>NOT(ISERROR(SEARCH("NV",U31)))</formula>
    </cfRule>
    <cfRule type="containsText" dxfId="743" priority="212" operator="containsText" text="TS">
      <formula>NOT(ISERROR(SEARCH("TS",U31)))</formula>
    </cfRule>
  </conditionalFormatting>
  <conditionalFormatting sqref="U35">
    <cfRule type="containsText" dxfId="742" priority="210" operator="containsText" text="TS&#10;Từ tháng&#10;1- 6">
      <formula>NOT(ISERROR(SEARCH("TS
Từ tháng
1- 6",U35)))</formula>
    </cfRule>
  </conditionalFormatting>
  <conditionalFormatting sqref="U35">
    <cfRule type="containsText" dxfId="741" priority="208" operator="containsText" text="NV">
      <formula>NOT(ISERROR(SEARCH("NV",U35)))</formula>
    </cfRule>
    <cfRule type="containsText" dxfId="740" priority="209" operator="containsText" text="TS">
      <formula>NOT(ISERROR(SEARCH("TS",U35)))</formula>
    </cfRule>
  </conditionalFormatting>
  <conditionalFormatting sqref="U68:U69">
    <cfRule type="containsText" dxfId="739" priority="204" operator="containsText" text="TS&#10;Từ tháng&#10;1- 6">
      <formula>NOT(ISERROR(SEARCH("TS
Từ tháng
1- 6",U68)))</formula>
    </cfRule>
  </conditionalFormatting>
  <conditionalFormatting sqref="U68:U69">
    <cfRule type="containsText" dxfId="738" priority="202" operator="containsText" text="NV">
      <formula>NOT(ISERROR(SEARCH("NV",U68)))</formula>
    </cfRule>
    <cfRule type="containsText" dxfId="737" priority="203" operator="containsText" text="TS">
      <formula>NOT(ISERROR(SEARCH("TS",U68)))</formula>
    </cfRule>
  </conditionalFormatting>
  <conditionalFormatting sqref="U73:U76">
    <cfRule type="containsText" dxfId="736" priority="201" operator="containsText" text="TS&#10;Từ tháng&#10;1- 6">
      <formula>NOT(ISERROR(SEARCH("TS
Từ tháng
1- 6",U73)))</formula>
    </cfRule>
  </conditionalFormatting>
  <conditionalFormatting sqref="U73:U76">
    <cfRule type="containsText" dxfId="735" priority="199" operator="containsText" text="NV">
      <formula>NOT(ISERROR(SEARCH("NV",U73)))</formula>
    </cfRule>
    <cfRule type="containsText" dxfId="734" priority="200" operator="containsText" text="TS">
      <formula>NOT(ISERROR(SEARCH("TS",U73)))</formula>
    </cfRule>
  </conditionalFormatting>
  <conditionalFormatting sqref="U78">
    <cfRule type="containsText" dxfId="733" priority="198" operator="containsText" text="TS&#10;Từ tháng&#10;1- 6">
      <formula>NOT(ISERROR(SEARCH("TS
Từ tháng
1- 6",U78)))</formula>
    </cfRule>
  </conditionalFormatting>
  <conditionalFormatting sqref="U78">
    <cfRule type="containsText" dxfId="732" priority="196" operator="containsText" text="NV">
      <formula>NOT(ISERROR(SEARCH("NV",U78)))</formula>
    </cfRule>
    <cfRule type="containsText" dxfId="731" priority="197" operator="containsText" text="TS">
      <formula>NOT(ISERROR(SEARCH("TS",U78)))</formula>
    </cfRule>
  </conditionalFormatting>
  <conditionalFormatting sqref="U81:U85">
    <cfRule type="containsText" dxfId="730" priority="195" operator="containsText" text="TS&#10;Từ tháng&#10;1- 6">
      <formula>NOT(ISERROR(SEARCH("TS
Từ tháng
1- 6",U81)))</formula>
    </cfRule>
  </conditionalFormatting>
  <conditionalFormatting sqref="U81:U85">
    <cfRule type="containsText" dxfId="729" priority="193" operator="containsText" text="NV">
      <formula>NOT(ISERROR(SEARCH("NV",U81)))</formula>
    </cfRule>
    <cfRule type="containsText" dxfId="728" priority="194" operator="containsText" text="TS">
      <formula>NOT(ISERROR(SEARCH("TS",U81)))</formula>
    </cfRule>
  </conditionalFormatting>
  <conditionalFormatting sqref="U101:U106">
    <cfRule type="containsText" dxfId="727" priority="192" operator="containsText" text="TS&#10;Từ tháng&#10;1- 6">
      <formula>NOT(ISERROR(SEARCH("TS
Từ tháng
1- 6",U101)))</formula>
    </cfRule>
  </conditionalFormatting>
  <conditionalFormatting sqref="U101:U106">
    <cfRule type="containsText" dxfId="726" priority="190" operator="containsText" text="NV">
      <formula>NOT(ISERROR(SEARCH("NV",U101)))</formula>
    </cfRule>
    <cfRule type="containsText" dxfId="725" priority="191" operator="containsText" text="TS">
      <formula>NOT(ISERROR(SEARCH("TS",U101)))</formula>
    </cfRule>
  </conditionalFormatting>
  <conditionalFormatting sqref="V73:V74">
    <cfRule type="containsText" dxfId="724" priority="183" operator="containsText" text="TS&#10;Từ tháng&#10;1- 6">
      <formula>NOT(ISERROR(SEARCH("TS
Từ tháng
1- 6",V73)))</formula>
    </cfRule>
  </conditionalFormatting>
  <conditionalFormatting sqref="V73:V74">
    <cfRule type="containsText" dxfId="723" priority="181" operator="containsText" text="NV">
      <formula>NOT(ISERROR(SEARCH("NV",V73)))</formula>
    </cfRule>
    <cfRule type="containsText" dxfId="722" priority="182" operator="containsText" text="TS">
      <formula>NOT(ISERROR(SEARCH("TS",V73)))</formula>
    </cfRule>
  </conditionalFormatting>
  <conditionalFormatting sqref="J73:M76">
    <cfRule type="containsText" dxfId="721" priority="180" operator="containsText" text="TS&#10;Từ tháng&#10;1- 6">
      <formula>NOT(ISERROR(SEARCH("TS
Từ tháng
1- 6",J73)))</formula>
    </cfRule>
  </conditionalFormatting>
  <conditionalFormatting sqref="J73:M76">
    <cfRule type="containsText" dxfId="720" priority="178" operator="containsText" text="NV">
      <formula>NOT(ISERROR(SEARCH("NV",J73)))</formula>
    </cfRule>
    <cfRule type="containsText" dxfId="719" priority="179" operator="containsText" text="TS">
      <formula>NOT(ISERROR(SEARCH("TS",J73)))</formula>
    </cfRule>
  </conditionalFormatting>
  <conditionalFormatting sqref="T31">
    <cfRule type="containsText" dxfId="718" priority="138" operator="containsText" text="TS&#10;Từ tháng&#10;1- 6">
      <formula>NOT(ISERROR(SEARCH("TS
Từ tháng
1- 6",T31)))</formula>
    </cfRule>
  </conditionalFormatting>
  <conditionalFormatting sqref="T31">
    <cfRule type="containsText" dxfId="717" priority="136" operator="containsText" text="NV">
      <formula>NOT(ISERROR(SEARCH("NV",T31)))</formula>
    </cfRule>
    <cfRule type="containsText" dxfId="716" priority="137" operator="containsText" text="TS">
      <formula>NOT(ISERROR(SEARCH("TS",T31)))</formula>
    </cfRule>
  </conditionalFormatting>
  <conditionalFormatting sqref="T80 T77 T72 T70 T87:T92 T30 T94:T100 T32:T34 T17:T27 T36">
    <cfRule type="containsText" dxfId="715" priority="174" operator="containsText" text="TS&#10;Từ tháng&#10;1- 6">
      <formula>NOT(ISERROR(SEARCH("TS
Từ tháng
1- 6",T17)))</formula>
    </cfRule>
  </conditionalFormatting>
  <conditionalFormatting sqref="T80 T77 T72 T70 T107 T87:T92 T30 T94:T100 T32:T34 T17:T27 T36">
    <cfRule type="containsText" dxfId="714" priority="172" operator="containsText" text="NV">
      <formula>NOT(ISERROR(SEARCH("NV",T17)))</formula>
    </cfRule>
    <cfRule type="containsText" dxfId="713" priority="173" operator="containsText" text="TS">
      <formula>NOT(ISERROR(SEARCH("TS",T17)))</formula>
    </cfRule>
  </conditionalFormatting>
  <conditionalFormatting sqref="T93">
    <cfRule type="containsText" dxfId="712" priority="171" operator="containsText" text="TS&#10;Từ tháng&#10;1- 6">
      <formula>NOT(ISERROR(SEARCH("TS
Từ tháng
1- 6",T93)))</formula>
    </cfRule>
  </conditionalFormatting>
  <conditionalFormatting sqref="T93">
    <cfRule type="containsText" dxfId="711" priority="169" operator="containsText" text="NV">
      <formula>NOT(ISERROR(SEARCH("NV",T93)))</formula>
    </cfRule>
    <cfRule type="containsText" dxfId="710" priority="170" operator="containsText" text="TS">
      <formula>NOT(ISERROR(SEARCH("TS",T93)))</formula>
    </cfRule>
  </conditionalFormatting>
  <conditionalFormatting sqref="T86">
    <cfRule type="containsText" dxfId="709" priority="168" operator="containsText" text="TS&#10;Từ tháng&#10;1- 6">
      <formula>NOT(ISERROR(SEARCH("TS
Từ tháng
1- 6",T86)))</formula>
    </cfRule>
  </conditionalFormatting>
  <conditionalFormatting sqref="T86">
    <cfRule type="containsText" dxfId="708" priority="166" operator="containsText" text="NV">
      <formula>NOT(ISERROR(SEARCH("NV",T86)))</formula>
    </cfRule>
    <cfRule type="containsText" dxfId="707" priority="167" operator="containsText" text="TS">
      <formula>NOT(ISERROR(SEARCH("TS",T86)))</formula>
    </cfRule>
  </conditionalFormatting>
  <conditionalFormatting sqref="T71 T79">
    <cfRule type="containsText" dxfId="706" priority="165" operator="containsText" text="TS&#10;Từ tháng&#10;1- 6">
      <formula>NOT(ISERROR(SEARCH("TS
Từ tháng
1- 6",T71)))</formula>
    </cfRule>
  </conditionalFormatting>
  <conditionalFormatting sqref="T71 T79">
    <cfRule type="containsText" dxfId="705" priority="163" operator="containsText" text="NV">
      <formula>NOT(ISERROR(SEARCH("NV",T71)))</formula>
    </cfRule>
    <cfRule type="containsText" dxfId="704" priority="164" operator="containsText" text="TS">
      <formula>NOT(ISERROR(SEARCH("TS",T71)))</formula>
    </cfRule>
  </conditionalFormatting>
  <conditionalFormatting sqref="T29">
    <cfRule type="containsText" dxfId="703" priority="160" operator="containsText" text="NV">
      <formula>NOT(ISERROR(SEARCH("NV",T29)))</formula>
    </cfRule>
    <cfRule type="containsText" dxfId="702" priority="161" operator="containsText" text="TS">
      <formula>NOT(ISERROR(SEARCH("TS",T29)))</formula>
    </cfRule>
  </conditionalFormatting>
  <conditionalFormatting sqref="T29">
    <cfRule type="containsText" dxfId="701" priority="162" operator="containsText" text="TS&#10;Từ tháng&#10;1- 6">
      <formula>NOT(ISERROR(SEARCH("TS
Từ tháng
1- 6",T29)))</formula>
    </cfRule>
  </conditionalFormatting>
  <conditionalFormatting sqref="T13:T14">
    <cfRule type="containsText" dxfId="700" priority="156" operator="containsText" text="TS&#10;Từ tháng&#10;1- 6">
      <formula>NOT(ISERROR(SEARCH("TS
Từ tháng
1- 6",T13)))</formula>
    </cfRule>
  </conditionalFormatting>
  <conditionalFormatting sqref="T13:T14">
    <cfRule type="containsText" dxfId="699" priority="154" operator="containsText" text="NV">
      <formula>NOT(ISERROR(SEARCH("NV",T13)))</formula>
    </cfRule>
    <cfRule type="containsText" dxfId="698" priority="155" operator="containsText" text="TS">
      <formula>NOT(ISERROR(SEARCH("TS",T13)))</formula>
    </cfRule>
  </conditionalFormatting>
  <conditionalFormatting sqref="T4:T6 T8:T11">
    <cfRule type="containsText" dxfId="697" priority="153" operator="containsText" text="TS&#10;Từ tháng&#10;1- 6">
      <formula>NOT(ISERROR(SEARCH("TS
Từ tháng
1- 6",T4)))</formula>
    </cfRule>
  </conditionalFormatting>
  <conditionalFormatting sqref="T4:T6 T8:T11">
    <cfRule type="containsText" dxfId="696" priority="151" operator="containsText" text="NV">
      <formula>NOT(ISERROR(SEARCH("NV",T4)))</formula>
    </cfRule>
    <cfRule type="containsText" dxfId="695" priority="152" operator="containsText" text="TS">
      <formula>NOT(ISERROR(SEARCH("TS",T4)))</formula>
    </cfRule>
  </conditionalFormatting>
  <conditionalFormatting sqref="T12">
    <cfRule type="containsText" dxfId="694" priority="150" operator="containsText" text="TS&#10;Từ tháng&#10;1- 6">
      <formula>NOT(ISERROR(SEARCH("TS
Từ tháng
1- 6",T12)))</formula>
    </cfRule>
  </conditionalFormatting>
  <conditionalFormatting sqref="T12">
    <cfRule type="containsText" dxfId="693" priority="148" operator="containsText" text="NV">
      <formula>NOT(ISERROR(SEARCH("NV",T12)))</formula>
    </cfRule>
    <cfRule type="containsText" dxfId="692" priority="149" operator="containsText" text="TS">
      <formula>NOT(ISERROR(SEARCH("TS",T12)))</formula>
    </cfRule>
  </conditionalFormatting>
  <conditionalFormatting sqref="T7">
    <cfRule type="containsText" dxfId="691" priority="147" operator="containsText" text="TS&#10;Từ tháng&#10;1- 6">
      <formula>NOT(ISERROR(SEARCH("TS
Từ tháng
1- 6",T7)))</formula>
    </cfRule>
  </conditionalFormatting>
  <conditionalFormatting sqref="T7">
    <cfRule type="containsText" dxfId="690" priority="145" operator="containsText" text="NV">
      <formula>NOT(ISERROR(SEARCH("NV",T7)))</formula>
    </cfRule>
    <cfRule type="containsText" dxfId="689" priority="146" operator="containsText" text="TS">
      <formula>NOT(ISERROR(SEARCH("TS",T7)))</formula>
    </cfRule>
  </conditionalFormatting>
  <conditionalFormatting sqref="T15:T16">
    <cfRule type="containsText" dxfId="688" priority="144" operator="containsText" text="TS&#10;Từ tháng&#10;1- 6">
      <formula>NOT(ISERROR(SEARCH("TS
Từ tháng
1- 6",T15)))</formula>
    </cfRule>
  </conditionalFormatting>
  <conditionalFormatting sqref="T15:T16">
    <cfRule type="containsText" dxfId="687" priority="142" operator="containsText" text="NV">
      <formula>NOT(ISERROR(SEARCH("NV",T15)))</formula>
    </cfRule>
    <cfRule type="containsText" dxfId="686" priority="143" operator="containsText" text="TS">
      <formula>NOT(ISERROR(SEARCH("TS",T15)))</formula>
    </cfRule>
  </conditionalFormatting>
  <conditionalFormatting sqref="T28">
    <cfRule type="containsText" dxfId="685" priority="139" operator="containsText" text="NV">
      <formula>NOT(ISERROR(SEARCH("NV",T28)))</formula>
    </cfRule>
    <cfRule type="containsText" dxfId="684" priority="140" operator="containsText" text="TS">
      <formula>NOT(ISERROR(SEARCH("TS",T28)))</formula>
    </cfRule>
  </conditionalFormatting>
  <conditionalFormatting sqref="T28">
    <cfRule type="containsText" dxfId="683" priority="141" operator="containsText" text="TS&#10;Từ tháng&#10;1- 6">
      <formula>NOT(ISERROR(SEARCH("TS
Từ tháng
1- 6",T28)))</formula>
    </cfRule>
  </conditionalFormatting>
  <conditionalFormatting sqref="T35">
    <cfRule type="containsText" dxfId="682" priority="135" operator="containsText" text="TS&#10;Từ tháng&#10;1- 6">
      <formula>NOT(ISERROR(SEARCH("TS
Từ tháng
1- 6",T35)))</formula>
    </cfRule>
  </conditionalFormatting>
  <conditionalFormatting sqref="T35">
    <cfRule type="containsText" dxfId="681" priority="133" operator="containsText" text="NV">
      <formula>NOT(ISERROR(SEARCH("NV",T35)))</formula>
    </cfRule>
    <cfRule type="containsText" dxfId="680" priority="134" operator="containsText" text="TS">
      <formula>NOT(ISERROR(SEARCH("TS",T35)))</formula>
    </cfRule>
  </conditionalFormatting>
  <conditionalFormatting sqref="T68:T69">
    <cfRule type="containsText" dxfId="679" priority="132" operator="containsText" text="TS&#10;Từ tháng&#10;1- 6">
      <formula>NOT(ISERROR(SEARCH("TS
Từ tháng
1- 6",T68)))</formula>
    </cfRule>
  </conditionalFormatting>
  <conditionalFormatting sqref="T68:T69">
    <cfRule type="containsText" dxfId="678" priority="130" operator="containsText" text="NV">
      <formula>NOT(ISERROR(SEARCH("NV",T68)))</formula>
    </cfRule>
    <cfRule type="containsText" dxfId="677" priority="131" operator="containsText" text="TS">
      <formula>NOT(ISERROR(SEARCH("TS",T68)))</formula>
    </cfRule>
  </conditionalFormatting>
  <conditionalFormatting sqref="T73:T76">
    <cfRule type="containsText" dxfId="676" priority="129" operator="containsText" text="TS&#10;Từ tháng&#10;1- 6">
      <formula>NOT(ISERROR(SEARCH("TS
Từ tháng
1- 6",T73)))</formula>
    </cfRule>
  </conditionalFormatting>
  <conditionalFormatting sqref="T73:T76">
    <cfRule type="containsText" dxfId="675" priority="127" operator="containsText" text="NV">
      <formula>NOT(ISERROR(SEARCH("NV",T73)))</formula>
    </cfRule>
    <cfRule type="containsText" dxfId="674" priority="128" operator="containsText" text="TS">
      <formula>NOT(ISERROR(SEARCH("TS",T73)))</formula>
    </cfRule>
  </conditionalFormatting>
  <conditionalFormatting sqref="T78">
    <cfRule type="containsText" dxfId="673" priority="126" operator="containsText" text="TS&#10;Từ tháng&#10;1- 6">
      <formula>NOT(ISERROR(SEARCH("TS
Từ tháng
1- 6",T78)))</formula>
    </cfRule>
  </conditionalFormatting>
  <conditionalFormatting sqref="T78">
    <cfRule type="containsText" dxfId="672" priority="124" operator="containsText" text="NV">
      <formula>NOT(ISERROR(SEARCH("NV",T78)))</formula>
    </cfRule>
    <cfRule type="containsText" dxfId="671" priority="125" operator="containsText" text="TS">
      <formula>NOT(ISERROR(SEARCH("TS",T78)))</formula>
    </cfRule>
  </conditionalFormatting>
  <conditionalFormatting sqref="T81:T85">
    <cfRule type="containsText" dxfId="670" priority="123" operator="containsText" text="TS&#10;Từ tháng&#10;1- 6">
      <formula>NOT(ISERROR(SEARCH("TS
Từ tháng
1- 6",T81)))</formula>
    </cfRule>
  </conditionalFormatting>
  <conditionalFormatting sqref="T81:T85">
    <cfRule type="containsText" dxfId="669" priority="121" operator="containsText" text="NV">
      <formula>NOT(ISERROR(SEARCH("NV",T81)))</formula>
    </cfRule>
    <cfRule type="containsText" dxfId="668" priority="122" operator="containsText" text="TS">
      <formula>NOT(ISERROR(SEARCH("TS",T81)))</formula>
    </cfRule>
  </conditionalFormatting>
  <conditionalFormatting sqref="T101:T106">
    <cfRule type="containsText" dxfId="667" priority="120" operator="containsText" text="TS&#10;Từ tháng&#10;1- 6">
      <formula>NOT(ISERROR(SEARCH("TS
Từ tháng
1- 6",T101)))</formula>
    </cfRule>
  </conditionalFormatting>
  <conditionalFormatting sqref="T101:T106">
    <cfRule type="containsText" dxfId="666" priority="118" operator="containsText" text="NV">
      <formula>NOT(ISERROR(SEARCH("NV",T101)))</formula>
    </cfRule>
    <cfRule type="containsText" dxfId="665" priority="119" operator="containsText" text="TS">
      <formula>NOT(ISERROR(SEARCH("TS",T101)))</formula>
    </cfRule>
  </conditionalFormatting>
  <conditionalFormatting sqref="U88">
    <cfRule type="containsText" dxfId="664" priority="117" operator="containsText" text="TS&#10;Từ tháng&#10;1- 6">
      <formula>NOT(ISERROR(SEARCH("TS
Từ tháng
1- 6",U88)))</formula>
    </cfRule>
  </conditionalFormatting>
  <conditionalFormatting sqref="U88">
    <cfRule type="containsText" dxfId="663" priority="115" operator="containsText" text="NV">
      <formula>NOT(ISERROR(SEARCH("NV",U88)))</formula>
    </cfRule>
    <cfRule type="containsText" dxfId="662" priority="116" operator="containsText" text="TS">
      <formula>NOT(ISERROR(SEARCH("TS",U88)))</formula>
    </cfRule>
  </conditionalFormatting>
  <conditionalFormatting sqref="U90">
    <cfRule type="containsText" dxfId="661" priority="114" operator="containsText" text="TS&#10;Từ tháng&#10;1- 6">
      <formula>NOT(ISERROR(SEARCH("TS
Từ tháng
1- 6",U90)))</formula>
    </cfRule>
  </conditionalFormatting>
  <conditionalFormatting sqref="U90">
    <cfRule type="containsText" dxfId="660" priority="112" operator="containsText" text="NV">
      <formula>NOT(ISERROR(SEARCH("NV",U90)))</formula>
    </cfRule>
    <cfRule type="containsText" dxfId="659" priority="113" operator="containsText" text="TS">
      <formula>NOT(ISERROR(SEARCH("TS",U90)))</formula>
    </cfRule>
  </conditionalFormatting>
  <conditionalFormatting sqref="U89">
    <cfRule type="containsText" dxfId="658" priority="111" operator="containsText" text="TS&#10;Từ tháng&#10;1- 6">
      <formula>NOT(ISERROR(SEARCH("TS
Từ tháng
1- 6",U89)))</formula>
    </cfRule>
  </conditionalFormatting>
  <conditionalFormatting sqref="U89">
    <cfRule type="containsText" dxfId="657" priority="109" operator="containsText" text="NV">
      <formula>NOT(ISERROR(SEARCH("NV",U89)))</formula>
    </cfRule>
    <cfRule type="containsText" dxfId="656" priority="110" operator="containsText" text="TS">
      <formula>NOT(ISERROR(SEARCH("TS",U89)))</formula>
    </cfRule>
  </conditionalFormatting>
  <conditionalFormatting sqref="U92">
    <cfRule type="containsText" dxfId="655" priority="108" operator="containsText" text="TS&#10;Từ tháng&#10;1- 6">
      <formula>NOT(ISERROR(SEARCH("TS
Từ tháng
1- 6",U92)))</formula>
    </cfRule>
  </conditionalFormatting>
  <conditionalFormatting sqref="U92">
    <cfRule type="containsText" dxfId="654" priority="106" operator="containsText" text="NV">
      <formula>NOT(ISERROR(SEARCH("NV",U92)))</formula>
    </cfRule>
    <cfRule type="containsText" dxfId="653" priority="107" operator="containsText" text="TS">
      <formula>NOT(ISERROR(SEARCH("TS",U92)))</formula>
    </cfRule>
  </conditionalFormatting>
  <conditionalFormatting sqref="U91">
    <cfRule type="containsText" dxfId="652" priority="105" operator="containsText" text="TS&#10;Từ tháng&#10;1- 6">
      <formula>NOT(ISERROR(SEARCH("TS
Từ tháng
1- 6",U91)))</formula>
    </cfRule>
  </conditionalFormatting>
  <conditionalFormatting sqref="U91">
    <cfRule type="containsText" dxfId="651" priority="103" operator="containsText" text="NV">
      <formula>NOT(ISERROR(SEARCH("NV",U91)))</formula>
    </cfRule>
    <cfRule type="containsText" dxfId="650" priority="104" operator="containsText" text="TS">
      <formula>NOT(ISERROR(SEARCH("TS",U91)))</formula>
    </cfRule>
  </conditionalFormatting>
  <conditionalFormatting sqref="I94:I106">
    <cfRule type="containsText" dxfId="649" priority="102" operator="containsText" text="TS&#10;Từ tháng&#10;1- 6">
      <formula>NOT(ISERROR(SEARCH("TS
Từ tháng
1- 6",I94)))</formula>
    </cfRule>
  </conditionalFormatting>
  <conditionalFormatting sqref="I94:I106">
    <cfRule type="containsText" dxfId="648" priority="100" operator="containsText" text="NV">
      <formula>NOT(ISERROR(SEARCH("NV",I94)))</formula>
    </cfRule>
    <cfRule type="containsText" dxfId="647" priority="101" operator="containsText" text="TS">
      <formula>NOT(ISERROR(SEARCH("TS",I94)))</formula>
    </cfRule>
  </conditionalFormatting>
  <conditionalFormatting sqref="Z80:AA106">
    <cfRule type="containsText" dxfId="646" priority="93" operator="containsText" text="TS&#10;Từ tháng&#10;1- 6">
      <formula>NOT(ISERROR(SEARCH("TS
Từ tháng
1- 6",Z80)))</formula>
    </cfRule>
  </conditionalFormatting>
  <conditionalFormatting sqref="Z107:AA107">
    <cfRule type="containsText" dxfId="645" priority="89" operator="containsText" text="A">
      <formula>NOT(ISERROR(SEARCH("A",Z107)))</formula>
    </cfRule>
    <cfRule type="containsText" dxfId="644" priority="90" operator="containsText" text="A">
      <formula>NOT(ISERROR(SEARCH("A",Z107)))</formula>
    </cfRule>
  </conditionalFormatting>
  <conditionalFormatting sqref="Z2:AA2">
    <cfRule type="containsText" dxfId="643" priority="88" operator="containsText" text="TS&#10;Từ tháng&#10;1- 6">
      <formula>NOT(ISERROR(SEARCH("TS
Từ tháng
1- 6",Z2)))</formula>
    </cfRule>
  </conditionalFormatting>
  <conditionalFormatting sqref="Z2:AA2">
    <cfRule type="containsText" dxfId="642" priority="86" operator="containsText" text="NV">
      <formula>NOT(ISERROR(SEARCH("NV",Z2)))</formula>
    </cfRule>
    <cfRule type="containsText" dxfId="641" priority="87" operator="containsText" text="TS">
      <formula>NOT(ISERROR(SEARCH("TS",Z2)))</formula>
    </cfRule>
  </conditionalFormatting>
  <conditionalFormatting sqref="AA78:AA79">
    <cfRule type="containsText" dxfId="640" priority="85" operator="containsText" text="TS&#10;Từ tháng&#10;1- 6">
      <formula>NOT(ISERROR(SEARCH("TS
Từ tháng
1- 6",AA78)))</formula>
    </cfRule>
  </conditionalFormatting>
  <conditionalFormatting sqref="AA78:AA79">
    <cfRule type="containsText" dxfId="639" priority="83" operator="containsText" text="NV">
      <formula>NOT(ISERROR(SEARCH("NV",AA78)))</formula>
    </cfRule>
    <cfRule type="containsText" dxfId="638" priority="84" operator="containsText" text="TS">
      <formula>NOT(ISERROR(SEARCH("TS",AA78)))</formula>
    </cfRule>
  </conditionalFormatting>
  <conditionalFormatting sqref="Z78:Z79">
    <cfRule type="containsText" dxfId="637" priority="82" operator="containsText" text="TS&#10;Từ tháng&#10;1- 6">
      <formula>NOT(ISERROR(SEARCH("TS
Từ tháng
1- 6",Z78)))</formula>
    </cfRule>
  </conditionalFormatting>
  <conditionalFormatting sqref="Z78:Z79">
    <cfRule type="containsText" dxfId="636" priority="80" operator="containsText" text="NV">
      <formula>NOT(ISERROR(SEARCH("NV",Z78)))</formula>
    </cfRule>
    <cfRule type="containsText" dxfId="635" priority="81" operator="containsText" text="TS">
      <formula>NOT(ISERROR(SEARCH("TS",Z78)))</formula>
    </cfRule>
  </conditionalFormatting>
  <conditionalFormatting sqref="X72 X77 X80 X88:X92 X29:X36 X39">
    <cfRule type="containsText" dxfId="634" priority="79" operator="containsText" text="TS&#10;Từ tháng&#10;1- 6">
      <formula>NOT(ISERROR(SEARCH("TS
Từ tháng
1- 6",X29)))</formula>
    </cfRule>
  </conditionalFormatting>
  <conditionalFormatting sqref="X72 X77 X80 X88:X92 X29:X36 X39">
    <cfRule type="containsText" dxfId="633" priority="77" operator="containsText" text="NV">
      <formula>NOT(ISERROR(SEARCH("NV",X29)))</formula>
    </cfRule>
    <cfRule type="containsText" dxfId="632" priority="78" operator="containsText" text="TS">
      <formula>NOT(ISERROR(SEARCH("TS",X29)))</formula>
    </cfRule>
  </conditionalFormatting>
  <conditionalFormatting sqref="X40:X42">
    <cfRule type="containsText" dxfId="631" priority="76" operator="containsText" text="TS&#10;Từ tháng&#10;1- 6">
      <formula>NOT(ISERROR(SEARCH("TS
Từ tháng
1- 6",X40)))</formula>
    </cfRule>
  </conditionalFormatting>
  <conditionalFormatting sqref="X40:X42">
    <cfRule type="containsText" dxfId="630" priority="74" operator="containsText" text="NV">
      <formula>NOT(ISERROR(SEARCH("NV",X40)))</formula>
    </cfRule>
    <cfRule type="containsText" dxfId="629" priority="75" operator="containsText" text="TS">
      <formula>NOT(ISERROR(SEARCH("TS",X40)))</formula>
    </cfRule>
  </conditionalFormatting>
  <conditionalFormatting sqref="X71">
    <cfRule type="containsText" dxfId="628" priority="73" operator="containsText" text="TS&#10;Từ tháng&#10;1- 6">
      <formula>NOT(ISERROR(SEARCH("TS
Từ tháng
1- 6",X71)))</formula>
    </cfRule>
  </conditionalFormatting>
  <conditionalFormatting sqref="X71">
    <cfRule type="containsText" dxfId="627" priority="71" operator="containsText" text="NV">
      <formula>NOT(ISERROR(SEARCH("NV",X71)))</formula>
    </cfRule>
    <cfRule type="containsText" dxfId="626" priority="72" operator="containsText" text="TS">
      <formula>NOT(ISERROR(SEARCH("TS",X71)))</formula>
    </cfRule>
  </conditionalFormatting>
  <conditionalFormatting sqref="X75:X76">
    <cfRule type="containsText" dxfId="625" priority="70" operator="containsText" text="TS&#10;Từ tháng&#10;1- 6">
      <formula>NOT(ISERROR(SEARCH("TS
Từ tháng
1- 6",X75)))</formula>
    </cfRule>
  </conditionalFormatting>
  <conditionalFormatting sqref="X75:X76">
    <cfRule type="containsText" dxfId="624" priority="68" operator="containsText" text="NV">
      <formula>NOT(ISERROR(SEARCH("NV",X75)))</formula>
    </cfRule>
    <cfRule type="containsText" dxfId="623" priority="69" operator="containsText" text="TS">
      <formula>NOT(ISERROR(SEARCH("TS",X75)))</formula>
    </cfRule>
  </conditionalFormatting>
  <conditionalFormatting sqref="X78:X79">
    <cfRule type="containsText" dxfId="622" priority="67" operator="containsText" text="TS&#10;Từ tháng&#10;1- 6">
      <formula>NOT(ISERROR(SEARCH("TS
Từ tháng
1- 6",X78)))</formula>
    </cfRule>
  </conditionalFormatting>
  <conditionalFormatting sqref="X78:X79">
    <cfRule type="containsText" dxfId="621" priority="65" operator="containsText" text="NV">
      <formula>NOT(ISERROR(SEARCH("NV",X78)))</formula>
    </cfRule>
    <cfRule type="containsText" dxfId="620" priority="66" operator="containsText" text="TS">
      <formula>NOT(ISERROR(SEARCH("TS",X78)))</formula>
    </cfRule>
  </conditionalFormatting>
  <conditionalFormatting sqref="X81:X85">
    <cfRule type="containsText" dxfId="619" priority="64" operator="containsText" text="TS&#10;Từ tháng&#10;1- 6">
      <formula>NOT(ISERROR(SEARCH("TS
Từ tháng
1- 6",X81)))</formula>
    </cfRule>
  </conditionalFormatting>
  <conditionalFormatting sqref="X81:X85">
    <cfRule type="containsText" dxfId="618" priority="62" operator="containsText" text="NV">
      <formula>NOT(ISERROR(SEARCH("NV",X81)))</formula>
    </cfRule>
    <cfRule type="containsText" dxfId="617" priority="63" operator="containsText" text="TS">
      <formula>NOT(ISERROR(SEARCH("TS",X81)))</formula>
    </cfRule>
  </conditionalFormatting>
  <conditionalFormatting sqref="X12">
    <cfRule type="containsText" dxfId="616" priority="61" operator="containsText" text="TS&#10;Từ tháng&#10;1- 6">
      <formula>NOT(ISERROR(SEARCH("TS
Từ tháng
1- 6",X12)))</formula>
    </cfRule>
  </conditionalFormatting>
  <conditionalFormatting sqref="X12">
    <cfRule type="containsText" dxfId="615" priority="59" operator="containsText" text="NV">
      <formula>NOT(ISERROR(SEARCH("NV",X12)))</formula>
    </cfRule>
    <cfRule type="containsText" dxfId="614" priority="60" operator="containsText" text="TS">
      <formula>NOT(ISERROR(SEARCH("TS",X12)))</formula>
    </cfRule>
  </conditionalFormatting>
  <conditionalFormatting sqref="X93">
    <cfRule type="containsText" dxfId="613" priority="58" operator="containsText" text="TS&#10;Từ tháng&#10;1- 6">
      <formula>NOT(ISERROR(SEARCH("TS
Từ tháng
1- 6",X93)))</formula>
    </cfRule>
  </conditionalFormatting>
  <conditionalFormatting sqref="X93">
    <cfRule type="containsText" dxfId="612" priority="56" operator="containsText" text="NV">
      <formula>NOT(ISERROR(SEARCH("NV",X93)))</formula>
    </cfRule>
    <cfRule type="containsText" dxfId="611" priority="57" operator="containsText" text="TS">
      <formula>NOT(ISERROR(SEARCH("TS",X93)))</formula>
    </cfRule>
  </conditionalFormatting>
  <conditionalFormatting sqref="X86">
    <cfRule type="containsText" dxfId="610" priority="55" operator="containsText" text="TS&#10;Từ tháng&#10;1- 6">
      <formula>NOT(ISERROR(SEARCH("TS
Từ tháng
1- 6",X86)))</formula>
    </cfRule>
  </conditionalFormatting>
  <conditionalFormatting sqref="X86">
    <cfRule type="containsText" dxfId="609" priority="53" operator="containsText" text="NV">
      <formula>NOT(ISERROR(SEARCH("NV",X86)))</formula>
    </cfRule>
    <cfRule type="containsText" dxfId="608" priority="54" operator="containsText" text="TS">
      <formula>NOT(ISERROR(SEARCH("TS",X86)))</formula>
    </cfRule>
  </conditionalFormatting>
  <conditionalFormatting sqref="X87">
    <cfRule type="containsText" dxfId="607" priority="52" operator="containsText" text="TS&#10;Từ tháng&#10;1- 6">
      <formula>NOT(ISERROR(SEARCH("TS
Từ tháng
1- 6",X87)))</formula>
    </cfRule>
  </conditionalFormatting>
  <conditionalFormatting sqref="X87">
    <cfRule type="containsText" dxfId="606" priority="50" operator="containsText" text="NV">
      <formula>NOT(ISERROR(SEARCH("NV",X87)))</formula>
    </cfRule>
    <cfRule type="containsText" dxfId="605" priority="51" operator="containsText" text="TS">
      <formula>NOT(ISERROR(SEARCH("TS",X87)))</formula>
    </cfRule>
  </conditionalFormatting>
  <conditionalFormatting sqref="X73:X74">
    <cfRule type="containsText" dxfId="604" priority="49" operator="containsText" text="TS&#10;Từ tháng&#10;1- 6">
      <formula>NOT(ISERROR(SEARCH("TS
Từ tháng
1- 6",X73)))</formula>
    </cfRule>
  </conditionalFormatting>
  <conditionalFormatting sqref="X73:X74">
    <cfRule type="containsText" dxfId="603" priority="47" operator="containsText" text="NV">
      <formula>NOT(ISERROR(SEARCH("NV",X73)))</formula>
    </cfRule>
    <cfRule type="containsText" dxfId="602" priority="48" operator="containsText" text="TS">
      <formula>NOT(ISERROR(SEARCH("TS",X73)))</formula>
    </cfRule>
  </conditionalFormatting>
  <conditionalFormatting sqref="X94:X106">
    <cfRule type="containsText" dxfId="601" priority="46" operator="containsText" text="TS&#10;Từ tháng&#10;1- 6">
      <formula>NOT(ISERROR(SEARCH("TS
Từ tháng
1- 6",X94)))</formula>
    </cfRule>
  </conditionalFormatting>
  <conditionalFormatting sqref="X94:X106">
    <cfRule type="containsText" dxfId="600" priority="44" operator="containsText" text="NV">
      <formula>NOT(ISERROR(SEARCH("NV",X94)))</formula>
    </cfRule>
    <cfRule type="containsText" dxfId="599" priority="45" operator="containsText" text="TS">
      <formula>NOT(ISERROR(SEARCH("TS",X94)))</formula>
    </cfRule>
  </conditionalFormatting>
  <conditionalFormatting sqref="X28">
    <cfRule type="containsText" dxfId="598" priority="43" operator="containsText" text="TS&#10;Từ tháng&#10;1- 6">
      <formula>NOT(ISERROR(SEARCH("TS
Từ tháng
1- 6",X28)))</formula>
    </cfRule>
  </conditionalFormatting>
  <conditionalFormatting sqref="X28">
    <cfRule type="containsText" dxfId="597" priority="41" operator="containsText" text="NV">
      <formula>NOT(ISERROR(SEARCH("NV",X28)))</formula>
    </cfRule>
    <cfRule type="containsText" dxfId="596" priority="42" operator="containsText" text="TS">
      <formula>NOT(ISERROR(SEARCH("TS",X28)))</formula>
    </cfRule>
  </conditionalFormatting>
  <conditionalFormatting sqref="AB31:AB36 AB80:AB106">
    <cfRule type="containsText" dxfId="595" priority="40" operator="containsText" text="TS&#10;Từ tháng&#10;1- 6">
      <formula>NOT(ISERROR(SEARCH("TS
Từ tháng
1- 6",AB31)))</formula>
    </cfRule>
  </conditionalFormatting>
  <conditionalFormatting sqref="AB31:AB36">
    <cfRule type="containsText" dxfId="594" priority="38" operator="containsText" text="NV">
      <formula>NOT(ISERROR(SEARCH("NV",AB31)))</formula>
    </cfRule>
    <cfRule type="containsText" dxfId="593" priority="39" operator="containsText" text="TS">
      <formula>NOT(ISERROR(SEARCH("TS",AB31)))</formula>
    </cfRule>
  </conditionalFormatting>
  <conditionalFormatting sqref="AB107">
    <cfRule type="containsText" dxfId="592" priority="36" operator="containsText" text="A">
      <formula>NOT(ISERROR(SEARCH("A",AB107)))</formula>
    </cfRule>
    <cfRule type="containsText" dxfId="591" priority="37" operator="containsText" text="A">
      <formula>NOT(ISERROR(SEARCH("A",AB107)))</formula>
    </cfRule>
  </conditionalFormatting>
  <conditionalFormatting sqref="AB2">
    <cfRule type="containsText" dxfId="590" priority="35" operator="containsText" text="TS&#10;Từ tháng&#10;1- 6">
      <formula>NOT(ISERROR(SEARCH("TS
Từ tháng
1- 6",AB2)))</formula>
    </cfRule>
  </conditionalFormatting>
  <conditionalFormatting sqref="AB2">
    <cfRule type="containsText" dxfId="589" priority="33" operator="containsText" text="NV">
      <formula>NOT(ISERROR(SEARCH("NV",AB2)))</formula>
    </cfRule>
    <cfRule type="containsText" dxfId="588" priority="34" operator="containsText" text="TS">
      <formula>NOT(ISERROR(SEARCH("TS",AB2)))</formula>
    </cfRule>
  </conditionalFormatting>
  <conditionalFormatting sqref="AB78:AB79">
    <cfRule type="containsText" dxfId="587" priority="32" operator="containsText" text="TS&#10;Từ tháng&#10;1- 6">
      <formula>NOT(ISERROR(SEARCH("TS
Từ tháng
1- 6",AB78)))</formula>
    </cfRule>
  </conditionalFormatting>
  <conditionalFormatting sqref="AB78:AB79">
    <cfRule type="containsText" dxfId="586" priority="30" operator="containsText" text="NV">
      <formula>NOT(ISERROR(SEARCH("NV",AB78)))</formula>
    </cfRule>
    <cfRule type="containsText" dxfId="585" priority="31" operator="containsText" text="TS">
      <formula>NOT(ISERROR(SEARCH("TS",AB78)))</formula>
    </cfRule>
  </conditionalFormatting>
  <conditionalFormatting sqref="J37:S37 U37:W37 W38">
    <cfRule type="containsText" dxfId="584" priority="29" operator="containsText" text="TS&#10;Từ tháng&#10;1- 6">
      <formula>NOT(ISERROR(SEARCH("TS
Từ tháng
1- 6",J37)))</formula>
    </cfRule>
  </conditionalFormatting>
  <conditionalFormatting sqref="J37:S37 U37:W37 W38">
    <cfRule type="containsText" dxfId="583" priority="27" operator="containsText" text="NV">
      <formula>NOT(ISERROR(SEARCH("NV",J37)))</formula>
    </cfRule>
    <cfRule type="containsText" dxfId="582" priority="28" operator="containsText" text="TS">
      <formula>NOT(ISERROR(SEARCH("TS",J37)))</formula>
    </cfRule>
  </conditionalFormatting>
  <conditionalFormatting sqref="T37">
    <cfRule type="containsText" dxfId="581" priority="26" operator="containsText" text="TS&#10;Từ tháng&#10;1- 6">
      <formula>NOT(ISERROR(SEARCH("TS
Từ tháng
1- 6",T37)))</formula>
    </cfRule>
  </conditionalFormatting>
  <conditionalFormatting sqref="T37">
    <cfRule type="containsText" dxfId="580" priority="24" operator="containsText" text="NV">
      <formula>NOT(ISERROR(SEARCH("NV",T37)))</formula>
    </cfRule>
    <cfRule type="containsText" dxfId="579" priority="25" operator="containsText" text="TS">
      <formula>NOT(ISERROR(SEARCH("TS",T37)))</formula>
    </cfRule>
  </conditionalFormatting>
  <conditionalFormatting sqref="Z37:AA38">
    <cfRule type="containsText" dxfId="578" priority="23" operator="containsText" text="TS&#10;Từ tháng&#10;1- 6">
      <formula>NOT(ISERROR(SEARCH("TS
Từ tháng
1- 6",Z37)))</formula>
    </cfRule>
  </conditionalFormatting>
  <conditionalFormatting sqref="Z37:AA38">
    <cfRule type="containsText" dxfId="577" priority="21" operator="containsText" text="NV">
      <formula>NOT(ISERROR(SEARCH("NV",Z37)))</formula>
    </cfRule>
    <cfRule type="containsText" dxfId="576" priority="22" operator="containsText" text="TS">
      <formula>NOT(ISERROR(SEARCH("TS",Z37)))</formula>
    </cfRule>
  </conditionalFormatting>
  <conditionalFormatting sqref="X37:X38">
    <cfRule type="containsText" dxfId="575" priority="20" operator="containsText" text="TS&#10;Từ tháng&#10;1- 6">
      <formula>NOT(ISERROR(SEARCH("TS
Từ tháng
1- 6",X37)))</formula>
    </cfRule>
  </conditionalFormatting>
  <conditionalFormatting sqref="X37:X38">
    <cfRule type="containsText" dxfId="574" priority="18" operator="containsText" text="NV">
      <formula>NOT(ISERROR(SEARCH("NV",X37)))</formula>
    </cfRule>
    <cfRule type="containsText" dxfId="573" priority="19" operator="containsText" text="TS">
      <formula>NOT(ISERROR(SEARCH("TS",X37)))</formula>
    </cfRule>
  </conditionalFormatting>
  <conditionalFormatting sqref="AB37">
    <cfRule type="containsText" dxfId="572" priority="17" operator="containsText" text="TS&#10;Từ tháng&#10;1- 6">
      <formula>NOT(ISERROR(SEARCH("TS
Từ tháng
1- 6",AB37)))</formula>
    </cfRule>
  </conditionalFormatting>
  <conditionalFormatting sqref="AB37">
    <cfRule type="containsText" dxfId="571" priority="15" operator="containsText" text="NV">
      <formula>NOT(ISERROR(SEARCH("NV",AB37)))</formula>
    </cfRule>
    <cfRule type="containsText" dxfId="570" priority="16" operator="containsText" text="TS">
      <formula>NOT(ISERROR(SEARCH("TS",AB37)))</formula>
    </cfRule>
  </conditionalFormatting>
  <conditionalFormatting sqref="AB30">
    <cfRule type="containsText" dxfId="569" priority="14" operator="containsText" text="TS&#10;Từ tháng&#10;1- 6">
      <formula>NOT(ISERROR(SEARCH("TS
Từ tháng
1- 6",AB30)))</formula>
    </cfRule>
  </conditionalFormatting>
  <conditionalFormatting sqref="AB30">
    <cfRule type="containsText" dxfId="568" priority="12" operator="containsText" text="NV">
      <formula>NOT(ISERROR(SEARCH("NV",AB30)))</formula>
    </cfRule>
    <cfRule type="containsText" dxfId="567" priority="13" operator="containsText" text="TS">
      <formula>NOT(ISERROR(SEARCH("TS",AB30)))</formula>
    </cfRule>
  </conditionalFormatting>
  <conditionalFormatting sqref="Y80:Y106 Y39:Y77 Y4:Y36">
    <cfRule type="containsText" dxfId="566" priority="11" operator="containsText" text="TS&#10;Từ tháng&#10;1- 6">
      <formula>NOT(ISERROR(SEARCH("TS
Từ tháng
1- 6",Y4)))</formula>
    </cfRule>
  </conditionalFormatting>
  <conditionalFormatting sqref="Y80:Y107 Y39:Y77 Y4:Y36">
    <cfRule type="containsText" dxfId="565" priority="9" operator="containsText" text="NV">
      <formula>NOT(ISERROR(SEARCH("NV",Y4)))</formula>
    </cfRule>
    <cfRule type="containsText" dxfId="564" priority="10" operator="containsText" text="TS">
      <formula>NOT(ISERROR(SEARCH("TS",Y4)))</formula>
    </cfRule>
  </conditionalFormatting>
  <conditionalFormatting sqref="Y107">
    <cfRule type="containsText" dxfId="563" priority="7" operator="containsText" text="A">
      <formula>NOT(ISERROR(SEARCH("A",Y107)))</formula>
    </cfRule>
    <cfRule type="containsText" dxfId="562" priority="8" operator="containsText" text="A">
      <formula>NOT(ISERROR(SEARCH("A",Y107)))</formula>
    </cfRule>
  </conditionalFormatting>
  <conditionalFormatting sqref="Y78:Y79">
    <cfRule type="containsText" dxfId="561" priority="6" operator="containsText" text="TS&#10;Từ tháng&#10;1- 6">
      <formula>NOT(ISERROR(SEARCH("TS
Từ tháng
1- 6",Y78)))</formula>
    </cfRule>
  </conditionalFormatting>
  <conditionalFormatting sqref="Y78:Y79">
    <cfRule type="containsText" dxfId="560" priority="4" operator="containsText" text="NV">
      <formula>NOT(ISERROR(SEARCH("NV",Y78)))</formula>
    </cfRule>
    <cfRule type="containsText" dxfId="559" priority="5" operator="containsText" text="TS">
      <formula>NOT(ISERROR(SEARCH("TS",Y78)))</formula>
    </cfRule>
  </conditionalFormatting>
  <conditionalFormatting sqref="Y37:Y38">
    <cfRule type="containsText" dxfId="558" priority="3" operator="containsText" text="TS&#10;Từ tháng&#10;1- 6">
      <formula>NOT(ISERROR(SEARCH("TS
Từ tháng
1- 6",Y37)))</formula>
    </cfRule>
  </conditionalFormatting>
  <conditionalFormatting sqref="Y37:Y38">
    <cfRule type="containsText" dxfId="557" priority="1" operator="containsText" text="NV">
      <formula>NOT(ISERROR(SEARCH("NV",Y37)))</formula>
    </cfRule>
    <cfRule type="containsText" dxfId="556" priority="2" operator="containsText" text="TS">
      <formula>NOT(ISERROR(SEARCH("TS",Y37)))</formula>
    </cfRule>
  </conditionalFormatting>
  <pageMargins left="0.5" right="0.25" top="0.5" bottom="0.5" header="0.3" footer="0.3"/>
  <pageSetup paperSize="9" scale="6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143"/>
  <sheetViews>
    <sheetView zoomScaleNormal="100" workbookViewId="0">
      <pane xSplit="5" ySplit="3" topLeftCell="N4" activePane="bottomRight" state="frozen"/>
      <selection pane="topRight" activeCell="E1" sqref="E1"/>
      <selection pane="bottomLeft" activeCell="A4" sqref="A4"/>
      <selection pane="bottomRight" activeCell="R4" sqref="R4:S128"/>
    </sheetView>
  </sheetViews>
  <sheetFormatPr defaultRowHeight="18" customHeight="1"/>
  <cols>
    <col min="1" max="1" width="4.54296875" style="81" customWidth="1"/>
    <col min="2" max="2" width="12.1796875" style="81" customWidth="1"/>
    <col min="3" max="3" width="23.26953125" style="246" bestFit="1" customWidth="1"/>
    <col min="4" max="4" width="21" style="246" customWidth="1"/>
    <col min="5" max="5" width="14.7265625" style="81" customWidth="1"/>
    <col min="6" max="6" width="14.81640625" style="225" customWidth="1"/>
    <col min="7" max="7" width="9.1796875" style="225" hidden="1" customWidth="1"/>
    <col min="8" max="14" width="6.81640625" style="225" customWidth="1"/>
    <col min="15" max="15" width="6.81640625" style="226" customWidth="1"/>
    <col min="16" max="16" width="6.81640625" style="227" customWidth="1"/>
    <col min="17" max="17" width="6.81640625" style="228" customWidth="1"/>
    <col min="18" max="19" width="6.81640625" style="229" customWidth="1"/>
    <col min="20" max="20" width="13.1796875" style="230" bestFit="1" customWidth="1"/>
    <col min="21" max="21" width="21.1796875" style="231" customWidth="1"/>
    <col min="22" max="22" width="15" style="231" customWidth="1"/>
    <col min="23" max="23" width="21.26953125" style="231" customWidth="1"/>
    <col min="24" max="24" width="15" style="231" customWidth="1"/>
    <col min="25" max="25" width="11.54296875" style="231" customWidth="1"/>
    <col min="26" max="26" width="19.81640625" style="231" customWidth="1"/>
    <col min="27" max="27" width="33" style="81" bestFit="1" customWidth="1"/>
    <col min="28" max="28" width="33" style="232" customWidth="1"/>
    <col min="29" max="29" width="14.1796875" style="81" customWidth="1"/>
    <col min="30" max="30" width="7.7265625" style="81" customWidth="1"/>
    <col min="31" max="31" width="7.1796875" style="81" bestFit="1" customWidth="1"/>
    <col min="32" max="32" width="9.1796875" style="81" bestFit="1" customWidth="1"/>
    <col min="33" max="33" width="7.1796875" style="81" bestFit="1" customWidth="1"/>
    <col min="34" max="34" width="8.81640625" style="81" bestFit="1" customWidth="1"/>
    <col min="35" max="35" width="7.1796875" style="81" bestFit="1" customWidth="1"/>
    <col min="36" max="36" width="9.1796875" style="81" bestFit="1" customWidth="1"/>
    <col min="37" max="37" width="7.1796875" style="81" bestFit="1" customWidth="1"/>
    <col min="38" max="38" width="7.81640625" style="81" bestFit="1" customWidth="1"/>
    <col min="39" max="39" width="7.1796875" style="81" bestFit="1" customWidth="1"/>
    <col min="40" max="40" width="7.81640625" style="81" bestFit="1" customWidth="1"/>
    <col min="41" max="41" width="7.1796875" style="81" bestFit="1" customWidth="1"/>
    <col min="42" max="43" width="11.54296875" style="81" customWidth="1"/>
    <col min="44" max="44" width="8.453125" style="81" bestFit="1" customWidth="1"/>
    <col min="45" max="270" width="9.1796875" style="81"/>
    <col min="271" max="271" width="4.54296875" style="81" customWidth="1"/>
    <col min="272" max="272" width="25.54296875" style="81" customWidth="1"/>
    <col min="273" max="273" width="26" style="81" customWidth="1"/>
    <col min="274" max="274" width="15.54296875" style="81" customWidth="1"/>
    <col min="275" max="275" width="11.7265625" style="81" customWidth="1"/>
    <col min="276" max="276" width="12" style="81" customWidth="1"/>
    <col min="277" max="277" width="18.81640625" style="81" bestFit="1" customWidth="1"/>
    <col min="278" max="278" width="0" style="81" hidden="1" customWidth="1"/>
    <col min="279" max="279" width="12.453125" style="81" customWidth="1"/>
    <col min="280" max="280" width="11.54296875" style="81" customWidth="1"/>
    <col min="281" max="281" width="13.81640625" style="81" customWidth="1"/>
    <col min="282" max="282" width="9.1796875" style="81"/>
    <col min="283" max="286" width="14.1796875" style="81" customWidth="1"/>
    <col min="287" max="526" width="9.1796875" style="81"/>
    <col min="527" max="527" width="4.54296875" style="81" customWidth="1"/>
    <col min="528" max="528" width="25.54296875" style="81" customWidth="1"/>
    <col min="529" max="529" width="26" style="81" customWidth="1"/>
    <col min="530" max="530" width="15.54296875" style="81" customWidth="1"/>
    <col min="531" max="531" width="11.7265625" style="81" customWidth="1"/>
    <col min="532" max="532" width="12" style="81" customWidth="1"/>
    <col min="533" max="533" width="18.81640625" style="81" bestFit="1" customWidth="1"/>
    <col min="534" max="534" width="0" style="81" hidden="1" customWidth="1"/>
    <col min="535" max="535" width="12.453125" style="81" customWidth="1"/>
    <col min="536" max="536" width="11.54296875" style="81" customWidth="1"/>
    <col min="537" max="537" width="13.81640625" style="81" customWidth="1"/>
    <col min="538" max="538" width="9.1796875" style="81"/>
    <col min="539" max="542" width="14.1796875" style="81" customWidth="1"/>
    <col min="543" max="782" width="9.1796875" style="81"/>
    <col min="783" max="783" width="4.54296875" style="81" customWidth="1"/>
    <col min="784" max="784" width="25.54296875" style="81" customWidth="1"/>
    <col min="785" max="785" width="26" style="81" customWidth="1"/>
    <col min="786" max="786" width="15.54296875" style="81" customWidth="1"/>
    <col min="787" max="787" width="11.7265625" style="81" customWidth="1"/>
    <col min="788" max="788" width="12" style="81" customWidth="1"/>
    <col min="789" max="789" width="18.81640625" style="81" bestFit="1" customWidth="1"/>
    <col min="790" max="790" width="0" style="81" hidden="1" customWidth="1"/>
    <col min="791" max="791" width="12.453125" style="81" customWidth="1"/>
    <col min="792" max="792" width="11.54296875" style="81" customWidth="1"/>
    <col min="793" max="793" width="13.81640625" style="81" customWidth="1"/>
    <col min="794" max="794" width="9.1796875" style="81"/>
    <col min="795" max="798" width="14.1796875" style="81" customWidth="1"/>
    <col min="799" max="1038" width="9.1796875" style="81"/>
    <col min="1039" max="1039" width="4.54296875" style="81" customWidth="1"/>
    <col min="1040" max="1040" width="25.54296875" style="81" customWidth="1"/>
    <col min="1041" max="1041" width="26" style="81" customWidth="1"/>
    <col min="1042" max="1042" width="15.54296875" style="81" customWidth="1"/>
    <col min="1043" max="1043" width="11.7265625" style="81" customWidth="1"/>
    <col min="1044" max="1044" width="12" style="81" customWidth="1"/>
    <col min="1045" max="1045" width="18.81640625" style="81" bestFit="1" customWidth="1"/>
    <col min="1046" max="1046" width="0" style="81" hidden="1" customWidth="1"/>
    <col min="1047" max="1047" width="12.453125" style="81" customWidth="1"/>
    <col min="1048" max="1048" width="11.54296875" style="81" customWidth="1"/>
    <col min="1049" max="1049" width="13.81640625" style="81" customWidth="1"/>
    <col min="1050" max="1050" width="9.1796875" style="81"/>
    <col min="1051" max="1054" width="14.1796875" style="81" customWidth="1"/>
    <col min="1055" max="1294" width="9.1796875" style="81"/>
    <col min="1295" max="1295" width="4.54296875" style="81" customWidth="1"/>
    <col min="1296" max="1296" width="25.54296875" style="81" customWidth="1"/>
    <col min="1297" max="1297" width="26" style="81" customWidth="1"/>
    <col min="1298" max="1298" width="15.54296875" style="81" customWidth="1"/>
    <col min="1299" max="1299" width="11.7265625" style="81" customWidth="1"/>
    <col min="1300" max="1300" width="12" style="81" customWidth="1"/>
    <col min="1301" max="1301" width="18.81640625" style="81" bestFit="1" customWidth="1"/>
    <col min="1302" max="1302" width="0" style="81" hidden="1" customWidth="1"/>
    <col min="1303" max="1303" width="12.453125" style="81" customWidth="1"/>
    <col min="1304" max="1304" width="11.54296875" style="81" customWidth="1"/>
    <col min="1305" max="1305" width="13.81640625" style="81" customWidth="1"/>
    <col min="1306" max="1306" width="9.1796875" style="81"/>
    <col min="1307" max="1310" width="14.1796875" style="81" customWidth="1"/>
    <col min="1311" max="1550" width="9.1796875" style="81"/>
    <col min="1551" max="1551" width="4.54296875" style="81" customWidth="1"/>
    <col min="1552" max="1552" width="25.54296875" style="81" customWidth="1"/>
    <col min="1553" max="1553" width="26" style="81" customWidth="1"/>
    <col min="1554" max="1554" width="15.54296875" style="81" customWidth="1"/>
    <col min="1555" max="1555" width="11.7265625" style="81" customWidth="1"/>
    <col min="1556" max="1556" width="12" style="81" customWidth="1"/>
    <col min="1557" max="1557" width="18.81640625" style="81" bestFit="1" customWidth="1"/>
    <col min="1558" max="1558" width="0" style="81" hidden="1" customWidth="1"/>
    <col min="1559" max="1559" width="12.453125" style="81" customWidth="1"/>
    <col min="1560" max="1560" width="11.54296875" style="81" customWidth="1"/>
    <col min="1561" max="1561" width="13.81640625" style="81" customWidth="1"/>
    <col min="1562" max="1562" width="9.1796875" style="81"/>
    <col min="1563" max="1566" width="14.1796875" style="81" customWidth="1"/>
    <col min="1567" max="1806" width="9.1796875" style="81"/>
    <col min="1807" max="1807" width="4.54296875" style="81" customWidth="1"/>
    <col min="1808" max="1808" width="25.54296875" style="81" customWidth="1"/>
    <col min="1809" max="1809" width="26" style="81" customWidth="1"/>
    <col min="1810" max="1810" width="15.54296875" style="81" customWidth="1"/>
    <col min="1811" max="1811" width="11.7265625" style="81" customWidth="1"/>
    <col min="1812" max="1812" width="12" style="81" customWidth="1"/>
    <col min="1813" max="1813" width="18.81640625" style="81" bestFit="1" customWidth="1"/>
    <col min="1814" max="1814" width="0" style="81" hidden="1" customWidth="1"/>
    <col min="1815" max="1815" width="12.453125" style="81" customWidth="1"/>
    <col min="1816" max="1816" width="11.54296875" style="81" customWidth="1"/>
    <col min="1817" max="1817" width="13.81640625" style="81" customWidth="1"/>
    <col min="1818" max="1818" width="9.1796875" style="81"/>
    <col min="1819" max="1822" width="14.1796875" style="81" customWidth="1"/>
    <col min="1823" max="2062" width="9.1796875" style="81"/>
    <col min="2063" max="2063" width="4.54296875" style="81" customWidth="1"/>
    <col min="2064" max="2064" width="25.54296875" style="81" customWidth="1"/>
    <col min="2065" max="2065" width="26" style="81" customWidth="1"/>
    <col min="2066" max="2066" width="15.54296875" style="81" customWidth="1"/>
    <col min="2067" max="2067" width="11.7265625" style="81" customWidth="1"/>
    <col min="2068" max="2068" width="12" style="81" customWidth="1"/>
    <col min="2069" max="2069" width="18.81640625" style="81" bestFit="1" customWidth="1"/>
    <col min="2070" max="2070" width="0" style="81" hidden="1" customWidth="1"/>
    <col min="2071" max="2071" width="12.453125" style="81" customWidth="1"/>
    <col min="2072" max="2072" width="11.54296875" style="81" customWidth="1"/>
    <col min="2073" max="2073" width="13.81640625" style="81" customWidth="1"/>
    <col min="2074" max="2074" width="9.1796875" style="81"/>
    <col min="2075" max="2078" width="14.1796875" style="81" customWidth="1"/>
    <col min="2079" max="2318" width="9.1796875" style="81"/>
    <col min="2319" max="2319" width="4.54296875" style="81" customWidth="1"/>
    <col min="2320" max="2320" width="25.54296875" style="81" customWidth="1"/>
    <col min="2321" max="2321" width="26" style="81" customWidth="1"/>
    <col min="2322" max="2322" width="15.54296875" style="81" customWidth="1"/>
    <col min="2323" max="2323" width="11.7265625" style="81" customWidth="1"/>
    <col min="2324" max="2324" width="12" style="81" customWidth="1"/>
    <col min="2325" max="2325" width="18.81640625" style="81" bestFit="1" customWidth="1"/>
    <col min="2326" max="2326" width="0" style="81" hidden="1" customWidth="1"/>
    <col min="2327" max="2327" width="12.453125" style="81" customWidth="1"/>
    <col min="2328" max="2328" width="11.54296875" style="81" customWidth="1"/>
    <col min="2329" max="2329" width="13.81640625" style="81" customWidth="1"/>
    <col min="2330" max="2330" width="9.1796875" style="81"/>
    <col min="2331" max="2334" width="14.1796875" style="81" customWidth="1"/>
    <col min="2335" max="2574" width="9.1796875" style="81"/>
    <col min="2575" max="2575" width="4.54296875" style="81" customWidth="1"/>
    <col min="2576" max="2576" width="25.54296875" style="81" customWidth="1"/>
    <col min="2577" max="2577" width="26" style="81" customWidth="1"/>
    <col min="2578" max="2578" width="15.54296875" style="81" customWidth="1"/>
    <col min="2579" max="2579" width="11.7265625" style="81" customWidth="1"/>
    <col min="2580" max="2580" width="12" style="81" customWidth="1"/>
    <col min="2581" max="2581" width="18.81640625" style="81" bestFit="1" customWidth="1"/>
    <col min="2582" max="2582" width="0" style="81" hidden="1" customWidth="1"/>
    <col min="2583" max="2583" width="12.453125" style="81" customWidth="1"/>
    <col min="2584" max="2584" width="11.54296875" style="81" customWidth="1"/>
    <col min="2585" max="2585" width="13.81640625" style="81" customWidth="1"/>
    <col min="2586" max="2586" width="9.1796875" style="81"/>
    <col min="2587" max="2590" width="14.1796875" style="81" customWidth="1"/>
    <col min="2591" max="2830" width="9.1796875" style="81"/>
    <col min="2831" max="2831" width="4.54296875" style="81" customWidth="1"/>
    <col min="2832" max="2832" width="25.54296875" style="81" customWidth="1"/>
    <col min="2833" max="2833" width="26" style="81" customWidth="1"/>
    <col min="2834" max="2834" width="15.54296875" style="81" customWidth="1"/>
    <col min="2835" max="2835" width="11.7265625" style="81" customWidth="1"/>
    <col min="2836" max="2836" width="12" style="81" customWidth="1"/>
    <col min="2837" max="2837" width="18.81640625" style="81" bestFit="1" customWidth="1"/>
    <col min="2838" max="2838" width="0" style="81" hidden="1" customWidth="1"/>
    <col min="2839" max="2839" width="12.453125" style="81" customWidth="1"/>
    <col min="2840" max="2840" width="11.54296875" style="81" customWidth="1"/>
    <col min="2841" max="2841" width="13.81640625" style="81" customWidth="1"/>
    <col min="2842" max="2842" width="9.1796875" style="81"/>
    <col min="2843" max="2846" width="14.1796875" style="81" customWidth="1"/>
    <col min="2847" max="3086" width="9.1796875" style="81"/>
    <col min="3087" max="3087" width="4.54296875" style="81" customWidth="1"/>
    <col min="3088" max="3088" width="25.54296875" style="81" customWidth="1"/>
    <col min="3089" max="3089" width="26" style="81" customWidth="1"/>
    <col min="3090" max="3090" width="15.54296875" style="81" customWidth="1"/>
    <col min="3091" max="3091" width="11.7265625" style="81" customWidth="1"/>
    <col min="3092" max="3092" width="12" style="81" customWidth="1"/>
    <col min="3093" max="3093" width="18.81640625" style="81" bestFit="1" customWidth="1"/>
    <col min="3094" max="3094" width="0" style="81" hidden="1" customWidth="1"/>
    <col min="3095" max="3095" width="12.453125" style="81" customWidth="1"/>
    <col min="3096" max="3096" width="11.54296875" style="81" customWidth="1"/>
    <col min="3097" max="3097" width="13.81640625" style="81" customWidth="1"/>
    <col min="3098" max="3098" width="9.1796875" style="81"/>
    <col min="3099" max="3102" width="14.1796875" style="81" customWidth="1"/>
    <col min="3103" max="3342" width="9.1796875" style="81"/>
    <col min="3343" max="3343" width="4.54296875" style="81" customWidth="1"/>
    <col min="3344" max="3344" width="25.54296875" style="81" customWidth="1"/>
    <col min="3345" max="3345" width="26" style="81" customWidth="1"/>
    <col min="3346" max="3346" width="15.54296875" style="81" customWidth="1"/>
    <col min="3347" max="3347" width="11.7265625" style="81" customWidth="1"/>
    <col min="3348" max="3348" width="12" style="81" customWidth="1"/>
    <col min="3349" max="3349" width="18.81640625" style="81" bestFit="1" customWidth="1"/>
    <col min="3350" max="3350" width="0" style="81" hidden="1" customWidth="1"/>
    <col min="3351" max="3351" width="12.453125" style="81" customWidth="1"/>
    <col min="3352" max="3352" width="11.54296875" style="81" customWidth="1"/>
    <col min="3353" max="3353" width="13.81640625" style="81" customWidth="1"/>
    <col min="3354" max="3354" width="9.1796875" style="81"/>
    <col min="3355" max="3358" width="14.1796875" style="81" customWidth="1"/>
    <col min="3359" max="3598" width="9.1796875" style="81"/>
    <col min="3599" max="3599" width="4.54296875" style="81" customWidth="1"/>
    <col min="3600" max="3600" width="25.54296875" style="81" customWidth="1"/>
    <col min="3601" max="3601" width="26" style="81" customWidth="1"/>
    <col min="3602" max="3602" width="15.54296875" style="81" customWidth="1"/>
    <col min="3603" max="3603" width="11.7265625" style="81" customWidth="1"/>
    <col min="3604" max="3604" width="12" style="81" customWidth="1"/>
    <col min="3605" max="3605" width="18.81640625" style="81" bestFit="1" customWidth="1"/>
    <col min="3606" max="3606" width="0" style="81" hidden="1" customWidth="1"/>
    <col min="3607" max="3607" width="12.453125" style="81" customWidth="1"/>
    <col min="3608" max="3608" width="11.54296875" style="81" customWidth="1"/>
    <col min="3609" max="3609" width="13.81640625" style="81" customWidth="1"/>
    <col min="3610" max="3610" width="9.1796875" style="81"/>
    <col min="3611" max="3614" width="14.1796875" style="81" customWidth="1"/>
    <col min="3615" max="3854" width="9.1796875" style="81"/>
    <col min="3855" max="3855" width="4.54296875" style="81" customWidth="1"/>
    <col min="3856" max="3856" width="25.54296875" style="81" customWidth="1"/>
    <col min="3857" max="3857" width="26" style="81" customWidth="1"/>
    <col min="3858" max="3858" width="15.54296875" style="81" customWidth="1"/>
    <col min="3859" max="3859" width="11.7265625" style="81" customWidth="1"/>
    <col min="3860" max="3860" width="12" style="81" customWidth="1"/>
    <col min="3861" max="3861" width="18.81640625" style="81" bestFit="1" customWidth="1"/>
    <col min="3862" max="3862" width="0" style="81" hidden="1" customWidth="1"/>
    <col min="3863" max="3863" width="12.453125" style="81" customWidth="1"/>
    <col min="3864" max="3864" width="11.54296875" style="81" customWidth="1"/>
    <col min="3865" max="3865" width="13.81640625" style="81" customWidth="1"/>
    <col min="3866" max="3866" width="9.1796875" style="81"/>
    <col min="3867" max="3870" width="14.1796875" style="81" customWidth="1"/>
    <col min="3871" max="4110" width="9.1796875" style="81"/>
    <col min="4111" max="4111" width="4.54296875" style="81" customWidth="1"/>
    <col min="4112" max="4112" width="25.54296875" style="81" customWidth="1"/>
    <col min="4113" max="4113" width="26" style="81" customWidth="1"/>
    <col min="4114" max="4114" width="15.54296875" style="81" customWidth="1"/>
    <col min="4115" max="4115" width="11.7265625" style="81" customWidth="1"/>
    <col min="4116" max="4116" width="12" style="81" customWidth="1"/>
    <col min="4117" max="4117" width="18.81640625" style="81" bestFit="1" customWidth="1"/>
    <col min="4118" max="4118" width="0" style="81" hidden="1" customWidth="1"/>
    <col min="4119" max="4119" width="12.453125" style="81" customWidth="1"/>
    <col min="4120" max="4120" width="11.54296875" style="81" customWidth="1"/>
    <col min="4121" max="4121" width="13.81640625" style="81" customWidth="1"/>
    <col min="4122" max="4122" width="9.1796875" style="81"/>
    <col min="4123" max="4126" width="14.1796875" style="81" customWidth="1"/>
    <col min="4127" max="4366" width="9.1796875" style="81"/>
    <col min="4367" max="4367" width="4.54296875" style="81" customWidth="1"/>
    <col min="4368" max="4368" width="25.54296875" style="81" customWidth="1"/>
    <col min="4369" max="4369" width="26" style="81" customWidth="1"/>
    <col min="4370" max="4370" width="15.54296875" style="81" customWidth="1"/>
    <col min="4371" max="4371" width="11.7265625" style="81" customWidth="1"/>
    <col min="4372" max="4372" width="12" style="81" customWidth="1"/>
    <col min="4373" max="4373" width="18.81640625" style="81" bestFit="1" customWidth="1"/>
    <col min="4374" max="4374" width="0" style="81" hidden="1" customWidth="1"/>
    <col min="4375" max="4375" width="12.453125" style="81" customWidth="1"/>
    <col min="4376" max="4376" width="11.54296875" style="81" customWidth="1"/>
    <col min="4377" max="4377" width="13.81640625" style="81" customWidth="1"/>
    <col min="4378" max="4378" width="9.1796875" style="81"/>
    <col min="4379" max="4382" width="14.1796875" style="81" customWidth="1"/>
    <col min="4383" max="4622" width="9.1796875" style="81"/>
    <col min="4623" max="4623" width="4.54296875" style="81" customWidth="1"/>
    <col min="4624" max="4624" width="25.54296875" style="81" customWidth="1"/>
    <col min="4625" max="4625" width="26" style="81" customWidth="1"/>
    <col min="4626" max="4626" width="15.54296875" style="81" customWidth="1"/>
    <col min="4627" max="4627" width="11.7265625" style="81" customWidth="1"/>
    <col min="4628" max="4628" width="12" style="81" customWidth="1"/>
    <col min="4629" max="4629" width="18.81640625" style="81" bestFit="1" customWidth="1"/>
    <col min="4630" max="4630" width="0" style="81" hidden="1" customWidth="1"/>
    <col min="4631" max="4631" width="12.453125" style="81" customWidth="1"/>
    <col min="4632" max="4632" width="11.54296875" style="81" customWidth="1"/>
    <col min="4633" max="4633" width="13.81640625" style="81" customWidth="1"/>
    <col min="4634" max="4634" width="9.1796875" style="81"/>
    <col min="4635" max="4638" width="14.1796875" style="81" customWidth="1"/>
    <col min="4639" max="4878" width="9.1796875" style="81"/>
    <col min="4879" max="4879" width="4.54296875" style="81" customWidth="1"/>
    <col min="4880" max="4880" width="25.54296875" style="81" customWidth="1"/>
    <col min="4881" max="4881" width="26" style="81" customWidth="1"/>
    <col min="4882" max="4882" width="15.54296875" style="81" customWidth="1"/>
    <col min="4883" max="4883" width="11.7265625" style="81" customWidth="1"/>
    <col min="4884" max="4884" width="12" style="81" customWidth="1"/>
    <col min="4885" max="4885" width="18.81640625" style="81" bestFit="1" customWidth="1"/>
    <col min="4886" max="4886" width="0" style="81" hidden="1" customWidth="1"/>
    <col min="4887" max="4887" width="12.453125" style="81" customWidth="1"/>
    <col min="4888" max="4888" width="11.54296875" style="81" customWidth="1"/>
    <col min="4889" max="4889" width="13.81640625" style="81" customWidth="1"/>
    <col min="4890" max="4890" width="9.1796875" style="81"/>
    <col min="4891" max="4894" width="14.1796875" style="81" customWidth="1"/>
    <col min="4895" max="5134" width="9.1796875" style="81"/>
    <col min="5135" max="5135" width="4.54296875" style="81" customWidth="1"/>
    <col min="5136" max="5136" width="25.54296875" style="81" customWidth="1"/>
    <col min="5137" max="5137" width="26" style="81" customWidth="1"/>
    <col min="5138" max="5138" width="15.54296875" style="81" customWidth="1"/>
    <col min="5139" max="5139" width="11.7265625" style="81" customWidth="1"/>
    <col min="5140" max="5140" width="12" style="81" customWidth="1"/>
    <col min="5141" max="5141" width="18.81640625" style="81" bestFit="1" customWidth="1"/>
    <col min="5142" max="5142" width="0" style="81" hidden="1" customWidth="1"/>
    <col min="5143" max="5143" width="12.453125" style="81" customWidth="1"/>
    <col min="5144" max="5144" width="11.54296875" style="81" customWidth="1"/>
    <col min="5145" max="5145" width="13.81640625" style="81" customWidth="1"/>
    <col min="5146" max="5146" width="9.1796875" style="81"/>
    <col min="5147" max="5150" width="14.1796875" style="81" customWidth="1"/>
    <col min="5151" max="5390" width="9.1796875" style="81"/>
    <col min="5391" max="5391" width="4.54296875" style="81" customWidth="1"/>
    <col min="5392" max="5392" width="25.54296875" style="81" customWidth="1"/>
    <col min="5393" max="5393" width="26" style="81" customWidth="1"/>
    <col min="5394" max="5394" width="15.54296875" style="81" customWidth="1"/>
    <col min="5395" max="5395" width="11.7265625" style="81" customWidth="1"/>
    <col min="5396" max="5396" width="12" style="81" customWidth="1"/>
    <col min="5397" max="5397" width="18.81640625" style="81" bestFit="1" customWidth="1"/>
    <col min="5398" max="5398" width="0" style="81" hidden="1" customWidth="1"/>
    <col min="5399" max="5399" width="12.453125" style="81" customWidth="1"/>
    <col min="5400" max="5400" width="11.54296875" style="81" customWidth="1"/>
    <col min="5401" max="5401" width="13.81640625" style="81" customWidth="1"/>
    <col min="5402" max="5402" width="9.1796875" style="81"/>
    <col min="5403" max="5406" width="14.1796875" style="81" customWidth="1"/>
    <col min="5407" max="5646" width="9.1796875" style="81"/>
    <col min="5647" max="5647" width="4.54296875" style="81" customWidth="1"/>
    <col min="5648" max="5648" width="25.54296875" style="81" customWidth="1"/>
    <col min="5649" max="5649" width="26" style="81" customWidth="1"/>
    <col min="5650" max="5650" width="15.54296875" style="81" customWidth="1"/>
    <col min="5651" max="5651" width="11.7265625" style="81" customWidth="1"/>
    <col min="5652" max="5652" width="12" style="81" customWidth="1"/>
    <col min="5653" max="5653" width="18.81640625" style="81" bestFit="1" customWidth="1"/>
    <col min="5654" max="5654" width="0" style="81" hidden="1" customWidth="1"/>
    <col min="5655" max="5655" width="12.453125" style="81" customWidth="1"/>
    <col min="5656" max="5656" width="11.54296875" style="81" customWidth="1"/>
    <col min="5657" max="5657" width="13.81640625" style="81" customWidth="1"/>
    <col min="5658" max="5658" width="9.1796875" style="81"/>
    <col min="5659" max="5662" width="14.1796875" style="81" customWidth="1"/>
    <col min="5663" max="5902" width="9.1796875" style="81"/>
    <col min="5903" max="5903" width="4.54296875" style="81" customWidth="1"/>
    <col min="5904" max="5904" width="25.54296875" style="81" customWidth="1"/>
    <col min="5905" max="5905" width="26" style="81" customWidth="1"/>
    <col min="5906" max="5906" width="15.54296875" style="81" customWidth="1"/>
    <col min="5907" max="5907" width="11.7265625" style="81" customWidth="1"/>
    <col min="5908" max="5908" width="12" style="81" customWidth="1"/>
    <col min="5909" max="5909" width="18.81640625" style="81" bestFit="1" customWidth="1"/>
    <col min="5910" max="5910" width="0" style="81" hidden="1" customWidth="1"/>
    <col min="5911" max="5911" width="12.453125" style="81" customWidth="1"/>
    <col min="5912" max="5912" width="11.54296875" style="81" customWidth="1"/>
    <col min="5913" max="5913" width="13.81640625" style="81" customWidth="1"/>
    <col min="5914" max="5914" width="9.1796875" style="81"/>
    <col min="5915" max="5918" width="14.1796875" style="81" customWidth="1"/>
    <col min="5919" max="6158" width="9.1796875" style="81"/>
    <col min="6159" max="6159" width="4.54296875" style="81" customWidth="1"/>
    <col min="6160" max="6160" width="25.54296875" style="81" customWidth="1"/>
    <col min="6161" max="6161" width="26" style="81" customWidth="1"/>
    <col min="6162" max="6162" width="15.54296875" style="81" customWidth="1"/>
    <col min="6163" max="6163" width="11.7265625" style="81" customWidth="1"/>
    <col min="6164" max="6164" width="12" style="81" customWidth="1"/>
    <col min="6165" max="6165" width="18.81640625" style="81" bestFit="1" customWidth="1"/>
    <col min="6166" max="6166" width="0" style="81" hidden="1" customWidth="1"/>
    <col min="6167" max="6167" width="12.453125" style="81" customWidth="1"/>
    <col min="6168" max="6168" width="11.54296875" style="81" customWidth="1"/>
    <col min="6169" max="6169" width="13.81640625" style="81" customWidth="1"/>
    <col min="6170" max="6170" width="9.1796875" style="81"/>
    <col min="6171" max="6174" width="14.1796875" style="81" customWidth="1"/>
    <col min="6175" max="6414" width="9.1796875" style="81"/>
    <col min="6415" max="6415" width="4.54296875" style="81" customWidth="1"/>
    <col min="6416" max="6416" width="25.54296875" style="81" customWidth="1"/>
    <col min="6417" max="6417" width="26" style="81" customWidth="1"/>
    <col min="6418" max="6418" width="15.54296875" style="81" customWidth="1"/>
    <col min="6419" max="6419" width="11.7265625" style="81" customWidth="1"/>
    <col min="6420" max="6420" width="12" style="81" customWidth="1"/>
    <col min="6421" max="6421" width="18.81640625" style="81" bestFit="1" customWidth="1"/>
    <col min="6422" max="6422" width="0" style="81" hidden="1" customWidth="1"/>
    <col min="6423" max="6423" width="12.453125" style="81" customWidth="1"/>
    <col min="6424" max="6424" width="11.54296875" style="81" customWidth="1"/>
    <col min="6425" max="6425" width="13.81640625" style="81" customWidth="1"/>
    <col min="6426" max="6426" width="9.1796875" style="81"/>
    <col min="6427" max="6430" width="14.1796875" style="81" customWidth="1"/>
    <col min="6431" max="6670" width="9.1796875" style="81"/>
    <col min="6671" max="6671" width="4.54296875" style="81" customWidth="1"/>
    <col min="6672" max="6672" width="25.54296875" style="81" customWidth="1"/>
    <col min="6673" max="6673" width="26" style="81" customWidth="1"/>
    <col min="6674" max="6674" width="15.54296875" style="81" customWidth="1"/>
    <col min="6675" max="6675" width="11.7265625" style="81" customWidth="1"/>
    <col min="6676" max="6676" width="12" style="81" customWidth="1"/>
    <col min="6677" max="6677" width="18.81640625" style="81" bestFit="1" customWidth="1"/>
    <col min="6678" max="6678" width="0" style="81" hidden="1" customWidth="1"/>
    <col min="6679" max="6679" width="12.453125" style="81" customWidth="1"/>
    <col min="6680" max="6680" width="11.54296875" style="81" customWidth="1"/>
    <col min="6681" max="6681" width="13.81640625" style="81" customWidth="1"/>
    <col min="6682" max="6682" width="9.1796875" style="81"/>
    <col min="6683" max="6686" width="14.1796875" style="81" customWidth="1"/>
    <col min="6687" max="6926" width="9.1796875" style="81"/>
    <col min="6927" max="6927" width="4.54296875" style="81" customWidth="1"/>
    <col min="6928" max="6928" width="25.54296875" style="81" customWidth="1"/>
    <col min="6929" max="6929" width="26" style="81" customWidth="1"/>
    <col min="6930" max="6930" width="15.54296875" style="81" customWidth="1"/>
    <col min="6931" max="6931" width="11.7265625" style="81" customWidth="1"/>
    <col min="6932" max="6932" width="12" style="81" customWidth="1"/>
    <col min="6933" max="6933" width="18.81640625" style="81" bestFit="1" customWidth="1"/>
    <col min="6934" max="6934" width="0" style="81" hidden="1" customWidth="1"/>
    <col min="6935" max="6935" width="12.453125" style="81" customWidth="1"/>
    <col min="6936" max="6936" width="11.54296875" style="81" customWidth="1"/>
    <col min="6937" max="6937" width="13.81640625" style="81" customWidth="1"/>
    <col min="6938" max="6938" width="9.1796875" style="81"/>
    <col min="6939" max="6942" width="14.1796875" style="81" customWidth="1"/>
    <col min="6943" max="7182" width="9.1796875" style="81"/>
    <col min="7183" max="7183" width="4.54296875" style="81" customWidth="1"/>
    <col min="7184" max="7184" width="25.54296875" style="81" customWidth="1"/>
    <col min="7185" max="7185" width="26" style="81" customWidth="1"/>
    <col min="7186" max="7186" width="15.54296875" style="81" customWidth="1"/>
    <col min="7187" max="7187" width="11.7265625" style="81" customWidth="1"/>
    <col min="7188" max="7188" width="12" style="81" customWidth="1"/>
    <col min="7189" max="7189" width="18.81640625" style="81" bestFit="1" customWidth="1"/>
    <col min="7190" max="7190" width="0" style="81" hidden="1" customWidth="1"/>
    <col min="7191" max="7191" width="12.453125" style="81" customWidth="1"/>
    <col min="7192" max="7192" width="11.54296875" style="81" customWidth="1"/>
    <col min="7193" max="7193" width="13.81640625" style="81" customWidth="1"/>
    <col min="7194" max="7194" width="9.1796875" style="81"/>
    <col min="7195" max="7198" width="14.1796875" style="81" customWidth="1"/>
    <col min="7199" max="7438" width="9.1796875" style="81"/>
    <col min="7439" max="7439" width="4.54296875" style="81" customWidth="1"/>
    <col min="7440" max="7440" width="25.54296875" style="81" customWidth="1"/>
    <col min="7441" max="7441" width="26" style="81" customWidth="1"/>
    <col min="7442" max="7442" width="15.54296875" style="81" customWidth="1"/>
    <col min="7443" max="7443" width="11.7265625" style="81" customWidth="1"/>
    <col min="7444" max="7444" width="12" style="81" customWidth="1"/>
    <col min="7445" max="7445" width="18.81640625" style="81" bestFit="1" customWidth="1"/>
    <col min="7446" max="7446" width="0" style="81" hidden="1" customWidth="1"/>
    <col min="7447" max="7447" width="12.453125" style="81" customWidth="1"/>
    <col min="7448" max="7448" width="11.54296875" style="81" customWidth="1"/>
    <col min="7449" max="7449" width="13.81640625" style="81" customWidth="1"/>
    <col min="7450" max="7450" width="9.1796875" style="81"/>
    <col min="7451" max="7454" width="14.1796875" style="81" customWidth="1"/>
    <col min="7455" max="7694" width="9.1796875" style="81"/>
    <col min="7695" max="7695" width="4.54296875" style="81" customWidth="1"/>
    <col min="7696" max="7696" width="25.54296875" style="81" customWidth="1"/>
    <col min="7697" max="7697" width="26" style="81" customWidth="1"/>
    <col min="7698" max="7698" width="15.54296875" style="81" customWidth="1"/>
    <col min="7699" max="7699" width="11.7265625" style="81" customWidth="1"/>
    <col min="7700" max="7700" width="12" style="81" customWidth="1"/>
    <col min="7701" max="7701" width="18.81640625" style="81" bestFit="1" customWidth="1"/>
    <col min="7702" max="7702" width="0" style="81" hidden="1" customWidth="1"/>
    <col min="7703" max="7703" width="12.453125" style="81" customWidth="1"/>
    <col min="7704" max="7704" width="11.54296875" style="81" customWidth="1"/>
    <col min="7705" max="7705" width="13.81640625" style="81" customWidth="1"/>
    <col min="7706" max="7706" width="9.1796875" style="81"/>
    <col min="7707" max="7710" width="14.1796875" style="81" customWidth="1"/>
    <col min="7711" max="7950" width="9.1796875" style="81"/>
    <col min="7951" max="7951" width="4.54296875" style="81" customWidth="1"/>
    <col min="7952" max="7952" width="25.54296875" style="81" customWidth="1"/>
    <col min="7953" max="7953" width="26" style="81" customWidth="1"/>
    <col min="7954" max="7954" width="15.54296875" style="81" customWidth="1"/>
    <col min="7955" max="7955" width="11.7265625" style="81" customWidth="1"/>
    <col min="7956" max="7956" width="12" style="81" customWidth="1"/>
    <col min="7957" max="7957" width="18.81640625" style="81" bestFit="1" customWidth="1"/>
    <col min="7958" max="7958" width="0" style="81" hidden="1" customWidth="1"/>
    <col min="7959" max="7959" width="12.453125" style="81" customWidth="1"/>
    <col min="7960" max="7960" width="11.54296875" style="81" customWidth="1"/>
    <col min="7961" max="7961" width="13.81640625" style="81" customWidth="1"/>
    <col min="7962" max="7962" width="9.1796875" style="81"/>
    <col min="7963" max="7966" width="14.1796875" style="81" customWidth="1"/>
    <col min="7967" max="8206" width="9.1796875" style="81"/>
    <col min="8207" max="8207" width="4.54296875" style="81" customWidth="1"/>
    <col min="8208" max="8208" width="25.54296875" style="81" customWidth="1"/>
    <col min="8209" max="8209" width="26" style="81" customWidth="1"/>
    <col min="8210" max="8210" width="15.54296875" style="81" customWidth="1"/>
    <col min="8211" max="8211" width="11.7265625" style="81" customWidth="1"/>
    <col min="8212" max="8212" width="12" style="81" customWidth="1"/>
    <col min="8213" max="8213" width="18.81640625" style="81" bestFit="1" customWidth="1"/>
    <col min="8214" max="8214" width="0" style="81" hidden="1" customWidth="1"/>
    <col min="8215" max="8215" width="12.453125" style="81" customWidth="1"/>
    <col min="8216" max="8216" width="11.54296875" style="81" customWidth="1"/>
    <col min="8217" max="8217" width="13.81640625" style="81" customWidth="1"/>
    <col min="8218" max="8218" width="9.1796875" style="81"/>
    <col min="8219" max="8222" width="14.1796875" style="81" customWidth="1"/>
    <col min="8223" max="8462" width="9.1796875" style="81"/>
    <col min="8463" max="8463" width="4.54296875" style="81" customWidth="1"/>
    <col min="8464" max="8464" width="25.54296875" style="81" customWidth="1"/>
    <col min="8465" max="8465" width="26" style="81" customWidth="1"/>
    <col min="8466" max="8466" width="15.54296875" style="81" customWidth="1"/>
    <col min="8467" max="8467" width="11.7265625" style="81" customWidth="1"/>
    <col min="8468" max="8468" width="12" style="81" customWidth="1"/>
    <col min="8469" max="8469" width="18.81640625" style="81" bestFit="1" customWidth="1"/>
    <col min="8470" max="8470" width="0" style="81" hidden="1" customWidth="1"/>
    <col min="8471" max="8471" width="12.453125" style="81" customWidth="1"/>
    <col min="8472" max="8472" width="11.54296875" style="81" customWidth="1"/>
    <col min="8473" max="8473" width="13.81640625" style="81" customWidth="1"/>
    <col min="8474" max="8474" width="9.1796875" style="81"/>
    <col min="8475" max="8478" width="14.1796875" style="81" customWidth="1"/>
    <col min="8479" max="8718" width="9.1796875" style="81"/>
    <col min="8719" max="8719" width="4.54296875" style="81" customWidth="1"/>
    <col min="8720" max="8720" width="25.54296875" style="81" customWidth="1"/>
    <col min="8721" max="8721" width="26" style="81" customWidth="1"/>
    <col min="8722" max="8722" width="15.54296875" style="81" customWidth="1"/>
    <col min="8723" max="8723" width="11.7265625" style="81" customWidth="1"/>
    <col min="8724" max="8724" width="12" style="81" customWidth="1"/>
    <col min="8725" max="8725" width="18.81640625" style="81" bestFit="1" customWidth="1"/>
    <col min="8726" max="8726" width="0" style="81" hidden="1" customWidth="1"/>
    <col min="8727" max="8727" width="12.453125" style="81" customWidth="1"/>
    <col min="8728" max="8728" width="11.54296875" style="81" customWidth="1"/>
    <col min="8729" max="8729" width="13.81640625" style="81" customWidth="1"/>
    <col min="8730" max="8730" width="9.1796875" style="81"/>
    <col min="8731" max="8734" width="14.1796875" style="81" customWidth="1"/>
    <col min="8735" max="8974" width="9.1796875" style="81"/>
    <col min="8975" max="8975" width="4.54296875" style="81" customWidth="1"/>
    <col min="8976" max="8976" width="25.54296875" style="81" customWidth="1"/>
    <col min="8977" max="8977" width="26" style="81" customWidth="1"/>
    <col min="8978" max="8978" width="15.54296875" style="81" customWidth="1"/>
    <col min="8979" max="8979" width="11.7265625" style="81" customWidth="1"/>
    <col min="8980" max="8980" width="12" style="81" customWidth="1"/>
    <col min="8981" max="8981" width="18.81640625" style="81" bestFit="1" customWidth="1"/>
    <col min="8982" max="8982" width="0" style="81" hidden="1" customWidth="1"/>
    <col min="8983" max="8983" width="12.453125" style="81" customWidth="1"/>
    <col min="8984" max="8984" width="11.54296875" style="81" customWidth="1"/>
    <col min="8985" max="8985" width="13.81640625" style="81" customWidth="1"/>
    <col min="8986" max="8986" width="9.1796875" style="81"/>
    <col min="8987" max="8990" width="14.1796875" style="81" customWidth="1"/>
    <col min="8991" max="9230" width="9.1796875" style="81"/>
    <col min="9231" max="9231" width="4.54296875" style="81" customWidth="1"/>
    <col min="9232" max="9232" width="25.54296875" style="81" customWidth="1"/>
    <col min="9233" max="9233" width="26" style="81" customWidth="1"/>
    <col min="9234" max="9234" width="15.54296875" style="81" customWidth="1"/>
    <col min="9235" max="9235" width="11.7265625" style="81" customWidth="1"/>
    <col min="9236" max="9236" width="12" style="81" customWidth="1"/>
    <col min="9237" max="9237" width="18.81640625" style="81" bestFit="1" customWidth="1"/>
    <col min="9238" max="9238" width="0" style="81" hidden="1" customWidth="1"/>
    <col min="9239" max="9239" width="12.453125" style="81" customWidth="1"/>
    <col min="9240" max="9240" width="11.54296875" style="81" customWidth="1"/>
    <col min="9241" max="9241" width="13.81640625" style="81" customWidth="1"/>
    <col min="9242" max="9242" width="9.1796875" style="81"/>
    <col min="9243" max="9246" width="14.1796875" style="81" customWidth="1"/>
    <col min="9247" max="9486" width="9.1796875" style="81"/>
    <col min="9487" max="9487" width="4.54296875" style="81" customWidth="1"/>
    <col min="9488" max="9488" width="25.54296875" style="81" customWidth="1"/>
    <col min="9489" max="9489" width="26" style="81" customWidth="1"/>
    <col min="9490" max="9490" width="15.54296875" style="81" customWidth="1"/>
    <col min="9491" max="9491" width="11.7265625" style="81" customWidth="1"/>
    <col min="9492" max="9492" width="12" style="81" customWidth="1"/>
    <col min="9493" max="9493" width="18.81640625" style="81" bestFit="1" customWidth="1"/>
    <col min="9494" max="9494" width="0" style="81" hidden="1" customWidth="1"/>
    <col min="9495" max="9495" width="12.453125" style="81" customWidth="1"/>
    <col min="9496" max="9496" width="11.54296875" style="81" customWidth="1"/>
    <col min="9497" max="9497" width="13.81640625" style="81" customWidth="1"/>
    <col min="9498" max="9498" width="9.1796875" style="81"/>
    <col min="9499" max="9502" width="14.1796875" style="81" customWidth="1"/>
    <col min="9503" max="9742" width="9.1796875" style="81"/>
    <col min="9743" max="9743" width="4.54296875" style="81" customWidth="1"/>
    <col min="9744" max="9744" width="25.54296875" style="81" customWidth="1"/>
    <col min="9745" max="9745" width="26" style="81" customWidth="1"/>
    <col min="9746" max="9746" width="15.54296875" style="81" customWidth="1"/>
    <col min="9747" max="9747" width="11.7265625" style="81" customWidth="1"/>
    <col min="9748" max="9748" width="12" style="81" customWidth="1"/>
    <col min="9749" max="9749" width="18.81640625" style="81" bestFit="1" customWidth="1"/>
    <col min="9750" max="9750" width="0" style="81" hidden="1" customWidth="1"/>
    <col min="9751" max="9751" width="12.453125" style="81" customWidth="1"/>
    <col min="9752" max="9752" width="11.54296875" style="81" customWidth="1"/>
    <col min="9753" max="9753" width="13.81640625" style="81" customWidth="1"/>
    <col min="9754" max="9754" width="9.1796875" style="81"/>
    <col min="9755" max="9758" width="14.1796875" style="81" customWidth="1"/>
    <col min="9759" max="9998" width="9.1796875" style="81"/>
    <col min="9999" max="9999" width="4.54296875" style="81" customWidth="1"/>
    <col min="10000" max="10000" width="25.54296875" style="81" customWidth="1"/>
    <col min="10001" max="10001" width="26" style="81" customWidth="1"/>
    <col min="10002" max="10002" width="15.54296875" style="81" customWidth="1"/>
    <col min="10003" max="10003" width="11.7265625" style="81" customWidth="1"/>
    <col min="10004" max="10004" width="12" style="81" customWidth="1"/>
    <col min="10005" max="10005" width="18.81640625" style="81" bestFit="1" customWidth="1"/>
    <col min="10006" max="10006" width="0" style="81" hidden="1" customWidth="1"/>
    <col min="10007" max="10007" width="12.453125" style="81" customWidth="1"/>
    <col min="10008" max="10008" width="11.54296875" style="81" customWidth="1"/>
    <col min="10009" max="10009" width="13.81640625" style="81" customWidth="1"/>
    <col min="10010" max="10010" width="9.1796875" style="81"/>
    <col min="10011" max="10014" width="14.1796875" style="81" customWidth="1"/>
    <col min="10015" max="10254" width="9.1796875" style="81"/>
    <col min="10255" max="10255" width="4.54296875" style="81" customWidth="1"/>
    <col min="10256" max="10256" width="25.54296875" style="81" customWidth="1"/>
    <col min="10257" max="10257" width="26" style="81" customWidth="1"/>
    <col min="10258" max="10258" width="15.54296875" style="81" customWidth="1"/>
    <col min="10259" max="10259" width="11.7265625" style="81" customWidth="1"/>
    <col min="10260" max="10260" width="12" style="81" customWidth="1"/>
    <col min="10261" max="10261" width="18.81640625" style="81" bestFit="1" customWidth="1"/>
    <col min="10262" max="10262" width="0" style="81" hidden="1" customWidth="1"/>
    <col min="10263" max="10263" width="12.453125" style="81" customWidth="1"/>
    <col min="10264" max="10264" width="11.54296875" style="81" customWidth="1"/>
    <col min="10265" max="10265" width="13.81640625" style="81" customWidth="1"/>
    <col min="10266" max="10266" width="9.1796875" style="81"/>
    <col min="10267" max="10270" width="14.1796875" style="81" customWidth="1"/>
    <col min="10271" max="10510" width="9.1796875" style="81"/>
    <col min="10511" max="10511" width="4.54296875" style="81" customWidth="1"/>
    <col min="10512" max="10512" width="25.54296875" style="81" customWidth="1"/>
    <col min="10513" max="10513" width="26" style="81" customWidth="1"/>
    <col min="10514" max="10514" width="15.54296875" style="81" customWidth="1"/>
    <col min="10515" max="10515" width="11.7265625" style="81" customWidth="1"/>
    <col min="10516" max="10516" width="12" style="81" customWidth="1"/>
    <col min="10517" max="10517" width="18.81640625" style="81" bestFit="1" customWidth="1"/>
    <col min="10518" max="10518" width="0" style="81" hidden="1" customWidth="1"/>
    <col min="10519" max="10519" width="12.453125" style="81" customWidth="1"/>
    <col min="10520" max="10520" width="11.54296875" style="81" customWidth="1"/>
    <col min="10521" max="10521" width="13.81640625" style="81" customWidth="1"/>
    <col min="10522" max="10522" width="9.1796875" style="81"/>
    <col min="10523" max="10526" width="14.1796875" style="81" customWidth="1"/>
    <col min="10527" max="10766" width="9.1796875" style="81"/>
    <col min="10767" max="10767" width="4.54296875" style="81" customWidth="1"/>
    <col min="10768" max="10768" width="25.54296875" style="81" customWidth="1"/>
    <col min="10769" max="10769" width="26" style="81" customWidth="1"/>
    <col min="10770" max="10770" width="15.54296875" style="81" customWidth="1"/>
    <col min="10771" max="10771" width="11.7265625" style="81" customWidth="1"/>
    <col min="10772" max="10772" width="12" style="81" customWidth="1"/>
    <col min="10773" max="10773" width="18.81640625" style="81" bestFit="1" customWidth="1"/>
    <col min="10774" max="10774" width="0" style="81" hidden="1" customWidth="1"/>
    <col min="10775" max="10775" width="12.453125" style="81" customWidth="1"/>
    <col min="10776" max="10776" width="11.54296875" style="81" customWidth="1"/>
    <col min="10777" max="10777" width="13.81640625" style="81" customWidth="1"/>
    <col min="10778" max="10778" width="9.1796875" style="81"/>
    <col min="10779" max="10782" width="14.1796875" style="81" customWidth="1"/>
    <col min="10783" max="11022" width="9.1796875" style="81"/>
    <col min="11023" max="11023" width="4.54296875" style="81" customWidth="1"/>
    <col min="11024" max="11024" width="25.54296875" style="81" customWidth="1"/>
    <col min="11025" max="11025" width="26" style="81" customWidth="1"/>
    <col min="11026" max="11026" width="15.54296875" style="81" customWidth="1"/>
    <col min="11027" max="11027" width="11.7265625" style="81" customWidth="1"/>
    <col min="11028" max="11028" width="12" style="81" customWidth="1"/>
    <col min="11029" max="11029" width="18.81640625" style="81" bestFit="1" customWidth="1"/>
    <col min="11030" max="11030" width="0" style="81" hidden="1" customWidth="1"/>
    <col min="11031" max="11031" width="12.453125" style="81" customWidth="1"/>
    <col min="11032" max="11032" width="11.54296875" style="81" customWidth="1"/>
    <col min="11033" max="11033" width="13.81640625" style="81" customWidth="1"/>
    <col min="11034" max="11034" width="9.1796875" style="81"/>
    <col min="11035" max="11038" width="14.1796875" style="81" customWidth="1"/>
    <col min="11039" max="11278" width="9.1796875" style="81"/>
    <col min="11279" max="11279" width="4.54296875" style="81" customWidth="1"/>
    <col min="11280" max="11280" width="25.54296875" style="81" customWidth="1"/>
    <col min="11281" max="11281" width="26" style="81" customWidth="1"/>
    <col min="11282" max="11282" width="15.54296875" style="81" customWidth="1"/>
    <col min="11283" max="11283" width="11.7265625" style="81" customWidth="1"/>
    <col min="11284" max="11284" width="12" style="81" customWidth="1"/>
    <col min="11285" max="11285" width="18.81640625" style="81" bestFit="1" customWidth="1"/>
    <col min="11286" max="11286" width="0" style="81" hidden="1" customWidth="1"/>
    <col min="11287" max="11287" width="12.453125" style="81" customWidth="1"/>
    <col min="11288" max="11288" width="11.54296875" style="81" customWidth="1"/>
    <col min="11289" max="11289" width="13.81640625" style="81" customWidth="1"/>
    <col min="11290" max="11290" width="9.1796875" style="81"/>
    <col min="11291" max="11294" width="14.1796875" style="81" customWidth="1"/>
    <col min="11295" max="11534" width="9.1796875" style="81"/>
    <col min="11535" max="11535" width="4.54296875" style="81" customWidth="1"/>
    <col min="11536" max="11536" width="25.54296875" style="81" customWidth="1"/>
    <col min="11537" max="11537" width="26" style="81" customWidth="1"/>
    <col min="11538" max="11538" width="15.54296875" style="81" customWidth="1"/>
    <col min="11539" max="11539" width="11.7265625" style="81" customWidth="1"/>
    <col min="11540" max="11540" width="12" style="81" customWidth="1"/>
    <col min="11541" max="11541" width="18.81640625" style="81" bestFit="1" customWidth="1"/>
    <col min="11542" max="11542" width="0" style="81" hidden="1" customWidth="1"/>
    <col min="11543" max="11543" width="12.453125" style="81" customWidth="1"/>
    <col min="11544" max="11544" width="11.54296875" style="81" customWidth="1"/>
    <col min="11545" max="11545" width="13.81640625" style="81" customWidth="1"/>
    <col min="11546" max="11546" width="9.1796875" style="81"/>
    <col min="11547" max="11550" width="14.1796875" style="81" customWidth="1"/>
    <col min="11551" max="11790" width="9.1796875" style="81"/>
    <col min="11791" max="11791" width="4.54296875" style="81" customWidth="1"/>
    <col min="11792" max="11792" width="25.54296875" style="81" customWidth="1"/>
    <col min="11793" max="11793" width="26" style="81" customWidth="1"/>
    <col min="11794" max="11794" width="15.54296875" style="81" customWidth="1"/>
    <col min="11795" max="11795" width="11.7265625" style="81" customWidth="1"/>
    <col min="11796" max="11796" width="12" style="81" customWidth="1"/>
    <col min="11797" max="11797" width="18.81640625" style="81" bestFit="1" customWidth="1"/>
    <col min="11798" max="11798" width="0" style="81" hidden="1" customWidth="1"/>
    <col min="11799" max="11799" width="12.453125" style="81" customWidth="1"/>
    <col min="11800" max="11800" width="11.54296875" style="81" customWidth="1"/>
    <col min="11801" max="11801" width="13.81640625" style="81" customWidth="1"/>
    <col min="11802" max="11802" width="9.1796875" style="81"/>
    <col min="11803" max="11806" width="14.1796875" style="81" customWidth="1"/>
    <col min="11807" max="12046" width="9.1796875" style="81"/>
    <col min="12047" max="12047" width="4.54296875" style="81" customWidth="1"/>
    <col min="12048" max="12048" width="25.54296875" style="81" customWidth="1"/>
    <col min="12049" max="12049" width="26" style="81" customWidth="1"/>
    <col min="12050" max="12050" width="15.54296875" style="81" customWidth="1"/>
    <col min="12051" max="12051" width="11.7265625" style="81" customWidth="1"/>
    <col min="12052" max="12052" width="12" style="81" customWidth="1"/>
    <col min="12053" max="12053" width="18.81640625" style="81" bestFit="1" customWidth="1"/>
    <col min="12054" max="12054" width="0" style="81" hidden="1" customWidth="1"/>
    <col min="12055" max="12055" width="12.453125" style="81" customWidth="1"/>
    <col min="12056" max="12056" width="11.54296875" style="81" customWidth="1"/>
    <col min="12057" max="12057" width="13.81640625" style="81" customWidth="1"/>
    <col min="12058" max="12058" width="9.1796875" style="81"/>
    <col min="12059" max="12062" width="14.1796875" style="81" customWidth="1"/>
    <col min="12063" max="12302" width="9.1796875" style="81"/>
    <col min="12303" max="12303" width="4.54296875" style="81" customWidth="1"/>
    <col min="12304" max="12304" width="25.54296875" style="81" customWidth="1"/>
    <col min="12305" max="12305" width="26" style="81" customWidth="1"/>
    <col min="12306" max="12306" width="15.54296875" style="81" customWidth="1"/>
    <col min="12307" max="12307" width="11.7265625" style="81" customWidth="1"/>
    <col min="12308" max="12308" width="12" style="81" customWidth="1"/>
    <col min="12309" max="12309" width="18.81640625" style="81" bestFit="1" customWidth="1"/>
    <col min="12310" max="12310" width="0" style="81" hidden="1" customWidth="1"/>
    <col min="12311" max="12311" width="12.453125" style="81" customWidth="1"/>
    <col min="12312" max="12312" width="11.54296875" style="81" customWidth="1"/>
    <col min="12313" max="12313" width="13.81640625" style="81" customWidth="1"/>
    <col min="12314" max="12314" width="9.1796875" style="81"/>
    <col min="12315" max="12318" width="14.1796875" style="81" customWidth="1"/>
    <col min="12319" max="12558" width="9.1796875" style="81"/>
    <col min="12559" max="12559" width="4.54296875" style="81" customWidth="1"/>
    <col min="12560" max="12560" width="25.54296875" style="81" customWidth="1"/>
    <col min="12561" max="12561" width="26" style="81" customWidth="1"/>
    <col min="12562" max="12562" width="15.54296875" style="81" customWidth="1"/>
    <col min="12563" max="12563" width="11.7265625" style="81" customWidth="1"/>
    <col min="12564" max="12564" width="12" style="81" customWidth="1"/>
    <col min="12565" max="12565" width="18.81640625" style="81" bestFit="1" customWidth="1"/>
    <col min="12566" max="12566" width="0" style="81" hidden="1" customWidth="1"/>
    <col min="12567" max="12567" width="12.453125" style="81" customWidth="1"/>
    <col min="12568" max="12568" width="11.54296875" style="81" customWidth="1"/>
    <col min="12569" max="12569" width="13.81640625" style="81" customWidth="1"/>
    <col min="12570" max="12570" width="9.1796875" style="81"/>
    <col min="12571" max="12574" width="14.1796875" style="81" customWidth="1"/>
    <col min="12575" max="12814" width="9.1796875" style="81"/>
    <col min="12815" max="12815" width="4.54296875" style="81" customWidth="1"/>
    <col min="12816" max="12816" width="25.54296875" style="81" customWidth="1"/>
    <col min="12817" max="12817" width="26" style="81" customWidth="1"/>
    <col min="12818" max="12818" width="15.54296875" style="81" customWidth="1"/>
    <col min="12819" max="12819" width="11.7265625" style="81" customWidth="1"/>
    <col min="12820" max="12820" width="12" style="81" customWidth="1"/>
    <col min="12821" max="12821" width="18.81640625" style="81" bestFit="1" customWidth="1"/>
    <col min="12822" max="12822" width="0" style="81" hidden="1" customWidth="1"/>
    <col min="12823" max="12823" width="12.453125" style="81" customWidth="1"/>
    <col min="12824" max="12824" width="11.54296875" style="81" customWidth="1"/>
    <col min="12825" max="12825" width="13.81640625" style="81" customWidth="1"/>
    <col min="12826" max="12826" width="9.1796875" style="81"/>
    <col min="12827" max="12830" width="14.1796875" style="81" customWidth="1"/>
    <col min="12831" max="13070" width="9.1796875" style="81"/>
    <col min="13071" max="13071" width="4.54296875" style="81" customWidth="1"/>
    <col min="13072" max="13072" width="25.54296875" style="81" customWidth="1"/>
    <col min="13073" max="13073" width="26" style="81" customWidth="1"/>
    <col min="13074" max="13074" width="15.54296875" style="81" customWidth="1"/>
    <col min="13075" max="13075" width="11.7265625" style="81" customWidth="1"/>
    <col min="13076" max="13076" width="12" style="81" customWidth="1"/>
    <col min="13077" max="13077" width="18.81640625" style="81" bestFit="1" customWidth="1"/>
    <col min="13078" max="13078" width="0" style="81" hidden="1" customWidth="1"/>
    <col min="13079" max="13079" width="12.453125" style="81" customWidth="1"/>
    <col min="13080" max="13080" width="11.54296875" style="81" customWidth="1"/>
    <col min="13081" max="13081" width="13.81640625" style="81" customWidth="1"/>
    <col min="13082" max="13082" width="9.1796875" style="81"/>
    <col min="13083" max="13086" width="14.1796875" style="81" customWidth="1"/>
    <col min="13087" max="13326" width="9.1796875" style="81"/>
    <col min="13327" max="13327" width="4.54296875" style="81" customWidth="1"/>
    <col min="13328" max="13328" width="25.54296875" style="81" customWidth="1"/>
    <col min="13329" max="13329" width="26" style="81" customWidth="1"/>
    <col min="13330" max="13330" width="15.54296875" style="81" customWidth="1"/>
    <col min="13331" max="13331" width="11.7265625" style="81" customWidth="1"/>
    <col min="13332" max="13332" width="12" style="81" customWidth="1"/>
    <col min="13333" max="13333" width="18.81640625" style="81" bestFit="1" customWidth="1"/>
    <col min="13334" max="13334" width="0" style="81" hidden="1" customWidth="1"/>
    <col min="13335" max="13335" width="12.453125" style="81" customWidth="1"/>
    <col min="13336" max="13336" width="11.54296875" style="81" customWidth="1"/>
    <col min="13337" max="13337" width="13.81640625" style="81" customWidth="1"/>
    <col min="13338" max="13338" width="9.1796875" style="81"/>
    <col min="13339" max="13342" width="14.1796875" style="81" customWidth="1"/>
    <col min="13343" max="13582" width="9.1796875" style="81"/>
    <col min="13583" max="13583" width="4.54296875" style="81" customWidth="1"/>
    <col min="13584" max="13584" width="25.54296875" style="81" customWidth="1"/>
    <col min="13585" max="13585" width="26" style="81" customWidth="1"/>
    <col min="13586" max="13586" width="15.54296875" style="81" customWidth="1"/>
    <col min="13587" max="13587" width="11.7265625" style="81" customWidth="1"/>
    <col min="13588" max="13588" width="12" style="81" customWidth="1"/>
    <col min="13589" max="13589" width="18.81640625" style="81" bestFit="1" customWidth="1"/>
    <col min="13590" max="13590" width="0" style="81" hidden="1" customWidth="1"/>
    <col min="13591" max="13591" width="12.453125" style="81" customWidth="1"/>
    <col min="13592" max="13592" width="11.54296875" style="81" customWidth="1"/>
    <col min="13593" max="13593" width="13.81640625" style="81" customWidth="1"/>
    <col min="13594" max="13594" width="9.1796875" style="81"/>
    <col min="13595" max="13598" width="14.1796875" style="81" customWidth="1"/>
    <col min="13599" max="13838" width="9.1796875" style="81"/>
    <col min="13839" max="13839" width="4.54296875" style="81" customWidth="1"/>
    <col min="13840" max="13840" width="25.54296875" style="81" customWidth="1"/>
    <col min="13841" max="13841" width="26" style="81" customWidth="1"/>
    <col min="13842" max="13842" width="15.54296875" style="81" customWidth="1"/>
    <col min="13843" max="13843" width="11.7265625" style="81" customWidth="1"/>
    <col min="13844" max="13844" width="12" style="81" customWidth="1"/>
    <col min="13845" max="13845" width="18.81640625" style="81" bestFit="1" customWidth="1"/>
    <col min="13846" max="13846" width="0" style="81" hidden="1" customWidth="1"/>
    <col min="13847" max="13847" width="12.453125" style="81" customWidth="1"/>
    <col min="13848" max="13848" width="11.54296875" style="81" customWidth="1"/>
    <col min="13849" max="13849" width="13.81640625" style="81" customWidth="1"/>
    <col min="13850" max="13850" width="9.1796875" style="81"/>
    <col min="13851" max="13854" width="14.1796875" style="81" customWidth="1"/>
    <col min="13855" max="14094" width="9.1796875" style="81"/>
    <col min="14095" max="14095" width="4.54296875" style="81" customWidth="1"/>
    <col min="14096" max="14096" width="25.54296875" style="81" customWidth="1"/>
    <col min="14097" max="14097" width="26" style="81" customWidth="1"/>
    <col min="14098" max="14098" width="15.54296875" style="81" customWidth="1"/>
    <col min="14099" max="14099" width="11.7265625" style="81" customWidth="1"/>
    <col min="14100" max="14100" width="12" style="81" customWidth="1"/>
    <col min="14101" max="14101" width="18.81640625" style="81" bestFit="1" customWidth="1"/>
    <col min="14102" max="14102" width="0" style="81" hidden="1" customWidth="1"/>
    <col min="14103" max="14103" width="12.453125" style="81" customWidth="1"/>
    <col min="14104" max="14104" width="11.54296875" style="81" customWidth="1"/>
    <col min="14105" max="14105" width="13.81640625" style="81" customWidth="1"/>
    <col min="14106" max="14106" width="9.1796875" style="81"/>
    <col min="14107" max="14110" width="14.1796875" style="81" customWidth="1"/>
    <col min="14111" max="14350" width="9.1796875" style="81"/>
    <col min="14351" max="14351" width="4.54296875" style="81" customWidth="1"/>
    <col min="14352" max="14352" width="25.54296875" style="81" customWidth="1"/>
    <col min="14353" max="14353" width="26" style="81" customWidth="1"/>
    <col min="14354" max="14354" width="15.54296875" style="81" customWidth="1"/>
    <col min="14355" max="14355" width="11.7265625" style="81" customWidth="1"/>
    <col min="14356" max="14356" width="12" style="81" customWidth="1"/>
    <col min="14357" max="14357" width="18.81640625" style="81" bestFit="1" customWidth="1"/>
    <col min="14358" max="14358" width="0" style="81" hidden="1" customWidth="1"/>
    <col min="14359" max="14359" width="12.453125" style="81" customWidth="1"/>
    <col min="14360" max="14360" width="11.54296875" style="81" customWidth="1"/>
    <col min="14361" max="14361" width="13.81640625" style="81" customWidth="1"/>
    <col min="14362" max="14362" width="9.1796875" style="81"/>
    <col min="14363" max="14366" width="14.1796875" style="81" customWidth="1"/>
    <col min="14367" max="14606" width="9.1796875" style="81"/>
    <col min="14607" max="14607" width="4.54296875" style="81" customWidth="1"/>
    <col min="14608" max="14608" width="25.54296875" style="81" customWidth="1"/>
    <col min="14609" max="14609" width="26" style="81" customWidth="1"/>
    <col min="14610" max="14610" width="15.54296875" style="81" customWidth="1"/>
    <col min="14611" max="14611" width="11.7265625" style="81" customWidth="1"/>
    <col min="14612" max="14612" width="12" style="81" customWidth="1"/>
    <col min="14613" max="14613" width="18.81640625" style="81" bestFit="1" customWidth="1"/>
    <col min="14614" max="14614" width="0" style="81" hidden="1" customWidth="1"/>
    <col min="14615" max="14615" width="12.453125" style="81" customWidth="1"/>
    <col min="14616" max="14616" width="11.54296875" style="81" customWidth="1"/>
    <col min="14617" max="14617" width="13.81640625" style="81" customWidth="1"/>
    <col min="14618" max="14618" width="9.1796875" style="81"/>
    <col min="14619" max="14622" width="14.1796875" style="81" customWidth="1"/>
    <col min="14623" max="14862" width="9.1796875" style="81"/>
    <col min="14863" max="14863" width="4.54296875" style="81" customWidth="1"/>
    <col min="14864" max="14864" width="25.54296875" style="81" customWidth="1"/>
    <col min="14865" max="14865" width="26" style="81" customWidth="1"/>
    <col min="14866" max="14866" width="15.54296875" style="81" customWidth="1"/>
    <col min="14867" max="14867" width="11.7265625" style="81" customWidth="1"/>
    <col min="14868" max="14868" width="12" style="81" customWidth="1"/>
    <col min="14869" max="14869" width="18.81640625" style="81" bestFit="1" customWidth="1"/>
    <col min="14870" max="14870" width="0" style="81" hidden="1" customWidth="1"/>
    <col min="14871" max="14871" width="12.453125" style="81" customWidth="1"/>
    <col min="14872" max="14872" width="11.54296875" style="81" customWidth="1"/>
    <col min="14873" max="14873" width="13.81640625" style="81" customWidth="1"/>
    <col min="14874" max="14874" width="9.1796875" style="81"/>
    <col min="14875" max="14878" width="14.1796875" style="81" customWidth="1"/>
    <col min="14879" max="15118" width="9.1796875" style="81"/>
    <col min="15119" max="15119" width="4.54296875" style="81" customWidth="1"/>
    <col min="15120" max="15120" width="25.54296875" style="81" customWidth="1"/>
    <col min="15121" max="15121" width="26" style="81" customWidth="1"/>
    <col min="15122" max="15122" width="15.54296875" style="81" customWidth="1"/>
    <col min="15123" max="15123" width="11.7265625" style="81" customWidth="1"/>
    <col min="15124" max="15124" width="12" style="81" customWidth="1"/>
    <col min="15125" max="15125" width="18.81640625" style="81" bestFit="1" customWidth="1"/>
    <col min="15126" max="15126" width="0" style="81" hidden="1" customWidth="1"/>
    <col min="15127" max="15127" width="12.453125" style="81" customWidth="1"/>
    <col min="15128" max="15128" width="11.54296875" style="81" customWidth="1"/>
    <col min="15129" max="15129" width="13.81640625" style="81" customWidth="1"/>
    <col min="15130" max="15130" width="9.1796875" style="81"/>
    <col min="15131" max="15134" width="14.1796875" style="81" customWidth="1"/>
    <col min="15135" max="15374" width="9.1796875" style="81"/>
    <col min="15375" max="15375" width="4.54296875" style="81" customWidth="1"/>
    <col min="15376" max="15376" width="25.54296875" style="81" customWidth="1"/>
    <col min="15377" max="15377" width="26" style="81" customWidth="1"/>
    <col min="15378" max="15378" width="15.54296875" style="81" customWidth="1"/>
    <col min="15379" max="15379" width="11.7265625" style="81" customWidth="1"/>
    <col min="15380" max="15380" width="12" style="81" customWidth="1"/>
    <col min="15381" max="15381" width="18.81640625" style="81" bestFit="1" customWidth="1"/>
    <col min="15382" max="15382" width="0" style="81" hidden="1" customWidth="1"/>
    <col min="15383" max="15383" width="12.453125" style="81" customWidth="1"/>
    <col min="15384" max="15384" width="11.54296875" style="81" customWidth="1"/>
    <col min="15385" max="15385" width="13.81640625" style="81" customWidth="1"/>
    <col min="15386" max="15386" width="9.1796875" style="81"/>
    <col min="15387" max="15390" width="14.1796875" style="81" customWidth="1"/>
    <col min="15391" max="15630" width="9.1796875" style="81"/>
    <col min="15631" max="15631" width="4.54296875" style="81" customWidth="1"/>
    <col min="15632" max="15632" width="25.54296875" style="81" customWidth="1"/>
    <col min="15633" max="15633" width="26" style="81" customWidth="1"/>
    <col min="15634" max="15634" width="15.54296875" style="81" customWidth="1"/>
    <col min="15635" max="15635" width="11.7265625" style="81" customWidth="1"/>
    <col min="15636" max="15636" width="12" style="81" customWidth="1"/>
    <col min="15637" max="15637" width="18.81640625" style="81" bestFit="1" customWidth="1"/>
    <col min="15638" max="15638" width="0" style="81" hidden="1" customWidth="1"/>
    <col min="15639" max="15639" width="12.453125" style="81" customWidth="1"/>
    <col min="15640" max="15640" width="11.54296875" style="81" customWidth="1"/>
    <col min="15641" max="15641" width="13.81640625" style="81" customWidth="1"/>
    <col min="15642" max="15642" width="9.1796875" style="81"/>
    <col min="15643" max="15646" width="14.1796875" style="81" customWidth="1"/>
    <col min="15647" max="15886" width="9.1796875" style="81"/>
    <col min="15887" max="15887" width="4.54296875" style="81" customWidth="1"/>
    <col min="15888" max="15888" width="25.54296875" style="81" customWidth="1"/>
    <col min="15889" max="15889" width="26" style="81" customWidth="1"/>
    <col min="15890" max="15890" width="15.54296875" style="81" customWidth="1"/>
    <col min="15891" max="15891" width="11.7265625" style="81" customWidth="1"/>
    <col min="15892" max="15892" width="12" style="81" customWidth="1"/>
    <col min="15893" max="15893" width="18.81640625" style="81" bestFit="1" customWidth="1"/>
    <col min="15894" max="15894" width="0" style="81" hidden="1" customWidth="1"/>
    <col min="15895" max="15895" width="12.453125" style="81" customWidth="1"/>
    <col min="15896" max="15896" width="11.54296875" style="81" customWidth="1"/>
    <col min="15897" max="15897" width="13.81640625" style="81" customWidth="1"/>
    <col min="15898" max="15898" width="9.1796875" style="81"/>
    <col min="15899" max="15902" width="14.1796875" style="81" customWidth="1"/>
    <col min="15903" max="16142" width="9.1796875" style="81"/>
    <col min="16143" max="16143" width="4.54296875" style="81" customWidth="1"/>
    <col min="16144" max="16144" width="25.54296875" style="81" customWidth="1"/>
    <col min="16145" max="16145" width="26" style="81" customWidth="1"/>
    <col min="16146" max="16146" width="15.54296875" style="81" customWidth="1"/>
    <col min="16147" max="16147" width="11.7265625" style="81" customWidth="1"/>
    <col min="16148" max="16148" width="12" style="81" customWidth="1"/>
    <col min="16149" max="16149" width="18.81640625" style="81" bestFit="1" customWidth="1"/>
    <col min="16150" max="16150" width="0" style="81" hidden="1" customWidth="1"/>
    <col min="16151" max="16151" width="12.453125" style="81" customWidth="1"/>
    <col min="16152" max="16152" width="11.54296875" style="81" customWidth="1"/>
    <col min="16153" max="16153" width="13.81640625" style="81" customWidth="1"/>
    <col min="16154" max="16154" width="9.1796875" style="81"/>
    <col min="16155" max="16158" width="14.1796875" style="81" customWidth="1"/>
    <col min="16159" max="16384" width="9.1796875" style="81"/>
  </cols>
  <sheetData>
    <row r="1" spans="1:47" ht="46.5" customHeight="1">
      <c r="A1" s="398" t="s">
        <v>412</v>
      </c>
      <c r="B1" s="398"/>
      <c r="C1" s="399"/>
      <c r="D1" s="399"/>
      <c r="E1" s="399"/>
      <c r="F1" s="399"/>
      <c r="G1" s="399"/>
      <c r="H1" s="399"/>
      <c r="I1" s="399"/>
      <c r="J1" s="399"/>
      <c r="K1" s="399"/>
      <c r="L1" s="399"/>
      <c r="M1" s="399"/>
      <c r="N1" s="399"/>
      <c r="O1" s="399"/>
      <c r="P1" s="399"/>
      <c r="Q1" s="399"/>
      <c r="R1" s="399"/>
      <c r="S1" s="399"/>
      <c r="T1" s="399"/>
      <c r="U1" s="399"/>
      <c r="V1" s="399"/>
      <c r="W1" s="399"/>
      <c r="X1" s="399"/>
      <c r="Y1" s="79"/>
      <c r="Z1" s="79"/>
      <c r="AA1" s="80">
        <v>43830</v>
      </c>
      <c r="AB1" s="81"/>
      <c r="AE1" s="82" t="s">
        <v>302</v>
      </c>
      <c r="AF1" s="82"/>
      <c r="AG1" s="82">
        <v>0</v>
      </c>
      <c r="AH1" s="82">
        <v>2.5</v>
      </c>
      <c r="AI1" s="82">
        <v>3</v>
      </c>
      <c r="AJ1" s="82">
        <v>3.5</v>
      </c>
      <c r="AK1" s="82">
        <v>4</v>
      </c>
      <c r="AL1" s="82">
        <v>5</v>
      </c>
    </row>
    <row r="2" spans="1:47" s="91" customFormat="1" ht="63" customHeight="1">
      <c r="A2" s="83" t="s">
        <v>413</v>
      </c>
      <c r="B2" s="83" t="s">
        <v>314</v>
      </c>
      <c r="C2" s="83" t="s">
        <v>414</v>
      </c>
      <c r="D2" s="83" t="s">
        <v>415</v>
      </c>
      <c r="E2" s="83" t="s">
        <v>416</v>
      </c>
      <c r="F2" s="83" t="s">
        <v>145</v>
      </c>
      <c r="G2" s="83" t="s">
        <v>0</v>
      </c>
      <c r="H2" s="83" t="s">
        <v>417</v>
      </c>
      <c r="I2" s="83" t="s">
        <v>418</v>
      </c>
      <c r="J2" s="84" t="s">
        <v>419</v>
      </c>
      <c r="K2" s="84" t="s">
        <v>420</v>
      </c>
      <c r="L2" s="84" t="s">
        <v>421</v>
      </c>
      <c r="M2" s="84" t="s">
        <v>422</v>
      </c>
      <c r="N2" s="84" t="s">
        <v>423</v>
      </c>
      <c r="O2" s="85" t="s">
        <v>424</v>
      </c>
      <c r="P2" s="84" t="s">
        <v>425</v>
      </c>
      <c r="Q2" s="84" t="s">
        <v>426</v>
      </c>
      <c r="R2" s="84" t="s">
        <v>427</v>
      </c>
      <c r="S2" s="84" t="s">
        <v>428</v>
      </c>
      <c r="T2" s="86" t="s">
        <v>429</v>
      </c>
      <c r="U2" s="87" t="s">
        <v>430</v>
      </c>
      <c r="V2" s="88" t="s">
        <v>431</v>
      </c>
      <c r="W2" s="88" t="s">
        <v>432</v>
      </c>
      <c r="X2" s="88" t="s">
        <v>433</v>
      </c>
      <c r="Y2" s="89" t="s">
        <v>434</v>
      </c>
      <c r="Z2" s="90" t="s">
        <v>435</v>
      </c>
      <c r="AE2" s="82" t="s">
        <v>303</v>
      </c>
      <c r="AF2" s="82" t="s">
        <v>310</v>
      </c>
      <c r="AG2" s="82" t="s">
        <v>309</v>
      </c>
      <c r="AH2" s="82" t="s">
        <v>308</v>
      </c>
      <c r="AI2" s="82" t="s">
        <v>307</v>
      </c>
      <c r="AJ2" s="82" t="s">
        <v>306</v>
      </c>
      <c r="AK2" s="82" t="s">
        <v>305</v>
      </c>
      <c r="AL2" s="82" t="s">
        <v>304</v>
      </c>
    </row>
    <row r="3" spans="1:47" s="108" customFormat="1" ht="23">
      <c r="A3" s="92">
        <v>1</v>
      </c>
      <c r="B3" s="93"/>
      <c r="C3" s="94" t="s">
        <v>1</v>
      </c>
      <c r="D3" s="95"/>
      <c r="E3" s="96">
        <v>43830</v>
      </c>
      <c r="F3" s="97"/>
      <c r="G3" s="93"/>
      <c r="H3" s="98"/>
      <c r="I3" s="98"/>
      <c r="J3" s="99"/>
      <c r="K3" s="99"/>
      <c r="L3" s="99"/>
      <c r="M3" s="99"/>
      <c r="N3" s="99"/>
      <c r="O3" s="100"/>
      <c r="P3" s="101"/>
      <c r="Q3" s="102"/>
      <c r="R3" s="103"/>
      <c r="S3" s="103"/>
      <c r="T3" s="104"/>
      <c r="U3" s="105"/>
      <c r="V3" s="105"/>
      <c r="W3" s="105"/>
      <c r="X3" s="105"/>
      <c r="Y3" s="106"/>
      <c r="Z3" s="107"/>
      <c r="AB3" s="91"/>
      <c r="AC3" s="91"/>
      <c r="AD3" s="91"/>
      <c r="AE3" s="91"/>
      <c r="AF3" s="91"/>
      <c r="AG3" s="91"/>
      <c r="AH3" s="91"/>
      <c r="AI3" s="91"/>
      <c r="AJ3" s="91"/>
      <c r="AK3" s="91"/>
      <c r="AL3" s="91"/>
      <c r="AM3" s="91"/>
      <c r="AN3" s="91"/>
      <c r="AO3" s="91"/>
      <c r="AP3" s="91"/>
      <c r="AQ3" s="91"/>
      <c r="AR3" s="91"/>
      <c r="AS3" s="91"/>
      <c r="AT3" s="91"/>
      <c r="AU3" s="91"/>
    </row>
    <row r="4" spans="1:47" s="121" customFormat="1" ht="21.75" customHeight="1">
      <c r="A4" s="109">
        <v>1</v>
      </c>
      <c r="B4" s="110" t="s">
        <v>315</v>
      </c>
      <c r="C4" s="111" t="s">
        <v>2</v>
      </c>
      <c r="D4" s="112" t="s">
        <v>3</v>
      </c>
      <c r="E4" s="80">
        <v>41190</v>
      </c>
      <c r="F4" s="113" t="str">
        <f ca="1">DATEDIF(E4,TODAY(),"y")&amp;" năm "&amp;DATEDIF(E4,TODAY(),"ym")&amp;" tháng "</f>
        <v xml:space="preserve">7 năm 7 tháng </v>
      </c>
      <c r="G4" s="110"/>
      <c r="H4" s="114">
        <v>4.13</v>
      </c>
      <c r="I4" s="114">
        <v>4.13</v>
      </c>
      <c r="J4" s="114">
        <v>4.26</v>
      </c>
      <c r="K4" s="114">
        <v>4.26</v>
      </c>
      <c r="L4" s="114">
        <v>4.26</v>
      </c>
      <c r="M4" s="114">
        <v>4.26</v>
      </c>
      <c r="N4" s="114">
        <v>4.26</v>
      </c>
      <c r="O4" s="115">
        <v>4.26</v>
      </c>
      <c r="P4" s="115">
        <v>4.26</v>
      </c>
      <c r="Q4" s="115">
        <v>4.26</v>
      </c>
      <c r="R4" s="249">
        <v>4.26</v>
      </c>
      <c r="S4" s="249">
        <v>4.26</v>
      </c>
      <c r="T4" s="117">
        <f>AVERAGE(H4:S4)</f>
        <v>4.2383333333333324</v>
      </c>
      <c r="U4" s="118" t="str">
        <f>INDEX($AF$2:$AL$2,MATCH(T4,$AF$1:$AL$1,1))</f>
        <v>A</v>
      </c>
      <c r="V4" s="119">
        <v>4.17</v>
      </c>
      <c r="W4" s="118"/>
      <c r="X4" s="118"/>
      <c r="Y4" s="120"/>
      <c r="Z4" s="120"/>
      <c r="AB4" s="91"/>
      <c r="AC4" s="91"/>
      <c r="AD4" s="91"/>
      <c r="AE4" s="91"/>
      <c r="AF4" s="91"/>
      <c r="AG4" s="91"/>
      <c r="AH4" s="91"/>
      <c r="AI4" s="91"/>
      <c r="AJ4" s="91"/>
      <c r="AK4" s="91"/>
      <c r="AL4" s="91"/>
      <c r="AM4" s="91"/>
      <c r="AN4" s="91"/>
      <c r="AO4" s="91"/>
      <c r="AP4" s="91"/>
      <c r="AQ4" s="91"/>
      <c r="AR4" s="91"/>
      <c r="AS4" s="91"/>
      <c r="AT4" s="91"/>
      <c r="AU4" s="91"/>
    </row>
    <row r="5" spans="1:47" s="121" customFormat="1" ht="18.75" customHeight="1">
      <c r="A5" s="109">
        <v>2</v>
      </c>
      <c r="B5" s="122" t="s">
        <v>316</v>
      </c>
      <c r="C5" s="123" t="s">
        <v>4</v>
      </c>
      <c r="D5" s="124" t="s">
        <v>5</v>
      </c>
      <c r="E5" s="80">
        <v>41730</v>
      </c>
      <c r="F5" s="113" t="str">
        <f ca="1">DATEDIF(E5,TODAY(),"y")&amp;" năm "&amp;DATEDIF(E5,TODAY(),"ym")&amp;" tháng "</f>
        <v xml:space="preserve">6 năm 2 tháng </v>
      </c>
      <c r="G5" s="122"/>
      <c r="H5" s="116">
        <v>3.79</v>
      </c>
      <c r="I5" s="116">
        <v>3.79</v>
      </c>
      <c r="J5" s="116">
        <v>3.79</v>
      </c>
      <c r="K5" s="116">
        <v>3.79</v>
      </c>
      <c r="L5" s="116">
        <v>3.79</v>
      </c>
      <c r="M5" s="116">
        <v>3.79</v>
      </c>
      <c r="N5" s="116">
        <v>3.79</v>
      </c>
      <c r="O5" s="125">
        <v>3.79</v>
      </c>
      <c r="P5" s="125">
        <v>3.79</v>
      </c>
      <c r="Q5" s="125">
        <v>3.79</v>
      </c>
      <c r="R5" s="249">
        <v>3.79</v>
      </c>
      <c r="S5" s="249">
        <v>3.79</v>
      </c>
      <c r="T5" s="117">
        <f t="shared" ref="T5:T11" si="0">AVERAGE(H5:S5)</f>
        <v>3.7899999999999996</v>
      </c>
      <c r="U5" s="118" t="str">
        <f t="shared" ref="U5:U17" si="1">INDEX($AF$2:$AL$2,MATCH(T5,$AF$1:$AL$1,1))</f>
        <v>B+</v>
      </c>
      <c r="V5" s="119">
        <v>3.7559999999999998</v>
      </c>
      <c r="W5" s="118"/>
      <c r="X5" s="118"/>
      <c r="Y5" s="120"/>
      <c r="Z5" s="120"/>
      <c r="AB5" s="91"/>
      <c r="AC5" s="91"/>
      <c r="AD5" s="91"/>
      <c r="AE5" s="91"/>
      <c r="AF5" s="91"/>
      <c r="AG5" s="91"/>
      <c r="AH5" s="91"/>
      <c r="AI5" s="91"/>
      <c r="AJ5" s="91"/>
      <c r="AK5" s="91"/>
      <c r="AL5" s="91"/>
      <c r="AM5" s="91"/>
      <c r="AN5" s="91"/>
      <c r="AO5" s="91"/>
      <c r="AP5" s="91"/>
      <c r="AQ5" s="91"/>
      <c r="AR5" s="91"/>
      <c r="AS5" s="91"/>
      <c r="AT5" s="91"/>
      <c r="AU5" s="91"/>
    </row>
    <row r="6" spans="1:47" s="121" customFormat="1" ht="18.75" customHeight="1">
      <c r="A6" s="109">
        <f t="shared" ref="A6:A14" si="2">+A5+1</f>
        <v>3</v>
      </c>
      <c r="B6" s="110" t="s">
        <v>317</v>
      </c>
      <c r="C6" s="123" t="s">
        <v>6</v>
      </c>
      <c r="D6" s="112" t="s">
        <v>7</v>
      </c>
      <c r="E6" s="80">
        <v>39965</v>
      </c>
      <c r="F6" s="113" t="str">
        <f t="shared" ref="F6:F17" ca="1" si="3">DATEDIF(E6,TODAY(),"y")&amp;" năm "&amp;DATEDIF(E6,TODAY(),"ym")&amp;" tháng "</f>
        <v xml:space="preserve">11 năm 0 tháng </v>
      </c>
      <c r="G6" s="110"/>
      <c r="H6" s="116">
        <v>3.71</v>
      </c>
      <c r="I6" s="116">
        <v>3.71</v>
      </c>
      <c r="J6" s="116">
        <v>3.8</v>
      </c>
      <c r="K6" s="116">
        <v>3.8</v>
      </c>
      <c r="L6" s="116">
        <v>3.8</v>
      </c>
      <c r="M6" s="116">
        <v>3.8</v>
      </c>
      <c r="N6" s="116">
        <v>3.8</v>
      </c>
      <c r="O6" s="125">
        <v>3.8</v>
      </c>
      <c r="P6" s="125">
        <v>3.8</v>
      </c>
      <c r="Q6" s="125">
        <v>3.8</v>
      </c>
      <c r="R6" s="249">
        <v>3.8</v>
      </c>
      <c r="S6" s="249">
        <v>3.8</v>
      </c>
      <c r="T6" s="117">
        <f t="shared" si="0"/>
        <v>3.7849999999999997</v>
      </c>
      <c r="U6" s="118" t="str">
        <f t="shared" si="1"/>
        <v>B+</v>
      </c>
      <c r="V6" s="119">
        <v>3.6252000000000013</v>
      </c>
      <c r="W6" s="118"/>
      <c r="X6" s="118"/>
      <c r="Y6" s="120"/>
      <c r="Z6" s="120"/>
      <c r="AB6" s="91"/>
      <c r="AC6" s="91"/>
      <c r="AD6" s="91"/>
      <c r="AE6" s="91"/>
      <c r="AF6" s="91"/>
      <c r="AG6" s="91"/>
      <c r="AH6" s="91"/>
      <c r="AI6" s="91"/>
      <c r="AJ6" s="91"/>
      <c r="AK6" s="91"/>
      <c r="AL6" s="91"/>
      <c r="AM6" s="91"/>
      <c r="AN6" s="91"/>
      <c r="AO6" s="91"/>
      <c r="AP6" s="91"/>
      <c r="AQ6" s="91"/>
      <c r="AR6" s="91"/>
      <c r="AS6" s="91"/>
      <c r="AT6" s="91"/>
      <c r="AU6" s="91"/>
    </row>
    <row r="7" spans="1:47" s="121" customFormat="1" ht="18.75" customHeight="1">
      <c r="A7" s="109">
        <f t="shared" si="2"/>
        <v>4</v>
      </c>
      <c r="B7" s="110" t="s">
        <v>320</v>
      </c>
      <c r="C7" s="123" t="s">
        <v>8</v>
      </c>
      <c r="D7" s="112" t="s">
        <v>7</v>
      </c>
      <c r="E7" s="80">
        <v>40123</v>
      </c>
      <c r="F7" s="113" t="str">
        <f t="shared" ca="1" si="3"/>
        <v xml:space="preserve">10 năm 6 tháng </v>
      </c>
      <c r="G7" s="110"/>
      <c r="H7" s="116">
        <v>3.9</v>
      </c>
      <c r="I7" s="116">
        <v>3.9</v>
      </c>
      <c r="J7" s="116">
        <v>3.9</v>
      </c>
      <c r="K7" s="116">
        <v>3.9</v>
      </c>
      <c r="L7" s="116">
        <v>3.9</v>
      </c>
      <c r="M7" s="116">
        <v>3.9</v>
      </c>
      <c r="N7" s="116">
        <v>3.9</v>
      </c>
      <c r="O7" s="125">
        <v>3.9</v>
      </c>
      <c r="P7" s="125">
        <v>3.9</v>
      </c>
      <c r="Q7" s="125">
        <v>3.9</v>
      </c>
      <c r="R7" s="249">
        <v>3.9</v>
      </c>
      <c r="S7" s="249">
        <v>3.9</v>
      </c>
      <c r="T7" s="117">
        <f t="shared" si="0"/>
        <v>3.899999999999999</v>
      </c>
      <c r="U7" s="118" t="str">
        <f t="shared" si="1"/>
        <v>B+</v>
      </c>
      <c r="V7" s="119">
        <v>3.8530000000000011</v>
      </c>
      <c r="W7" s="118"/>
      <c r="X7" s="118"/>
      <c r="Y7" s="120"/>
      <c r="Z7" s="120"/>
      <c r="AB7" s="91"/>
      <c r="AC7" s="91"/>
      <c r="AD7" s="91"/>
      <c r="AE7" s="91"/>
      <c r="AF7" s="91"/>
      <c r="AG7" s="91"/>
      <c r="AH7" s="91"/>
      <c r="AI7" s="91"/>
      <c r="AJ7" s="91"/>
      <c r="AK7" s="91"/>
      <c r="AL7" s="91"/>
      <c r="AM7" s="91"/>
      <c r="AN7" s="91"/>
      <c r="AO7" s="91"/>
      <c r="AP7" s="91"/>
      <c r="AQ7" s="91"/>
      <c r="AR7" s="91"/>
      <c r="AS7" s="91"/>
      <c r="AT7" s="91"/>
      <c r="AU7" s="91"/>
    </row>
    <row r="8" spans="1:47" s="121" customFormat="1" ht="18.75" customHeight="1">
      <c r="A8" s="109">
        <f t="shared" si="2"/>
        <v>5</v>
      </c>
      <c r="B8" s="110" t="s">
        <v>321</v>
      </c>
      <c r="C8" s="123" t="s">
        <v>9</v>
      </c>
      <c r="D8" s="112" t="s">
        <v>7</v>
      </c>
      <c r="E8" s="80">
        <v>41200</v>
      </c>
      <c r="F8" s="113" t="str">
        <f t="shared" ca="1" si="3"/>
        <v xml:space="preserve">7 năm 7 tháng </v>
      </c>
      <c r="G8" s="110"/>
      <c r="H8" s="116">
        <v>3.72</v>
      </c>
      <c r="I8" s="116">
        <v>3.78</v>
      </c>
      <c r="J8" s="116">
        <v>3.84</v>
      </c>
      <c r="K8" s="116">
        <v>3.84</v>
      </c>
      <c r="L8" s="116">
        <v>3.84</v>
      </c>
      <c r="M8" s="116">
        <v>3.84</v>
      </c>
      <c r="N8" s="116">
        <v>3.84</v>
      </c>
      <c r="O8" s="125">
        <v>3.84</v>
      </c>
      <c r="P8" s="125">
        <v>3.84</v>
      </c>
      <c r="Q8" s="125">
        <v>3.84</v>
      </c>
      <c r="R8" s="249">
        <v>3.84</v>
      </c>
      <c r="S8" s="249">
        <v>3.84</v>
      </c>
      <c r="T8" s="117">
        <f t="shared" si="0"/>
        <v>3.8250000000000006</v>
      </c>
      <c r="U8" s="118" t="str">
        <f t="shared" si="1"/>
        <v>B+</v>
      </c>
      <c r="V8" s="119">
        <v>3.7639999999999998</v>
      </c>
      <c r="W8" s="118"/>
      <c r="X8" s="118"/>
      <c r="Y8" s="120"/>
      <c r="Z8" s="120"/>
      <c r="AB8" s="91"/>
      <c r="AC8" s="91"/>
      <c r="AD8" s="91"/>
      <c r="AE8" s="91"/>
      <c r="AF8" s="91"/>
      <c r="AG8" s="91"/>
      <c r="AH8" s="91"/>
      <c r="AI8" s="91"/>
      <c r="AJ8" s="91"/>
      <c r="AK8" s="91"/>
      <c r="AL8" s="91"/>
      <c r="AM8" s="91"/>
      <c r="AN8" s="91"/>
      <c r="AO8" s="91"/>
      <c r="AP8" s="91"/>
      <c r="AQ8" s="91"/>
      <c r="AR8" s="91"/>
      <c r="AS8" s="91"/>
      <c r="AT8" s="91"/>
      <c r="AU8" s="91"/>
    </row>
    <row r="9" spans="1:47" s="121" customFormat="1" ht="18.75" customHeight="1">
      <c r="A9" s="109">
        <f t="shared" si="2"/>
        <v>6</v>
      </c>
      <c r="B9" s="110" t="s">
        <v>318</v>
      </c>
      <c r="C9" s="123" t="s">
        <v>10</v>
      </c>
      <c r="D9" s="112" t="s">
        <v>11</v>
      </c>
      <c r="E9" s="80">
        <v>39965</v>
      </c>
      <c r="F9" s="113" t="str">
        <f t="shared" ca="1" si="3"/>
        <v xml:space="preserve">11 năm 0 tháng </v>
      </c>
      <c r="G9" s="110"/>
      <c r="H9" s="116">
        <v>3.65</v>
      </c>
      <c r="I9" s="116">
        <v>3.9</v>
      </c>
      <c r="J9" s="116">
        <v>3.9</v>
      </c>
      <c r="K9" s="116">
        <v>3.9</v>
      </c>
      <c r="L9" s="116">
        <v>3.9</v>
      </c>
      <c r="M9" s="116">
        <v>3.9</v>
      </c>
      <c r="N9" s="116">
        <v>3.9</v>
      </c>
      <c r="O9" s="125">
        <v>3.9</v>
      </c>
      <c r="P9" s="125">
        <v>3.9</v>
      </c>
      <c r="Q9" s="125">
        <v>3.9</v>
      </c>
      <c r="R9" s="249">
        <v>3.9</v>
      </c>
      <c r="S9" s="249">
        <v>3.9</v>
      </c>
      <c r="T9" s="117">
        <f t="shared" si="0"/>
        <v>3.879166666666666</v>
      </c>
      <c r="U9" s="118" t="str">
        <f t="shared" si="1"/>
        <v>B+</v>
      </c>
      <c r="V9" s="119">
        <v>3.7</v>
      </c>
      <c r="W9" s="118"/>
      <c r="X9" s="118"/>
      <c r="Y9" s="120"/>
      <c r="Z9" s="120"/>
      <c r="AB9" s="91"/>
      <c r="AC9" s="91"/>
      <c r="AD9" s="91"/>
      <c r="AE9" s="91"/>
      <c r="AF9" s="91"/>
      <c r="AG9" s="91"/>
      <c r="AH9" s="91"/>
      <c r="AI9" s="91"/>
      <c r="AJ9" s="91"/>
      <c r="AK9" s="91"/>
      <c r="AL9" s="91"/>
      <c r="AM9" s="91"/>
      <c r="AN9" s="91"/>
      <c r="AO9" s="91"/>
      <c r="AP9" s="91"/>
      <c r="AQ9" s="91"/>
      <c r="AR9" s="91"/>
      <c r="AS9" s="91"/>
      <c r="AT9" s="91"/>
      <c r="AU9" s="91"/>
    </row>
    <row r="10" spans="1:47" s="121" customFormat="1" ht="18.75" customHeight="1">
      <c r="A10" s="109">
        <f t="shared" si="2"/>
        <v>7</v>
      </c>
      <c r="B10" s="110" t="s">
        <v>322</v>
      </c>
      <c r="C10" s="123" t="s">
        <v>12</v>
      </c>
      <c r="D10" s="112" t="s">
        <v>13</v>
      </c>
      <c r="E10" s="80">
        <v>41295</v>
      </c>
      <c r="F10" s="113" t="str">
        <f t="shared" ca="1" si="3"/>
        <v xml:space="preserve">7 năm 4 tháng </v>
      </c>
      <c r="G10" s="110"/>
      <c r="H10" s="116">
        <v>3.7</v>
      </c>
      <c r="I10" s="116">
        <v>3.81</v>
      </c>
      <c r="J10" s="116">
        <v>3.81</v>
      </c>
      <c r="K10" s="116">
        <v>3.81</v>
      </c>
      <c r="L10" s="116">
        <v>3.81</v>
      </c>
      <c r="M10" s="116">
        <v>3.81</v>
      </c>
      <c r="N10" s="116">
        <v>3.81</v>
      </c>
      <c r="O10" s="125">
        <v>3.8</v>
      </c>
      <c r="P10" s="125">
        <v>3.8</v>
      </c>
      <c r="Q10" s="125">
        <v>3.8</v>
      </c>
      <c r="R10" s="249">
        <v>3.8</v>
      </c>
      <c r="S10" s="249">
        <v>3.8</v>
      </c>
      <c r="T10" s="117">
        <f t="shared" si="0"/>
        <v>3.7966666666666655</v>
      </c>
      <c r="U10" s="118" t="str">
        <f t="shared" si="1"/>
        <v>B+</v>
      </c>
      <c r="V10" s="119">
        <v>3.74</v>
      </c>
      <c r="W10" s="118"/>
      <c r="X10" s="118"/>
      <c r="Y10" s="120"/>
      <c r="Z10" s="120"/>
      <c r="AB10" s="91"/>
      <c r="AC10" s="91"/>
      <c r="AD10" s="91"/>
      <c r="AE10" s="91"/>
      <c r="AF10" s="91"/>
      <c r="AG10" s="91"/>
      <c r="AH10" s="91"/>
      <c r="AI10" s="91"/>
      <c r="AJ10" s="91"/>
      <c r="AK10" s="91"/>
      <c r="AL10" s="91"/>
      <c r="AM10" s="91"/>
      <c r="AN10" s="91"/>
      <c r="AO10" s="91"/>
      <c r="AP10" s="91"/>
      <c r="AQ10" s="91"/>
      <c r="AR10" s="91"/>
      <c r="AS10" s="91"/>
      <c r="AT10" s="91"/>
      <c r="AU10" s="91"/>
    </row>
    <row r="11" spans="1:47" s="121" customFormat="1" ht="18.75" customHeight="1">
      <c r="A11" s="109">
        <f t="shared" si="2"/>
        <v>8</v>
      </c>
      <c r="B11" s="110" t="s">
        <v>319</v>
      </c>
      <c r="C11" s="111" t="s">
        <v>14</v>
      </c>
      <c r="D11" s="112" t="s">
        <v>15</v>
      </c>
      <c r="E11" s="80">
        <v>39965</v>
      </c>
      <c r="F11" s="113" t="str">
        <f t="shared" ca="1" si="3"/>
        <v xml:space="preserve">11 năm 0 tháng </v>
      </c>
      <c r="G11" s="110"/>
      <c r="H11" s="116">
        <v>3.68</v>
      </c>
      <c r="I11" s="116">
        <v>3.68</v>
      </c>
      <c r="J11" s="116">
        <v>3.68</v>
      </c>
      <c r="K11" s="116">
        <v>3.68</v>
      </c>
      <c r="L11" s="116">
        <v>3.68</v>
      </c>
      <c r="M11" s="116">
        <v>3.68</v>
      </c>
      <c r="N11" s="116">
        <v>3.68</v>
      </c>
      <c r="O11" s="125">
        <v>3.68</v>
      </c>
      <c r="P11" s="125">
        <v>3.68</v>
      </c>
      <c r="Q11" s="125">
        <v>3.68</v>
      </c>
      <c r="R11" s="249">
        <v>3.68</v>
      </c>
      <c r="S11" s="249">
        <v>3.68</v>
      </c>
      <c r="T11" s="117">
        <f t="shared" si="0"/>
        <v>3.68</v>
      </c>
      <c r="U11" s="118" t="str">
        <f t="shared" si="1"/>
        <v>B+</v>
      </c>
      <c r="V11" s="119">
        <v>3.6700000000000004</v>
      </c>
      <c r="W11" s="118"/>
      <c r="X11" s="118"/>
      <c r="Y11" s="120"/>
      <c r="Z11" s="120"/>
      <c r="AB11" s="91"/>
      <c r="AC11" s="91"/>
      <c r="AD11" s="91"/>
      <c r="AE11" s="91"/>
      <c r="AF11" s="91"/>
      <c r="AG11" s="91"/>
      <c r="AH11" s="91"/>
      <c r="AI11" s="91"/>
      <c r="AJ11" s="91"/>
      <c r="AK11" s="91"/>
      <c r="AL11" s="91"/>
      <c r="AM11" s="91"/>
      <c r="AN11" s="91"/>
      <c r="AO11" s="91"/>
      <c r="AP11" s="91"/>
      <c r="AQ11" s="91"/>
      <c r="AR11" s="91"/>
      <c r="AS11" s="91"/>
      <c r="AT11" s="91"/>
      <c r="AU11" s="91"/>
    </row>
    <row r="12" spans="1:47" s="121" customFormat="1" ht="18.75" customHeight="1">
      <c r="A12" s="109">
        <f t="shared" si="2"/>
        <v>9</v>
      </c>
      <c r="B12" s="110" t="s">
        <v>323</v>
      </c>
      <c r="C12" s="123" t="s">
        <v>16</v>
      </c>
      <c r="D12" s="112" t="s">
        <v>17</v>
      </c>
      <c r="E12" s="80">
        <v>42114</v>
      </c>
      <c r="F12" s="113" t="str">
        <f t="shared" ca="1" si="3"/>
        <v xml:space="preserve">5 năm 1 tháng </v>
      </c>
      <c r="G12" s="110"/>
      <c r="H12" s="116">
        <v>3.66</v>
      </c>
      <c r="I12" s="116">
        <v>3.66</v>
      </c>
      <c r="J12" s="116">
        <v>3.68</v>
      </c>
      <c r="K12" s="116">
        <v>3.68</v>
      </c>
      <c r="L12" s="116">
        <v>3.68</v>
      </c>
      <c r="M12" s="116">
        <v>3.68</v>
      </c>
      <c r="N12" s="116">
        <v>3.68</v>
      </c>
      <c r="O12" s="125">
        <v>3.68</v>
      </c>
      <c r="P12" s="125">
        <v>3.68</v>
      </c>
      <c r="Q12" s="125">
        <v>3.68</v>
      </c>
      <c r="R12" s="249">
        <v>3.68</v>
      </c>
      <c r="S12" s="249">
        <v>3.68</v>
      </c>
      <c r="T12" s="117">
        <f>AVERAGE(H12:S12)</f>
        <v>3.6766666666666663</v>
      </c>
      <c r="U12" s="118" t="str">
        <f t="shared" si="1"/>
        <v>B+</v>
      </c>
      <c r="V12" s="119">
        <v>3.6700000000000004</v>
      </c>
      <c r="W12" s="118"/>
      <c r="X12" s="118"/>
      <c r="Y12" s="120"/>
      <c r="Z12" s="120"/>
      <c r="AB12" s="91"/>
      <c r="AC12" s="91"/>
      <c r="AD12" s="91"/>
      <c r="AE12" s="91"/>
      <c r="AF12" s="91"/>
      <c r="AG12" s="91"/>
      <c r="AH12" s="91"/>
      <c r="AI12" s="91"/>
      <c r="AJ12" s="91"/>
      <c r="AK12" s="91"/>
      <c r="AL12" s="91"/>
      <c r="AM12" s="91"/>
      <c r="AN12" s="91"/>
      <c r="AO12" s="91"/>
      <c r="AP12" s="91"/>
      <c r="AQ12" s="91"/>
      <c r="AR12" s="91"/>
      <c r="AS12" s="91"/>
      <c r="AT12" s="91"/>
      <c r="AU12" s="91"/>
    </row>
    <row r="13" spans="1:47" s="121" customFormat="1" ht="18.75" customHeight="1">
      <c r="A13" s="109">
        <f t="shared" si="2"/>
        <v>10</v>
      </c>
      <c r="B13" s="110" t="s">
        <v>324</v>
      </c>
      <c r="C13" s="126" t="s">
        <v>113</v>
      </c>
      <c r="D13" s="112" t="s">
        <v>146</v>
      </c>
      <c r="E13" s="80">
        <v>40184</v>
      </c>
      <c r="F13" s="113" t="str">
        <f t="shared" ca="1" si="3"/>
        <v xml:space="preserve">10 năm 4 tháng </v>
      </c>
      <c r="G13" s="110"/>
      <c r="H13" s="116">
        <v>0</v>
      </c>
      <c r="I13" s="116"/>
      <c r="J13" s="116">
        <v>3.7</v>
      </c>
      <c r="K13" s="116">
        <v>3.7</v>
      </c>
      <c r="L13" s="116">
        <v>3.7</v>
      </c>
      <c r="M13" s="116">
        <v>3.7</v>
      </c>
      <c r="N13" s="116">
        <v>3.7</v>
      </c>
      <c r="O13" s="125">
        <v>3.7</v>
      </c>
      <c r="P13" s="125">
        <v>3.7</v>
      </c>
      <c r="Q13" s="125">
        <v>3.7</v>
      </c>
      <c r="R13" s="249">
        <v>3.7</v>
      </c>
      <c r="S13" s="249">
        <v>3.7</v>
      </c>
      <c r="T13" s="117">
        <f>AVERAGE(H13:S13)</f>
        <v>3.3636363636363638</v>
      </c>
      <c r="U13" s="118" t="str">
        <f t="shared" si="1"/>
        <v>B</v>
      </c>
      <c r="V13" s="119">
        <v>3.69</v>
      </c>
      <c r="W13" s="118"/>
      <c r="X13" s="118"/>
      <c r="Y13" s="120"/>
      <c r="Z13" s="120"/>
      <c r="AB13" s="91"/>
      <c r="AC13" s="91"/>
      <c r="AD13" s="91"/>
      <c r="AE13" s="91"/>
      <c r="AF13" s="91"/>
      <c r="AG13" s="91"/>
      <c r="AH13" s="91"/>
      <c r="AI13" s="91"/>
      <c r="AJ13" s="91"/>
      <c r="AK13" s="91"/>
      <c r="AL13" s="91"/>
      <c r="AM13" s="91"/>
      <c r="AN13" s="91"/>
      <c r="AO13" s="91"/>
      <c r="AP13" s="91"/>
      <c r="AQ13" s="91"/>
      <c r="AR13" s="91"/>
      <c r="AS13" s="91"/>
      <c r="AT13" s="91"/>
      <c r="AU13" s="91"/>
    </row>
    <row r="14" spans="1:47" s="121" customFormat="1" ht="18.75" customHeight="1">
      <c r="A14" s="109">
        <f t="shared" si="2"/>
        <v>11</v>
      </c>
      <c r="B14" s="110" t="s">
        <v>325</v>
      </c>
      <c r="C14" s="127" t="s">
        <v>155</v>
      </c>
      <c r="D14" s="112" t="s">
        <v>15</v>
      </c>
      <c r="E14" s="80">
        <v>43268</v>
      </c>
      <c r="F14" s="113" t="str">
        <f t="shared" ca="1" si="3"/>
        <v xml:space="preserve">1 năm 11 tháng </v>
      </c>
      <c r="G14" s="110"/>
      <c r="H14" s="116">
        <v>3</v>
      </c>
      <c r="I14" s="116">
        <v>3</v>
      </c>
      <c r="J14" s="116">
        <v>3.5</v>
      </c>
      <c r="K14" s="116">
        <v>3.5</v>
      </c>
      <c r="L14" s="116">
        <v>3.5</v>
      </c>
      <c r="M14" s="116">
        <v>3.5</v>
      </c>
      <c r="N14" s="116">
        <v>3.5</v>
      </c>
      <c r="O14" s="125">
        <v>3.16</v>
      </c>
      <c r="P14" s="125">
        <v>3.16</v>
      </c>
      <c r="Q14" s="125">
        <v>3.16</v>
      </c>
      <c r="R14" s="249">
        <v>3.16</v>
      </c>
      <c r="S14" s="249">
        <v>3.16</v>
      </c>
      <c r="T14" s="117">
        <f>AVERAGE(H14:S14)</f>
        <v>3.2749999999999999</v>
      </c>
      <c r="U14" s="118" t="str">
        <f t="shared" si="1"/>
        <v>B</v>
      </c>
      <c r="V14" s="119">
        <v>3.2900000000000009</v>
      </c>
      <c r="W14" s="118"/>
      <c r="X14" s="118"/>
      <c r="Y14" s="120"/>
      <c r="Z14" s="120"/>
      <c r="AB14" s="91"/>
      <c r="AC14" s="91"/>
      <c r="AD14" s="91"/>
      <c r="AE14" s="91"/>
      <c r="AF14" s="91"/>
      <c r="AG14" s="91"/>
      <c r="AH14" s="91"/>
      <c r="AI14" s="91"/>
      <c r="AJ14" s="91"/>
      <c r="AK14" s="91"/>
      <c r="AL14" s="91"/>
      <c r="AM14" s="91"/>
      <c r="AN14" s="91"/>
      <c r="AO14" s="91"/>
      <c r="AP14" s="91"/>
      <c r="AQ14" s="91"/>
      <c r="AR14" s="91"/>
      <c r="AS14" s="91"/>
      <c r="AT14" s="91"/>
      <c r="AU14" s="91"/>
    </row>
    <row r="15" spans="1:47" s="121" customFormat="1" ht="18.75" customHeight="1">
      <c r="A15" s="128">
        <v>2</v>
      </c>
      <c r="B15" s="129"/>
      <c r="C15" s="130" t="s">
        <v>18</v>
      </c>
      <c r="D15" s="131"/>
      <c r="E15" s="132"/>
      <c r="F15" s="133"/>
      <c r="G15" s="129"/>
      <c r="H15" s="134"/>
      <c r="I15" s="134"/>
      <c r="J15" s="134"/>
      <c r="K15" s="134"/>
      <c r="L15" s="134"/>
      <c r="M15" s="134"/>
      <c r="N15" s="135"/>
      <c r="O15" s="136"/>
      <c r="P15" s="133"/>
      <c r="Q15" s="133"/>
      <c r="R15" s="250"/>
      <c r="S15" s="250"/>
      <c r="T15" s="137"/>
      <c r="U15" s="138"/>
      <c r="V15" s="139"/>
      <c r="W15" s="138"/>
      <c r="X15" s="138"/>
      <c r="Y15" s="140"/>
      <c r="Z15" s="140"/>
      <c r="AB15" s="91"/>
      <c r="AC15" s="91"/>
      <c r="AD15" s="91"/>
      <c r="AE15" s="91"/>
      <c r="AF15" s="91"/>
      <c r="AG15" s="91"/>
      <c r="AH15" s="91"/>
      <c r="AI15" s="91"/>
      <c r="AJ15" s="91"/>
      <c r="AK15" s="91"/>
      <c r="AL15" s="91"/>
      <c r="AM15" s="91"/>
      <c r="AN15" s="91"/>
      <c r="AO15" s="91"/>
      <c r="AP15" s="91"/>
      <c r="AQ15" s="91"/>
      <c r="AR15" s="91"/>
      <c r="AS15" s="91"/>
      <c r="AT15" s="91"/>
      <c r="AU15" s="91"/>
    </row>
    <row r="16" spans="1:47" s="121" customFormat="1" ht="18.75" customHeight="1">
      <c r="A16" s="109">
        <f>+A14+1</f>
        <v>12</v>
      </c>
      <c r="B16" s="141" t="s">
        <v>326</v>
      </c>
      <c r="C16" s="123" t="s">
        <v>19</v>
      </c>
      <c r="D16" s="142" t="s">
        <v>20</v>
      </c>
      <c r="E16" s="80">
        <v>39965</v>
      </c>
      <c r="F16" s="113" t="str">
        <f t="shared" ca="1" si="3"/>
        <v xml:space="preserve">11 năm 0 tháng </v>
      </c>
      <c r="G16" s="141"/>
      <c r="H16" s="116">
        <v>3.78</v>
      </c>
      <c r="I16" s="116"/>
      <c r="J16" s="116">
        <v>3.78</v>
      </c>
      <c r="K16" s="116">
        <v>3.78</v>
      </c>
      <c r="L16" s="116">
        <v>3.78</v>
      </c>
      <c r="M16" s="116">
        <v>3.78</v>
      </c>
      <c r="N16" s="116">
        <v>3.78</v>
      </c>
      <c r="O16" s="125">
        <v>3.78</v>
      </c>
      <c r="P16" s="125">
        <v>3.78</v>
      </c>
      <c r="Q16" s="125">
        <v>3.78</v>
      </c>
      <c r="R16" s="249">
        <v>3.78</v>
      </c>
      <c r="S16" s="249">
        <v>3.78</v>
      </c>
      <c r="T16" s="117">
        <f t="shared" ref="T16:T18" si="4">AVERAGE(H16:S16)</f>
        <v>3.7800000000000007</v>
      </c>
      <c r="U16" s="118" t="str">
        <f t="shared" si="1"/>
        <v>B+</v>
      </c>
      <c r="V16" s="143">
        <v>3.7400000000000007</v>
      </c>
      <c r="W16" s="118"/>
      <c r="X16" s="118"/>
      <c r="Y16" s="120"/>
      <c r="Z16" s="120"/>
      <c r="AB16" s="91"/>
      <c r="AC16" s="91"/>
      <c r="AD16" s="91"/>
      <c r="AE16" s="91"/>
      <c r="AF16" s="91"/>
      <c r="AG16" s="91"/>
      <c r="AH16" s="91"/>
      <c r="AI16" s="91"/>
      <c r="AJ16" s="91"/>
      <c r="AK16" s="91"/>
      <c r="AL16" s="91"/>
      <c r="AM16" s="91"/>
      <c r="AN16" s="91"/>
      <c r="AO16" s="91"/>
      <c r="AP16" s="91"/>
      <c r="AQ16" s="91"/>
      <c r="AR16" s="91"/>
      <c r="AS16" s="91"/>
      <c r="AT16" s="91"/>
      <c r="AU16" s="91"/>
    </row>
    <row r="17" spans="1:47" s="121" customFormat="1" ht="18.75" customHeight="1">
      <c r="A17" s="109">
        <f>+A16+1</f>
        <v>13</v>
      </c>
      <c r="B17" s="141" t="s">
        <v>327</v>
      </c>
      <c r="C17" s="123" t="s">
        <v>21</v>
      </c>
      <c r="D17" s="142" t="s">
        <v>20</v>
      </c>
      <c r="E17" s="80">
        <v>39970</v>
      </c>
      <c r="F17" s="113" t="str">
        <f t="shared" ca="1" si="3"/>
        <v xml:space="preserve">10 năm 11 tháng </v>
      </c>
      <c r="G17" s="141"/>
      <c r="H17" s="116">
        <v>3.78</v>
      </c>
      <c r="I17" s="116"/>
      <c r="J17" s="116">
        <v>3.78</v>
      </c>
      <c r="K17" s="116">
        <v>3.78</v>
      </c>
      <c r="L17" s="116">
        <v>3.78</v>
      </c>
      <c r="M17" s="116">
        <v>3.78</v>
      </c>
      <c r="N17" s="116">
        <v>3.78</v>
      </c>
      <c r="O17" s="125">
        <v>3.78</v>
      </c>
      <c r="P17" s="125">
        <v>3.78</v>
      </c>
      <c r="Q17" s="125">
        <v>3.78</v>
      </c>
      <c r="R17" s="249">
        <v>3.78</v>
      </c>
      <c r="S17" s="249">
        <v>3.78</v>
      </c>
      <c r="T17" s="117">
        <f t="shared" si="4"/>
        <v>3.7800000000000007</v>
      </c>
      <c r="U17" s="118" t="str">
        <f t="shared" si="1"/>
        <v>B+</v>
      </c>
      <c r="V17" s="143">
        <v>3.7400000000000007</v>
      </c>
      <c r="W17" s="118"/>
      <c r="X17" s="118"/>
      <c r="Y17" s="120"/>
      <c r="Z17" s="120"/>
      <c r="AB17" s="91"/>
      <c r="AC17" s="91"/>
      <c r="AD17" s="91"/>
      <c r="AE17" s="91"/>
      <c r="AF17" s="91"/>
      <c r="AG17" s="91"/>
      <c r="AH17" s="91"/>
      <c r="AI17" s="91"/>
      <c r="AJ17" s="91"/>
      <c r="AK17" s="91"/>
      <c r="AL17" s="91"/>
      <c r="AM17" s="91"/>
      <c r="AN17" s="91"/>
      <c r="AO17" s="91"/>
      <c r="AP17" s="91"/>
      <c r="AQ17" s="91"/>
      <c r="AR17" s="91"/>
      <c r="AS17" s="91"/>
      <c r="AT17" s="91"/>
      <c r="AU17" s="91"/>
    </row>
    <row r="18" spans="1:47" s="153" customFormat="1" ht="18.75" hidden="1" customHeight="1">
      <c r="A18" s="144"/>
      <c r="B18" s="145" t="e">
        <v>#N/A</v>
      </c>
      <c r="C18" s="146" t="s">
        <v>22</v>
      </c>
      <c r="D18" s="147" t="s">
        <v>20</v>
      </c>
      <c r="E18" s="148">
        <v>40091</v>
      </c>
      <c r="F18" s="149">
        <f>DAYS360(E18,$AA$1)/30-2</f>
        <v>120.86666666666666</v>
      </c>
      <c r="G18" s="145"/>
      <c r="H18" s="114"/>
      <c r="I18" s="114"/>
      <c r="J18" s="114"/>
      <c r="K18" s="114"/>
      <c r="L18" s="114"/>
      <c r="M18" s="114"/>
      <c r="N18" s="114"/>
      <c r="O18" s="115"/>
      <c r="P18" s="114"/>
      <c r="Q18" s="150"/>
      <c r="R18" s="251"/>
      <c r="S18" s="251"/>
      <c r="T18" s="117" t="e">
        <f t="shared" si="4"/>
        <v>#DIV/0!</v>
      </c>
      <c r="U18" s="118" t="e">
        <f t="shared" ref="U18:U42" si="5">IF(T18=5,"A+",IF(AND(T18&lt;5,T18&gt;=4),"A",IF(AND(T18&lt;4,T18&gt;=3.5),"B+",IF(AND(T18&lt;3.5,T18&gt;=3),"B",IF(AND(T18&lt;3,T18&gt;=2.5),"B-",IF(AND(T18&lt;2.5,T18&gt;0),"C","M"))))))</f>
        <v>#DIV/0!</v>
      </c>
      <c r="V18" s="119"/>
      <c r="W18" s="151"/>
      <c r="X18" s="151"/>
      <c r="Y18" s="152"/>
      <c r="Z18" s="152"/>
      <c r="AB18" s="154"/>
      <c r="AC18" s="154"/>
      <c r="AD18" s="154"/>
      <c r="AE18" s="154"/>
      <c r="AF18" s="154"/>
      <c r="AG18" s="154"/>
      <c r="AH18" s="154"/>
      <c r="AI18" s="154"/>
      <c r="AJ18" s="154"/>
      <c r="AK18" s="154"/>
      <c r="AL18" s="154"/>
      <c r="AM18" s="154"/>
      <c r="AN18" s="154"/>
      <c r="AO18" s="154"/>
      <c r="AP18" s="154"/>
      <c r="AQ18" s="154"/>
      <c r="AR18" s="154"/>
      <c r="AS18" s="154"/>
      <c r="AT18" s="154"/>
      <c r="AU18" s="154"/>
    </row>
    <row r="19" spans="1:47" s="121" customFormat="1" ht="18.75" customHeight="1">
      <c r="A19" s="128">
        <v>3</v>
      </c>
      <c r="B19" s="129"/>
      <c r="C19" s="130" t="s">
        <v>23</v>
      </c>
      <c r="D19" s="131"/>
      <c r="E19" s="132"/>
      <c r="F19" s="134"/>
      <c r="G19" s="129"/>
      <c r="H19" s="133"/>
      <c r="I19" s="133"/>
      <c r="J19" s="133"/>
      <c r="K19" s="133"/>
      <c r="L19" s="133"/>
      <c r="M19" s="133"/>
      <c r="N19" s="133"/>
      <c r="O19" s="155"/>
      <c r="P19" s="133"/>
      <c r="Q19" s="156"/>
      <c r="R19" s="252"/>
      <c r="S19" s="252"/>
      <c r="T19" s="137"/>
      <c r="U19" s="138"/>
      <c r="V19" s="139"/>
      <c r="W19" s="138"/>
      <c r="X19" s="138"/>
      <c r="Y19" s="140"/>
      <c r="Z19" s="140"/>
      <c r="AB19" s="91"/>
      <c r="AC19" s="91"/>
      <c r="AD19" s="91"/>
      <c r="AE19" s="91"/>
      <c r="AF19" s="91"/>
      <c r="AG19" s="91"/>
      <c r="AH19" s="91"/>
      <c r="AI19" s="91"/>
      <c r="AJ19" s="91"/>
      <c r="AK19" s="91"/>
      <c r="AL19" s="91"/>
      <c r="AM19" s="91"/>
      <c r="AN19" s="91"/>
      <c r="AO19" s="91"/>
      <c r="AP19" s="91"/>
      <c r="AQ19" s="91"/>
      <c r="AR19" s="91"/>
      <c r="AS19" s="91"/>
      <c r="AT19" s="91"/>
      <c r="AU19" s="91"/>
    </row>
    <row r="20" spans="1:47" s="121" customFormat="1" ht="18.75" customHeight="1">
      <c r="A20" s="109">
        <f>+A17+1</f>
        <v>14</v>
      </c>
      <c r="B20" s="157" t="s">
        <v>411</v>
      </c>
      <c r="C20" s="158" t="s">
        <v>24</v>
      </c>
      <c r="D20" s="112" t="s">
        <v>25</v>
      </c>
      <c r="E20" s="80">
        <v>40637</v>
      </c>
      <c r="F20" s="113" t="str">
        <f t="shared" ref="F20:F23" ca="1" si="6">DATEDIF(E20,TODAY(),"y")&amp;" năm "&amp;DATEDIF(E20,TODAY(),"ym")&amp;" tháng "</f>
        <v xml:space="preserve">9 năm 2 tháng </v>
      </c>
      <c r="G20" s="110"/>
      <c r="H20" s="159"/>
      <c r="I20" s="159"/>
      <c r="J20" s="159"/>
      <c r="K20" s="159"/>
      <c r="L20" s="159"/>
      <c r="M20" s="159"/>
      <c r="N20" s="159"/>
      <c r="O20" s="115"/>
      <c r="P20" s="115"/>
      <c r="Q20" s="160"/>
      <c r="R20" s="251"/>
      <c r="S20" s="251"/>
      <c r="T20" s="117"/>
      <c r="U20" s="118" t="str">
        <f t="shared" ref="U20:U37" si="7">INDEX($AF$2:$AL$2,MATCH(T20,$AF$1:$AL$1,1))</f>
        <v>C</v>
      </c>
      <c r="V20" s="119"/>
      <c r="W20" s="118"/>
      <c r="X20" s="118"/>
      <c r="Y20" s="120"/>
      <c r="Z20" s="120"/>
      <c r="AB20" s="91"/>
      <c r="AC20" s="91"/>
      <c r="AD20" s="91"/>
      <c r="AE20" s="91"/>
      <c r="AF20" s="91"/>
      <c r="AG20" s="91"/>
      <c r="AH20" s="91"/>
      <c r="AI20" s="91"/>
      <c r="AJ20" s="91"/>
      <c r="AK20" s="91"/>
      <c r="AL20" s="91"/>
      <c r="AM20" s="91"/>
      <c r="AN20" s="91"/>
      <c r="AO20" s="91"/>
      <c r="AP20" s="91"/>
      <c r="AQ20" s="91"/>
      <c r="AR20" s="91"/>
      <c r="AS20" s="91"/>
      <c r="AT20" s="91"/>
      <c r="AU20" s="91"/>
    </row>
    <row r="21" spans="1:47" s="121" customFormat="1" ht="18.75" customHeight="1">
      <c r="A21" s="109">
        <f>+A20+1</f>
        <v>15</v>
      </c>
      <c r="B21" s="110" t="s">
        <v>328</v>
      </c>
      <c r="C21" s="123" t="s">
        <v>26</v>
      </c>
      <c r="D21" s="112" t="s">
        <v>27</v>
      </c>
      <c r="E21" s="80">
        <v>41022</v>
      </c>
      <c r="F21" s="113" t="str">
        <f t="shared" ca="1" si="6"/>
        <v xml:space="preserve">8 năm 1 tháng </v>
      </c>
      <c r="G21" s="110"/>
      <c r="H21" s="162">
        <v>3</v>
      </c>
      <c r="I21" s="162">
        <v>3</v>
      </c>
      <c r="J21" s="162">
        <v>3</v>
      </c>
      <c r="K21" s="162">
        <v>3</v>
      </c>
      <c r="L21" s="162">
        <v>3</v>
      </c>
      <c r="M21" s="162">
        <v>3</v>
      </c>
      <c r="N21" s="162">
        <v>3</v>
      </c>
      <c r="O21" s="125">
        <v>3</v>
      </c>
      <c r="P21" s="125">
        <v>3</v>
      </c>
      <c r="Q21" s="125">
        <v>3</v>
      </c>
      <c r="R21" s="249">
        <v>3</v>
      </c>
      <c r="S21" s="249">
        <v>3</v>
      </c>
      <c r="T21" s="117">
        <f t="shared" ref="T21:T23" si="8">AVERAGE(H21:S21)</f>
        <v>3</v>
      </c>
      <c r="U21" s="118" t="str">
        <f t="shared" si="7"/>
        <v>B</v>
      </c>
      <c r="V21" s="119">
        <v>3.98</v>
      </c>
      <c r="W21" s="118"/>
      <c r="X21" s="118"/>
      <c r="Y21" s="120"/>
      <c r="Z21" s="120"/>
      <c r="AB21" s="91"/>
      <c r="AC21" s="91"/>
      <c r="AD21" s="91"/>
      <c r="AE21" s="91"/>
      <c r="AF21" s="91"/>
      <c r="AG21" s="91"/>
      <c r="AH21" s="91"/>
      <c r="AI21" s="91"/>
      <c r="AJ21" s="91"/>
      <c r="AK21" s="91"/>
      <c r="AL21" s="91"/>
      <c r="AM21" s="91"/>
      <c r="AN21" s="91"/>
      <c r="AO21" s="91"/>
      <c r="AP21" s="91"/>
      <c r="AQ21" s="91"/>
      <c r="AR21" s="91"/>
      <c r="AS21" s="91"/>
      <c r="AT21" s="91"/>
      <c r="AU21" s="91"/>
    </row>
    <row r="22" spans="1:47" s="121" customFormat="1" ht="18.75" customHeight="1">
      <c r="A22" s="109">
        <f>+A21+1</f>
        <v>16</v>
      </c>
      <c r="B22" s="110" t="s">
        <v>329</v>
      </c>
      <c r="C22" s="123" t="s">
        <v>28</v>
      </c>
      <c r="D22" s="112" t="s">
        <v>29</v>
      </c>
      <c r="E22" s="80">
        <v>40812</v>
      </c>
      <c r="F22" s="113" t="str">
        <f t="shared" ca="1" si="6"/>
        <v xml:space="preserve">8 năm 8 tháng </v>
      </c>
      <c r="G22" s="110"/>
      <c r="H22" s="162">
        <v>3</v>
      </c>
      <c r="I22" s="162">
        <v>3</v>
      </c>
      <c r="J22" s="162">
        <v>3</v>
      </c>
      <c r="K22" s="162">
        <v>3</v>
      </c>
      <c r="L22" s="162">
        <v>3</v>
      </c>
      <c r="M22" s="162">
        <v>3</v>
      </c>
      <c r="N22" s="162">
        <v>3</v>
      </c>
      <c r="O22" s="125">
        <v>3</v>
      </c>
      <c r="P22" s="125">
        <v>3</v>
      </c>
      <c r="Q22" s="125">
        <v>3</v>
      </c>
      <c r="R22" s="249">
        <v>3</v>
      </c>
      <c r="S22" s="249">
        <v>3</v>
      </c>
      <c r="T22" s="117">
        <f t="shared" si="8"/>
        <v>3</v>
      </c>
      <c r="U22" s="118" t="str">
        <f t="shared" si="7"/>
        <v>B</v>
      </c>
      <c r="V22" s="119">
        <v>3.66</v>
      </c>
      <c r="W22" s="118"/>
      <c r="X22" s="118"/>
      <c r="Y22" s="120"/>
      <c r="Z22" s="120"/>
      <c r="AB22" s="91"/>
      <c r="AC22" s="91"/>
      <c r="AD22" s="91"/>
      <c r="AE22" s="91"/>
      <c r="AF22" s="91"/>
      <c r="AG22" s="91"/>
      <c r="AH22" s="91"/>
      <c r="AI22" s="91"/>
      <c r="AJ22" s="91"/>
      <c r="AK22" s="91"/>
      <c r="AL22" s="91"/>
      <c r="AM22" s="91"/>
      <c r="AN22" s="91"/>
      <c r="AO22" s="91"/>
      <c r="AP22" s="91"/>
      <c r="AQ22" s="91"/>
      <c r="AR22" s="91"/>
      <c r="AS22" s="91"/>
      <c r="AT22" s="91"/>
      <c r="AU22" s="91"/>
    </row>
    <row r="23" spans="1:47" s="121" customFormat="1" ht="18.75" customHeight="1">
      <c r="A23" s="109">
        <f>+A22+1</f>
        <v>17</v>
      </c>
      <c r="B23" s="110" t="s">
        <v>330</v>
      </c>
      <c r="C23" s="123" t="s">
        <v>30</v>
      </c>
      <c r="D23" s="112" t="s">
        <v>31</v>
      </c>
      <c r="E23" s="80">
        <v>42570</v>
      </c>
      <c r="F23" s="113" t="str">
        <f t="shared" ca="1" si="6"/>
        <v xml:space="preserve">3 năm 10 tháng </v>
      </c>
      <c r="G23" s="110"/>
      <c r="H23" s="162">
        <v>3</v>
      </c>
      <c r="I23" s="162">
        <v>3</v>
      </c>
      <c r="J23" s="162">
        <v>3</v>
      </c>
      <c r="K23" s="162">
        <v>3</v>
      </c>
      <c r="L23" s="162">
        <v>3</v>
      </c>
      <c r="M23" s="162">
        <v>3</v>
      </c>
      <c r="N23" s="162">
        <v>3</v>
      </c>
      <c r="O23" s="125">
        <v>3</v>
      </c>
      <c r="P23" s="125">
        <v>3</v>
      </c>
      <c r="Q23" s="125">
        <v>3</v>
      </c>
      <c r="R23" s="249">
        <v>3</v>
      </c>
      <c r="S23" s="249">
        <v>3</v>
      </c>
      <c r="T23" s="117">
        <f t="shared" si="8"/>
        <v>3</v>
      </c>
      <c r="U23" s="118" t="str">
        <f t="shared" si="7"/>
        <v>B</v>
      </c>
      <c r="V23" s="119">
        <v>3.57</v>
      </c>
      <c r="W23" s="118"/>
      <c r="X23" s="118"/>
      <c r="Y23" s="120"/>
      <c r="Z23" s="120"/>
      <c r="AB23" s="91"/>
      <c r="AC23" s="91"/>
      <c r="AD23" s="91"/>
      <c r="AE23" s="91"/>
      <c r="AF23" s="91"/>
      <c r="AG23" s="91"/>
      <c r="AH23" s="91"/>
      <c r="AI23" s="91"/>
      <c r="AJ23" s="91"/>
      <c r="AK23" s="91"/>
      <c r="AL23" s="91"/>
      <c r="AM23" s="91"/>
      <c r="AN23" s="91"/>
      <c r="AO23" s="91"/>
      <c r="AP23" s="91"/>
      <c r="AQ23" s="91"/>
      <c r="AR23" s="91"/>
      <c r="AS23" s="91"/>
      <c r="AT23" s="91"/>
      <c r="AU23" s="91"/>
    </row>
    <row r="24" spans="1:47" s="121" customFormat="1" ht="18.75" customHeight="1">
      <c r="A24" s="128">
        <v>4</v>
      </c>
      <c r="B24" s="129"/>
      <c r="C24" s="130" t="s">
        <v>32</v>
      </c>
      <c r="D24" s="131"/>
      <c r="E24" s="132"/>
      <c r="F24" s="134"/>
      <c r="G24" s="129"/>
      <c r="H24" s="133"/>
      <c r="I24" s="133"/>
      <c r="J24" s="133"/>
      <c r="K24" s="133"/>
      <c r="L24" s="133"/>
      <c r="M24" s="133"/>
      <c r="N24" s="133"/>
      <c r="O24" s="155"/>
      <c r="P24" s="133"/>
      <c r="Q24" s="156"/>
      <c r="R24" s="252"/>
      <c r="S24" s="252"/>
      <c r="T24" s="137"/>
      <c r="U24" s="138"/>
      <c r="V24" s="139"/>
      <c r="W24" s="138"/>
      <c r="X24" s="138"/>
      <c r="Y24" s="140"/>
      <c r="Z24" s="140"/>
      <c r="AB24" s="91"/>
      <c r="AC24" s="91"/>
      <c r="AD24" s="91"/>
      <c r="AE24" s="91"/>
      <c r="AF24" s="91"/>
      <c r="AG24" s="91"/>
      <c r="AH24" s="91"/>
      <c r="AI24" s="91"/>
      <c r="AJ24" s="91"/>
      <c r="AK24" s="91"/>
      <c r="AL24" s="91"/>
      <c r="AM24" s="91"/>
      <c r="AN24" s="91"/>
      <c r="AO24" s="91"/>
      <c r="AP24" s="91"/>
      <c r="AQ24" s="91"/>
      <c r="AR24" s="91"/>
      <c r="AS24" s="91"/>
      <c r="AT24" s="91"/>
      <c r="AU24" s="91"/>
    </row>
    <row r="25" spans="1:47" s="121" customFormat="1" ht="18.75" customHeight="1">
      <c r="A25" s="109">
        <f>+A23+1</f>
        <v>18</v>
      </c>
      <c r="B25" s="110" t="s">
        <v>331</v>
      </c>
      <c r="C25" s="164" t="s">
        <v>33</v>
      </c>
      <c r="D25" s="112" t="s">
        <v>34</v>
      </c>
      <c r="E25" s="80">
        <v>40634</v>
      </c>
      <c r="F25" s="113" t="str">
        <f t="shared" ref="F25:F27" ca="1" si="9">DATEDIF(E25,TODAY(),"y")&amp;" năm "&amp;DATEDIF(E25,TODAY(),"ym")&amp;" tháng "</f>
        <v xml:space="preserve">9 năm 2 tháng </v>
      </c>
      <c r="G25" s="110"/>
      <c r="H25" s="159">
        <v>3.72</v>
      </c>
      <c r="I25" s="159"/>
      <c r="J25" s="159">
        <v>3.72</v>
      </c>
      <c r="K25" s="159">
        <v>3.72</v>
      </c>
      <c r="L25" s="159">
        <v>3.72</v>
      </c>
      <c r="M25" s="159">
        <v>3.72</v>
      </c>
      <c r="N25" s="159">
        <v>3.72</v>
      </c>
      <c r="O25" s="115">
        <v>3.72</v>
      </c>
      <c r="P25" s="115">
        <v>3.72</v>
      </c>
      <c r="Q25" s="115">
        <v>3.72</v>
      </c>
      <c r="R25" s="249">
        <v>3.72</v>
      </c>
      <c r="S25" s="249">
        <v>3.72</v>
      </c>
      <c r="T25" s="117">
        <f t="shared" ref="T25:T27" si="10">AVERAGE(H25:S25)</f>
        <v>3.7199999999999993</v>
      </c>
      <c r="U25" s="118" t="str">
        <f t="shared" si="7"/>
        <v>B+</v>
      </c>
      <c r="V25" s="119">
        <v>3.94</v>
      </c>
      <c r="W25" s="118"/>
      <c r="X25" s="118"/>
      <c r="Y25" s="120"/>
      <c r="Z25" s="120"/>
      <c r="AB25" s="91"/>
      <c r="AC25" s="91"/>
      <c r="AD25" s="91"/>
      <c r="AE25" s="91"/>
      <c r="AF25" s="91"/>
      <c r="AG25" s="91"/>
      <c r="AH25" s="91"/>
      <c r="AI25" s="91"/>
      <c r="AJ25" s="91"/>
      <c r="AK25" s="91"/>
      <c r="AL25" s="91"/>
      <c r="AM25" s="91"/>
      <c r="AN25" s="91"/>
      <c r="AO25" s="91"/>
      <c r="AP25" s="91"/>
      <c r="AQ25" s="91"/>
      <c r="AR25" s="91"/>
      <c r="AS25" s="91"/>
      <c r="AT25" s="91"/>
      <c r="AU25" s="91"/>
    </row>
    <row r="26" spans="1:47" s="121" customFormat="1" ht="18.75" customHeight="1">
      <c r="A26" s="109">
        <f>+A25+1</f>
        <v>19</v>
      </c>
      <c r="B26" s="110" t="s">
        <v>332</v>
      </c>
      <c r="C26" s="165" t="s">
        <v>35</v>
      </c>
      <c r="D26" s="112" t="s">
        <v>36</v>
      </c>
      <c r="E26" s="80">
        <v>41484</v>
      </c>
      <c r="F26" s="113" t="str">
        <f t="shared" ca="1" si="9"/>
        <v xml:space="preserve">6 năm 10 tháng </v>
      </c>
      <c r="G26" s="110"/>
      <c r="H26" s="162">
        <v>3.37</v>
      </c>
      <c r="I26" s="162"/>
      <c r="J26" s="162">
        <f t="shared" ref="J26:S26" si="11">6.74/2</f>
        <v>3.37</v>
      </c>
      <c r="K26" s="162">
        <f t="shared" si="11"/>
        <v>3.37</v>
      </c>
      <c r="L26" s="162">
        <f t="shared" si="11"/>
        <v>3.37</v>
      </c>
      <c r="M26" s="162">
        <f t="shared" si="11"/>
        <v>3.37</v>
      </c>
      <c r="N26" s="162">
        <f t="shared" si="11"/>
        <v>3.37</v>
      </c>
      <c r="O26" s="125">
        <f t="shared" si="11"/>
        <v>3.37</v>
      </c>
      <c r="P26" s="125">
        <f t="shared" si="11"/>
        <v>3.37</v>
      </c>
      <c r="Q26" s="125">
        <f t="shared" si="11"/>
        <v>3.37</v>
      </c>
      <c r="R26" s="249">
        <f t="shared" si="11"/>
        <v>3.37</v>
      </c>
      <c r="S26" s="249">
        <f t="shared" si="11"/>
        <v>3.37</v>
      </c>
      <c r="T26" s="117">
        <f t="shared" si="10"/>
        <v>3.37</v>
      </c>
      <c r="U26" s="118" t="str">
        <f t="shared" si="7"/>
        <v>B</v>
      </c>
      <c r="V26" s="119">
        <v>3.55</v>
      </c>
      <c r="W26" s="118"/>
      <c r="X26" s="118"/>
      <c r="Y26" s="120"/>
      <c r="Z26" s="120"/>
      <c r="AB26" s="91"/>
      <c r="AC26" s="91"/>
      <c r="AD26" s="91"/>
      <c r="AE26" s="91"/>
      <c r="AF26" s="91"/>
      <c r="AG26" s="91"/>
      <c r="AH26" s="91"/>
      <c r="AI26" s="91"/>
      <c r="AJ26" s="91"/>
      <c r="AK26" s="91"/>
      <c r="AL26" s="91"/>
      <c r="AM26" s="91"/>
      <c r="AN26" s="91"/>
      <c r="AO26" s="91"/>
      <c r="AP26" s="91"/>
      <c r="AQ26" s="91"/>
      <c r="AR26" s="91"/>
      <c r="AS26" s="91"/>
      <c r="AT26" s="91"/>
      <c r="AU26" s="91"/>
    </row>
    <row r="27" spans="1:47" s="121" customFormat="1" ht="18.75" customHeight="1">
      <c r="A27" s="109">
        <f>+A26+1</f>
        <v>20</v>
      </c>
      <c r="B27" s="110" t="s">
        <v>333</v>
      </c>
      <c r="C27" s="123" t="s">
        <v>37</v>
      </c>
      <c r="D27" s="112" t="s">
        <v>38</v>
      </c>
      <c r="E27" s="80">
        <v>42219</v>
      </c>
      <c r="F27" s="113" t="str">
        <f t="shared" ca="1" si="9"/>
        <v xml:space="preserve">4 năm 10 tháng </v>
      </c>
      <c r="G27" s="110"/>
      <c r="H27" s="162">
        <v>3.47</v>
      </c>
      <c r="I27" s="162"/>
      <c r="J27" s="162">
        <f t="shared" ref="J27:S27" si="12">6.94/2</f>
        <v>3.47</v>
      </c>
      <c r="K27" s="162">
        <f t="shared" si="12"/>
        <v>3.47</v>
      </c>
      <c r="L27" s="162">
        <f t="shared" si="12"/>
        <v>3.47</v>
      </c>
      <c r="M27" s="162">
        <f t="shared" si="12"/>
        <v>3.47</v>
      </c>
      <c r="N27" s="162">
        <f t="shared" si="12"/>
        <v>3.47</v>
      </c>
      <c r="O27" s="125">
        <f t="shared" si="12"/>
        <v>3.47</v>
      </c>
      <c r="P27" s="125">
        <f t="shared" si="12"/>
        <v>3.47</v>
      </c>
      <c r="Q27" s="125">
        <f t="shared" si="12"/>
        <v>3.47</v>
      </c>
      <c r="R27" s="249">
        <f t="shared" si="12"/>
        <v>3.47</v>
      </c>
      <c r="S27" s="249">
        <f t="shared" si="12"/>
        <v>3.47</v>
      </c>
      <c r="T27" s="117">
        <f t="shared" si="10"/>
        <v>3.4699999999999993</v>
      </c>
      <c r="U27" s="118" t="str">
        <f t="shared" si="7"/>
        <v>B</v>
      </c>
      <c r="V27" s="119">
        <v>3.67</v>
      </c>
      <c r="W27" s="118"/>
      <c r="X27" s="118"/>
      <c r="Y27" s="120"/>
      <c r="Z27" s="120"/>
      <c r="AB27" s="166"/>
    </row>
    <row r="28" spans="1:47" s="121" customFormat="1" ht="18.75" customHeight="1">
      <c r="A28" s="128">
        <v>5</v>
      </c>
      <c r="B28" s="129"/>
      <c r="C28" s="130" t="s">
        <v>39</v>
      </c>
      <c r="D28" s="131"/>
      <c r="E28" s="132"/>
      <c r="F28" s="134"/>
      <c r="G28" s="129"/>
      <c r="H28" s="133"/>
      <c r="I28" s="133"/>
      <c r="J28" s="133"/>
      <c r="K28" s="133"/>
      <c r="L28" s="133"/>
      <c r="M28" s="133"/>
      <c r="N28" s="133"/>
      <c r="O28" s="155"/>
      <c r="P28" s="133"/>
      <c r="Q28" s="156"/>
      <c r="R28" s="252"/>
      <c r="S28" s="252"/>
      <c r="T28" s="137"/>
      <c r="U28" s="138"/>
      <c r="V28" s="139"/>
      <c r="W28" s="138"/>
      <c r="X28" s="138"/>
      <c r="Y28" s="140"/>
      <c r="Z28" s="140"/>
      <c r="AB28" s="166"/>
    </row>
    <row r="29" spans="1:47" s="121" customFormat="1" ht="18.75" customHeight="1">
      <c r="A29" s="109">
        <f>+A27+1</f>
        <v>21</v>
      </c>
      <c r="B29" s="122" t="s">
        <v>334</v>
      </c>
      <c r="C29" s="167" t="s">
        <v>128</v>
      </c>
      <c r="D29" s="124" t="s">
        <v>129</v>
      </c>
      <c r="E29" s="80">
        <v>43223</v>
      </c>
      <c r="F29" s="113" t="str">
        <f t="shared" ref="F29:F35" ca="1" si="13">DATEDIF(E29,TODAY(),"y")&amp;" năm "&amp;DATEDIF(E29,TODAY(),"ym")&amp;" tháng "</f>
        <v xml:space="preserve">2 năm 1 tháng </v>
      </c>
      <c r="G29" s="122"/>
      <c r="H29" s="162">
        <v>3</v>
      </c>
      <c r="I29" s="162">
        <v>3</v>
      </c>
      <c r="J29" s="162">
        <v>3</v>
      </c>
      <c r="K29" s="168">
        <v>3.47</v>
      </c>
      <c r="L29" s="168">
        <v>3.16</v>
      </c>
      <c r="M29" s="159">
        <v>3.17</v>
      </c>
      <c r="N29" s="159">
        <v>3.02</v>
      </c>
      <c r="O29" s="115">
        <v>3.92</v>
      </c>
      <c r="P29" s="115">
        <v>3.92</v>
      </c>
      <c r="Q29" s="163">
        <v>3.55</v>
      </c>
      <c r="R29" s="253">
        <v>3.55</v>
      </c>
      <c r="S29" s="253">
        <v>3.55</v>
      </c>
      <c r="T29" s="117">
        <f t="shared" ref="T29:T35" si="14">AVERAGE(H29:S29)</f>
        <v>3.3591666666666664</v>
      </c>
      <c r="U29" s="118" t="str">
        <f t="shared" si="7"/>
        <v>B</v>
      </c>
      <c r="V29" s="119"/>
      <c r="W29" s="118"/>
      <c r="X29" s="118"/>
      <c r="Y29" s="120"/>
      <c r="Z29" s="120"/>
      <c r="AB29" s="166"/>
    </row>
    <row r="30" spans="1:47" s="121" customFormat="1" ht="18.75" customHeight="1">
      <c r="A30" s="109">
        <f t="shared" ref="A30:A35" si="15">+A29+1</f>
        <v>22</v>
      </c>
      <c r="B30" s="122" t="s">
        <v>335</v>
      </c>
      <c r="C30" s="167" t="s">
        <v>40</v>
      </c>
      <c r="D30" s="124" t="s">
        <v>41</v>
      </c>
      <c r="E30" s="80">
        <v>42174</v>
      </c>
      <c r="F30" s="113" t="str">
        <f t="shared" ca="1" si="13"/>
        <v xml:space="preserve">4 năm 11 tháng </v>
      </c>
      <c r="G30" s="122"/>
      <c r="H30" s="162"/>
      <c r="I30" s="162"/>
      <c r="J30" s="162"/>
      <c r="K30" s="168">
        <v>3.2</v>
      </c>
      <c r="L30" s="168">
        <v>3.2</v>
      </c>
      <c r="M30" s="162">
        <v>3.19</v>
      </c>
      <c r="N30" s="162">
        <v>3.05</v>
      </c>
      <c r="O30" s="125">
        <v>3.09</v>
      </c>
      <c r="P30" s="125">
        <v>3.14</v>
      </c>
      <c r="Q30" s="125">
        <v>3.14</v>
      </c>
      <c r="R30" s="249">
        <v>3.14</v>
      </c>
      <c r="S30" s="249">
        <v>3.14</v>
      </c>
      <c r="T30" s="117">
        <f t="shared" ref="T30" si="16">AVERAGE(H30:S30)</f>
        <v>3.1433333333333335</v>
      </c>
      <c r="U30" s="118" t="str">
        <f t="shared" si="7"/>
        <v>B</v>
      </c>
      <c r="V30" s="119"/>
      <c r="W30" s="118"/>
      <c r="X30" s="118"/>
      <c r="Y30" s="120"/>
      <c r="Z30" s="120"/>
      <c r="AB30" s="166"/>
    </row>
    <row r="31" spans="1:47" s="121" customFormat="1" ht="18.75" customHeight="1">
      <c r="A31" s="109">
        <f t="shared" si="15"/>
        <v>23</v>
      </c>
      <c r="B31" s="122" t="s">
        <v>336</v>
      </c>
      <c r="C31" s="167" t="s">
        <v>112</v>
      </c>
      <c r="D31" s="124" t="s">
        <v>156</v>
      </c>
      <c r="E31" s="80">
        <v>42000</v>
      </c>
      <c r="F31" s="113" t="str">
        <f t="shared" ca="1" si="13"/>
        <v xml:space="preserve">5 năm 5 tháng </v>
      </c>
      <c r="G31" s="122"/>
      <c r="H31" s="162">
        <v>3.2</v>
      </c>
      <c r="I31" s="162"/>
      <c r="J31" s="162"/>
      <c r="K31" s="168">
        <v>3.16</v>
      </c>
      <c r="L31" s="168">
        <v>3.11</v>
      </c>
      <c r="M31" s="162">
        <v>3</v>
      </c>
      <c r="N31" s="162">
        <v>3.05</v>
      </c>
      <c r="O31" s="125">
        <v>3.11</v>
      </c>
      <c r="P31" s="125">
        <v>3.14</v>
      </c>
      <c r="Q31" s="125">
        <v>3.14</v>
      </c>
      <c r="R31" s="249">
        <v>3.14</v>
      </c>
      <c r="S31" s="249">
        <v>3.14</v>
      </c>
      <c r="T31" s="117">
        <f>AVERAGE(H31:S31)</f>
        <v>3.1190000000000002</v>
      </c>
      <c r="U31" s="118" t="str">
        <f t="shared" si="7"/>
        <v>B</v>
      </c>
      <c r="V31" s="119">
        <v>3.48</v>
      </c>
      <c r="W31" s="118"/>
      <c r="X31" s="118"/>
      <c r="Y31" s="120"/>
      <c r="Z31" s="120"/>
      <c r="AB31" s="166"/>
    </row>
    <row r="32" spans="1:47" s="121" customFormat="1" ht="18.75" customHeight="1">
      <c r="A32" s="144">
        <f t="shared" si="15"/>
        <v>24</v>
      </c>
      <c r="B32" s="169" t="s">
        <v>337</v>
      </c>
      <c r="C32" s="170" t="s">
        <v>42</v>
      </c>
      <c r="D32" s="171" t="s">
        <v>43</v>
      </c>
      <c r="E32" s="80">
        <v>42447</v>
      </c>
      <c r="F32" s="113" t="str">
        <f t="shared" ca="1" si="13"/>
        <v xml:space="preserve">4 năm 2 tháng </v>
      </c>
      <c r="G32" s="169"/>
      <c r="H32" s="162"/>
      <c r="I32" s="162"/>
      <c r="J32" s="162">
        <v>3</v>
      </c>
      <c r="K32" s="168">
        <v>3</v>
      </c>
      <c r="L32" s="168">
        <v>3</v>
      </c>
      <c r="M32" s="162">
        <v>3</v>
      </c>
      <c r="N32" s="162">
        <v>3</v>
      </c>
      <c r="O32" s="172">
        <v>3</v>
      </c>
      <c r="P32" s="172"/>
      <c r="Q32" s="173"/>
      <c r="R32" s="254"/>
      <c r="S32" s="254"/>
      <c r="T32" s="117">
        <f>AVERAGE(H32:S32)</f>
        <v>3</v>
      </c>
      <c r="U32" s="118" t="str">
        <f t="shared" si="7"/>
        <v>B</v>
      </c>
      <c r="V32" s="119"/>
      <c r="W32" s="118"/>
      <c r="X32" s="118"/>
      <c r="Y32" s="120"/>
      <c r="Z32" s="120"/>
      <c r="AB32" s="166"/>
    </row>
    <row r="33" spans="1:28" s="121" customFormat="1" ht="18.75" customHeight="1">
      <c r="A33" s="109">
        <f t="shared" si="15"/>
        <v>25</v>
      </c>
      <c r="B33" s="122" t="s">
        <v>338</v>
      </c>
      <c r="C33" s="123" t="s">
        <v>132</v>
      </c>
      <c r="D33" s="124" t="s">
        <v>43</v>
      </c>
      <c r="E33" s="80">
        <v>43297</v>
      </c>
      <c r="F33" s="113" t="str">
        <f t="shared" ca="1" si="13"/>
        <v xml:space="preserve">1 năm 10 tháng </v>
      </c>
      <c r="G33" s="122"/>
      <c r="H33" s="162">
        <v>3.6</v>
      </c>
      <c r="I33" s="162"/>
      <c r="J33" s="162">
        <v>3.1</v>
      </c>
      <c r="K33" s="168">
        <v>3.3</v>
      </c>
      <c r="L33" s="168">
        <v>3.3</v>
      </c>
      <c r="M33" s="162">
        <v>3.5</v>
      </c>
      <c r="N33" s="162">
        <v>3.2</v>
      </c>
      <c r="O33" s="125">
        <v>3.2</v>
      </c>
      <c r="P33" s="125">
        <v>3.2</v>
      </c>
      <c r="Q33" s="163">
        <v>3.3</v>
      </c>
      <c r="R33" s="253">
        <v>3.3</v>
      </c>
      <c r="S33" s="253">
        <v>3.3</v>
      </c>
      <c r="T33" s="117">
        <f t="shared" si="14"/>
        <v>3.3</v>
      </c>
      <c r="U33" s="118" t="str">
        <f t="shared" si="7"/>
        <v>B</v>
      </c>
      <c r="V33" s="119"/>
      <c r="W33" s="118"/>
      <c r="X33" s="118"/>
      <c r="Y33" s="120"/>
      <c r="Z33" s="120"/>
      <c r="AB33" s="166"/>
    </row>
    <row r="34" spans="1:28" s="121" customFormat="1" ht="18.75" customHeight="1">
      <c r="A34" s="109">
        <f t="shared" si="15"/>
        <v>26</v>
      </c>
      <c r="B34" s="122" t="s">
        <v>339</v>
      </c>
      <c r="C34" s="167" t="s">
        <v>44</v>
      </c>
      <c r="D34" s="124" t="s">
        <v>43</v>
      </c>
      <c r="E34" s="80">
        <v>41379</v>
      </c>
      <c r="F34" s="113" t="str">
        <f t="shared" ca="1" si="13"/>
        <v xml:space="preserve">7 năm 1 tháng </v>
      </c>
      <c r="G34" s="122"/>
      <c r="H34" s="162"/>
      <c r="I34" s="162"/>
      <c r="J34" s="162">
        <v>3.41</v>
      </c>
      <c r="K34" s="168">
        <v>3.56</v>
      </c>
      <c r="L34" s="168">
        <v>3.56</v>
      </c>
      <c r="M34" s="162">
        <v>3.39</v>
      </c>
      <c r="N34" s="162">
        <v>3.45</v>
      </c>
      <c r="O34" s="125">
        <v>3.45</v>
      </c>
      <c r="P34" s="125">
        <v>3.45</v>
      </c>
      <c r="Q34" s="125">
        <f>7.2/2</f>
        <v>3.6</v>
      </c>
      <c r="R34" s="249">
        <f>7.2/2</f>
        <v>3.6</v>
      </c>
      <c r="S34" s="249">
        <f>7.2/2</f>
        <v>3.6</v>
      </c>
      <c r="T34" s="117">
        <f t="shared" si="14"/>
        <v>3.5070000000000001</v>
      </c>
      <c r="U34" s="118" t="str">
        <f t="shared" si="7"/>
        <v>B+</v>
      </c>
      <c r="V34" s="119">
        <v>3.89</v>
      </c>
      <c r="W34" s="118"/>
      <c r="X34" s="118"/>
      <c r="Y34" s="120"/>
      <c r="Z34" s="120"/>
      <c r="AB34" s="166"/>
    </row>
    <row r="35" spans="1:28" s="121" customFormat="1" ht="18.75" customHeight="1">
      <c r="A35" s="144">
        <f t="shared" si="15"/>
        <v>27</v>
      </c>
      <c r="B35" s="169"/>
      <c r="C35" s="174" t="s">
        <v>141</v>
      </c>
      <c r="D35" s="171" t="s">
        <v>142</v>
      </c>
      <c r="E35" s="80">
        <v>43344</v>
      </c>
      <c r="F35" s="113" t="str">
        <f t="shared" ca="1" si="13"/>
        <v xml:space="preserve">1 năm 9 tháng </v>
      </c>
      <c r="G35" s="169"/>
      <c r="H35" s="162"/>
      <c r="I35" s="162"/>
      <c r="J35" s="162">
        <v>3</v>
      </c>
      <c r="K35" s="168">
        <v>3</v>
      </c>
      <c r="L35" s="168">
        <v>3</v>
      </c>
      <c r="M35" s="162">
        <v>3</v>
      </c>
      <c r="N35" s="162">
        <v>3</v>
      </c>
      <c r="O35" s="125"/>
      <c r="P35" s="125"/>
      <c r="Q35" s="150"/>
      <c r="R35" s="251"/>
      <c r="S35" s="251"/>
      <c r="T35" s="117">
        <f t="shared" si="14"/>
        <v>3</v>
      </c>
      <c r="U35" s="118" t="str">
        <f t="shared" si="7"/>
        <v>B</v>
      </c>
      <c r="V35" s="119"/>
      <c r="W35" s="118"/>
      <c r="X35" s="118"/>
      <c r="Y35" s="120"/>
      <c r="Z35" s="120"/>
      <c r="AB35" s="166"/>
    </row>
    <row r="36" spans="1:28" s="121" customFormat="1" ht="18.75" customHeight="1">
      <c r="A36" s="128">
        <v>6</v>
      </c>
      <c r="B36" s="129"/>
      <c r="C36" s="130" t="s">
        <v>45</v>
      </c>
      <c r="D36" s="131"/>
      <c r="E36" s="132"/>
      <c r="F36" s="134"/>
      <c r="G36" s="129"/>
      <c r="H36" s="133"/>
      <c r="I36" s="133"/>
      <c r="J36" s="133"/>
      <c r="K36" s="133"/>
      <c r="L36" s="133"/>
      <c r="M36" s="133"/>
      <c r="N36" s="133"/>
      <c r="O36" s="155"/>
      <c r="P36" s="133"/>
      <c r="Q36" s="156"/>
      <c r="R36" s="252"/>
      <c r="S36" s="252"/>
      <c r="T36" s="137"/>
      <c r="U36" s="138"/>
      <c r="V36" s="139"/>
      <c r="W36" s="138"/>
      <c r="X36" s="138"/>
      <c r="Y36" s="140"/>
      <c r="Z36" s="140"/>
      <c r="AB36" s="166"/>
    </row>
    <row r="37" spans="1:28" s="121" customFormat="1" ht="18.75" customHeight="1">
      <c r="A37" s="109">
        <f>+A35+1</f>
        <v>28</v>
      </c>
      <c r="B37" s="110" t="s">
        <v>340</v>
      </c>
      <c r="C37" s="123" t="s">
        <v>46</v>
      </c>
      <c r="D37" s="112" t="s">
        <v>47</v>
      </c>
      <c r="E37" s="80">
        <v>41002</v>
      </c>
      <c r="F37" s="113" t="str">
        <f t="shared" ref="F37" ca="1" si="17">DATEDIF(E37,TODAY(),"y")&amp;" năm "&amp;DATEDIF(E37,TODAY(),"ym")&amp;" tháng "</f>
        <v xml:space="preserve">8 năm 2 tháng </v>
      </c>
      <c r="G37" s="110"/>
      <c r="H37" s="162">
        <v>3.7</v>
      </c>
      <c r="I37" s="162"/>
      <c r="J37" s="176">
        <v>3.72</v>
      </c>
      <c r="K37" s="176">
        <v>3.72</v>
      </c>
      <c r="L37" s="176">
        <v>3.72</v>
      </c>
      <c r="M37" s="176">
        <v>3.72</v>
      </c>
      <c r="N37" s="176">
        <v>3.74</v>
      </c>
      <c r="O37" s="115">
        <v>3.74</v>
      </c>
      <c r="P37" s="115">
        <v>3.74</v>
      </c>
      <c r="Q37" s="115">
        <v>3.74</v>
      </c>
      <c r="R37" s="249">
        <v>3.74</v>
      </c>
      <c r="S37" s="249">
        <v>3.74</v>
      </c>
      <c r="T37" s="117">
        <f t="shared" ref="T37:T38" si="18">AVERAGE(H37:S37)</f>
        <v>3.7290909090909099</v>
      </c>
      <c r="U37" s="118" t="str">
        <f t="shared" si="7"/>
        <v>B+</v>
      </c>
      <c r="V37" s="119">
        <v>3.78</v>
      </c>
      <c r="W37" s="118"/>
      <c r="X37" s="118"/>
      <c r="Y37" s="120"/>
      <c r="Z37" s="120"/>
      <c r="AB37" s="166"/>
    </row>
    <row r="38" spans="1:28" s="153" customFormat="1" ht="18.75" hidden="1" customHeight="1">
      <c r="A38" s="144">
        <f>+A37+1</f>
        <v>29</v>
      </c>
      <c r="B38" s="177" t="e">
        <v>#N/A</v>
      </c>
      <c r="C38" s="170" t="s">
        <v>48</v>
      </c>
      <c r="D38" s="178" t="s">
        <v>47</v>
      </c>
      <c r="E38" s="148">
        <v>43048</v>
      </c>
      <c r="F38" s="149">
        <f>DAYS360(E38,$AA$1)/30-2</f>
        <v>23.733333333333334</v>
      </c>
      <c r="G38" s="177"/>
      <c r="H38" s="159"/>
      <c r="I38" s="159"/>
      <c r="J38" s="159"/>
      <c r="K38" s="114"/>
      <c r="L38" s="114"/>
      <c r="M38" s="114"/>
      <c r="N38" s="176"/>
      <c r="O38" s="115"/>
      <c r="P38" s="176"/>
      <c r="Q38" s="175"/>
      <c r="R38" s="253"/>
      <c r="S38" s="253"/>
      <c r="T38" s="117" t="e">
        <f t="shared" si="18"/>
        <v>#DIV/0!</v>
      </c>
      <c r="U38" s="118" t="e">
        <f t="shared" si="5"/>
        <v>#DIV/0!</v>
      </c>
      <c r="V38" s="119"/>
      <c r="W38" s="151"/>
      <c r="X38" s="151"/>
      <c r="Y38" s="152"/>
      <c r="Z38" s="152"/>
      <c r="AB38" s="179"/>
    </row>
    <row r="39" spans="1:28" s="121" customFormat="1" ht="18.75" customHeight="1">
      <c r="A39" s="128">
        <v>7</v>
      </c>
      <c r="B39" s="129"/>
      <c r="C39" s="130" t="s">
        <v>49</v>
      </c>
      <c r="D39" s="131"/>
      <c r="E39" s="132"/>
      <c r="F39" s="134"/>
      <c r="G39" s="129"/>
      <c r="H39" s="133"/>
      <c r="I39" s="133"/>
      <c r="J39" s="133"/>
      <c r="K39" s="133"/>
      <c r="L39" s="133"/>
      <c r="M39" s="133"/>
      <c r="N39" s="133"/>
      <c r="O39" s="155"/>
      <c r="P39" s="133"/>
      <c r="Q39" s="156"/>
      <c r="R39" s="252"/>
      <c r="S39" s="252"/>
      <c r="T39" s="137"/>
      <c r="U39" s="138"/>
      <c r="V39" s="139"/>
      <c r="W39" s="138"/>
      <c r="X39" s="138"/>
      <c r="Y39" s="140"/>
      <c r="Z39" s="140"/>
      <c r="AB39" s="166"/>
    </row>
    <row r="40" spans="1:28" s="153" customFormat="1" ht="18.75" hidden="1" customHeight="1">
      <c r="A40" s="144">
        <f>+A38+1</f>
        <v>30</v>
      </c>
      <c r="B40" s="177" t="e">
        <v>#N/A</v>
      </c>
      <c r="C40" s="170" t="s">
        <v>50</v>
      </c>
      <c r="D40" s="178" t="s">
        <v>51</v>
      </c>
      <c r="E40" s="148">
        <v>40805</v>
      </c>
      <c r="F40" s="149">
        <f>DAYS360(E40,$AA$1)/30-2</f>
        <v>97.4</v>
      </c>
      <c r="G40" s="177"/>
      <c r="H40" s="159"/>
      <c r="I40" s="159"/>
      <c r="J40" s="159"/>
      <c r="K40" s="159"/>
      <c r="L40" s="159"/>
      <c r="M40" s="159"/>
      <c r="N40" s="159"/>
      <c r="O40" s="115"/>
      <c r="P40" s="114"/>
      <c r="Q40" s="150"/>
      <c r="R40" s="251"/>
      <c r="S40" s="251"/>
      <c r="T40" s="117" t="e">
        <f t="shared" ref="T40:T48" si="19">AVERAGE(H40:S40)</f>
        <v>#DIV/0!</v>
      </c>
      <c r="U40" s="118" t="e">
        <f t="shared" si="5"/>
        <v>#DIV/0!</v>
      </c>
      <c r="V40" s="119"/>
      <c r="W40" s="151"/>
      <c r="X40" s="151"/>
      <c r="Y40" s="152"/>
      <c r="Z40" s="152"/>
      <c r="AB40" s="179"/>
    </row>
    <row r="41" spans="1:28" s="153" customFormat="1" ht="18.75" hidden="1" customHeight="1">
      <c r="A41" s="144">
        <f>+A40+1</f>
        <v>31</v>
      </c>
      <c r="B41" s="177" t="e">
        <v>#N/A</v>
      </c>
      <c r="C41" s="180" t="s">
        <v>52</v>
      </c>
      <c r="D41" s="178" t="s">
        <v>51</v>
      </c>
      <c r="E41" s="148">
        <v>39970</v>
      </c>
      <c r="F41" s="149">
        <f>DAYS360(E41,$AA$1)/30-2</f>
        <v>124.83333333333333</v>
      </c>
      <c r="G41" s="177"/>
      <c r="H41" s="159"/>
      <c r="I41" s="159"/>
      <c r="J41" s="159"/>
      <c r="K41" s="159"/>
      <c r="L41" s="159"/>
      <c r="M41" s="159"/>
      <c r="N41" s="159"/>
      <c r="O41" s="115"/>
      <c r="P41" s="114"/>
      <c r="Q41" s="150"/>
      <c r="R41" s="251"/>
      <c r="S41" s="251"/>
      <c r="T41" s="117" t="e">
        <f t="shared" si="19"/>
        <v>#DIV/0!</v>
      </c>
      <c r="U41" s="118" t="e">
        <f t="shared" si="5"/>
        <v>#DIV/0!</v>
      </c>
      <c r="V41" s="119"/>
      <c r="W41" s="151"/>
      <c r="X41" s="151"/>
      <c r="Y41" s="152"/>
      <c r="Z41" s="152"/>
      <c r="AB41" s="179"/>
    </row>
    <row r="42" spans="1:28" s="153" customFormat="1" ht="18.75" hidden="1" customHeight="1">
      <c r="A42" s="144">
        <f>+A41+1</f>
        <v>32</v>
      </c>
      <c r="B42" s="177" t="e">
        <v>#N/A</v>
      </c>
      <c r="C42" s="181" t="s">
        <v>53</v>
      </c>
      <c r="D42" s="178" t="s">
        <v>51</v>
      </c>
      <c r="E42" s="148">
        <v>42544</v>
      </c>
      <c r="F42" s="149">
        <f>DAYS360(E42,$AA$1)/30-2</f>
        <v>40.266666666666666</v>
      </c>
      <c r="G42" s="177"/>
      <c r="H42" s="159"/>
      <c r="I42" s="159"/>
      <c r="J42" s="159"/>
      <c r="K42" s="159"/>
      <c r="L42" s="159"/>
      <c r="M42" s="159"/>
      <c r="N42" s="159"/>
      <c r="O42" s="115"/>
      <c r="P42" s="114"/>
      <c r="Q42" s="150"/>
      <c r="R42" s="251"/>
      <c r="S42" s="251"/>
      <c r="T42" s="117" t="e">
        <f t="shared" si="19"/>
        <v>#DIV/0!</v>
      </c>
      <c r="U42" s="118" t="e">
        <f t="shared" si="5"/>
        <v>#DIV/0!</v>
      </c>
      <c r="V42" s="119"/>
      <c r="W42" s="151"/>
      <c r="X42" s="151"/>
      <c r="Y42" s="152"/>
      <c r="Z42" s="152"/>
      <c r="AB42" s="179"/>
    </row>
    <row r="43" spans="1:28" s="121" customFormat="1" ht="18.75" customHeight="1">
      <c r="A43" s="109">
        <f>+A37+1</f>
        <v>29</v>
      </c>
      <c r="B43" s="110" t="s">
        <v>341</v>
      </c>
      <c r="C43" s="182" t="s">
        <v>54</v>
      </c>
      <c r="D43" s="112" t="s">
        <v>51</v>
      </c>
      <c r="E43" s="183">
        <v>42677</v>
      </c>
      <c r="F43" s="113" t="str">
        <f t="shared" ref="F43:F48" ca="1" si="20">DATEDIF(E43,TODAY(),"y")&amp;" năm "&amp;DATEDIF(E43,TODAY(),"ym")&amp;" tháng "</f>
        <v xml:space="preserve">3 năm 7 tháng </v>
      </c>
      <c r="G43" s="110"/>
      <c r="H43" s="162">
        <v>3.5</v>
      </c>
      <c r="I43" s="162"/>
      <c r="J43" s="162">
        <v>3.5</v>
      </c>
      <c r="K43" s="162">
        <v>3.5</v>
      </c>
      <c r="L43" s="162">
        <v>3.5</v>
      </c>
      <c r="M43" s="162">
        <f>7.1/2</f>
        <v>3.55</v>
      </c>
      <c r="N43" s="162">
        <f>7.1/2</f>
        <v>3.55</v>
      </c>
      <c r="O43" s="125">
        <f>7.1/2</f>
        <v>3.55</v>
      </c>
      <c r="P43" s="125"/>
      <c r="Q43" s="125">
        <f>7.1/2</f>
        <v>3.55</v>
      </c>
      <c r="R43" s="249">
        <f>7.1/2</f>
        <v>3.55</v>
      </c>
      <c r="S43" s="249">
        <f>7.1/2</f>
        <v>3.55</v>
      </c>
      <c r="T43" s="117">
        <f t="shared" si="19"/>
        <v>3.5300000000000002</v>
      </c>
      <c r="U43" s="118" t="str">
        <f t="shared" ref="U43:U114" si="21">INDEX($AF$2:$AL$2,MATCH(T43,$AF$1:$AL$1,1))</f>
        <v>B+</v>
      </c>
      <c r="V43" s="119">
        <v>3.67</v>
      </c>
      <c r="W43" s="118"/>
      <c r="X43" s="118"/>
      <c r="Y43" s="120"/>
      <c r="Z43" s="120"/>
      <c r="AB43" s="166"/>
    </row>
    <row r="44" spans="1:28" s="121" customFormat="1" ht="18.75" customHeight="1">
      <c r="A44" s="144">
        <f t="shared" ref="A44:A45" si="22">+A43+1</f>
        <v>30</v>
      </c>
      <c r="B44" s="177"/>
      <c r="C44" s="185" t="s">
        <v>126</v>
      </c>
      <c r="D44" s="178" t="s">
        <v>51</v>
      </c>
      <c r="E44" s="186">
        <v>43206</v>
      </c>
      <c r="F44" s="113" t="str">
        <f t="shared" ca="1" si="20"/>
        <v xml:space="preserve">2 năm 1 tháng </v>
      </c>
      <c r="G44" s="177"/>
      <c r="H44" s="162">
        <v>3.47</v>
      </c>
      <c r="I44" s="162"/>
      <c r="J44" s="116">
        <f t="shared" ref="J44:L48" si="23">6.9/2</f>
        <v>3.45</v>
      </c>
      <c r="K44" s="116">
        <f t="shared" si="23"/>
        <v>3.45</v>
      </c>
      <c r="L44" s="116">
        <f t="shared" si="23"/>
        <v>3.45</v>
      </c>
      <c r="M44" s="162">
        <f>6.93/2</f>
        <v>3.4649999999999999</v>
      </c>
      <c r="N44" s="162">
        <f>6.93/2</f>
        <v>3.4649999999999999</v>
      </c>
      <c r="O44" s="125"/>
      <c r="P44" s="125"/>
      <c r="Q44" s="184"/>
      <c r="R44" s="255"/>
      <c r="S44" s="255"/>
      <c r="T44" s="117">
        <f t="shared" si="19"/>
        <v>3.4583333333333335</v>
      </c>
      <c r="U44" s="118" t="str">
        <f t="shared" si="21"/>
        <v>B</v>
      </c>
      <c r="V44" s="119">
        <v>3.43</v>
      </c>
      <c r="W44" s="118"/>
      <c r="X44" s="118"/>
      <c r="Y44" s="120"/>
      <c r="Z44" s="120"/>
      <c r="AB44" s="166"/>
    </row>
    <row r="45" spans="1:28" s="153" customFormat="1" ht="18.75" customHeight="1">
      <c r="A45" s="144">
        <f t="shared" si="22"/>
        <v>31</v>
      </c>
      <c r="B45" s="177"/>
      <c r="C45" s="185" t="s">
        <v>130</v>
      </c>
      <c r="D45" s="178" t="s">
        <v>51</v>
      </c>
      <c r="E45" s="186">
        <v>43328</v>
      </c>
      <c r="F45" s="113" t="str">
        <f t="shared" ca="1" si="20"/>
        <v xml:space="preserve">1 năm 9 tháng </v>
      </c>
      <c r="G45" s="177"/>
      <c r="H45" s="159">
        <v>3.44</v>
      </c>
      <c r="I45" s="159"/>
      <c r="J45" s="114">
        <f t="shared" si="23"/>
        <v>3.45</v>
      </c>
      <c r="K45" s="114">
        <f t="shared" si="23"/>
        <v>3.45</v>
      </c>
      <c r="L45" s="114">
        <f t="shared" si="23"/>
        <v>3.45</v>
      </c>
      <c r="M45" s="159">
        <f>6.87/2</f>
        <v>3.4350000000000001</v>
      </c>
      <c r="N45" s="159"/>
      <c r="O45" s="115"/>
      <c r="P45" s="115"/>
      <c r="Q45" s="187"/>
      <c r="R45" s="255"/>
      <c r="S45" s="255"/>
      <c r="T45" s="117">
        <f>AVERAGE(H45:S45)</f>
        <v>3.4449999999999994</v>
      </c>
      <c r="U45" s="118" t="str">
        <f t="shared" si="21"/>
        <v>B</v>
      </c>
      <c r="V45" s="188">
        <v>3.4</v>
      </c>
      <c r="W45" s="151"/>
      <c r="X45" s="151"/>
      <c r="Y45" s="152"/>
      <c r="Z45" s="152"/>
      <c r="AB45" s="179"/>
    </row>
    <row r="46" spans="1:28" s="153" customFormat="1" ht="18.75" customHeight="1">
      <c r="A46" s="144"/>
      <c r="B46" s="177" t="s">
        <v>342</v>
      </c>
      <c r="C46" s="185" t="s">
        <v>313</v>
      </c>
      <c r="D46" s="178" t="s">
        <v>51</v>
      </c>
      <c r="E46" s="189">
        <v>43682</v>
      </c>
      <c r="F46" s="113" t="str">
        <f t="shared" ca="1" si="20"/>
        <v xml:space="preserve">0 năm 9 tháng </v>
      </c>
      <c r="G46" s="177"/>
      <c r="H46" s="159"/>
      <c r="I46" s="159"/>
      <c r="J46" s="114"/>
      <c r="K46" s="114"/>
      <c r="L46" s="114"/>
      <c r="M46" s="159"/>
      <c r="N46" s="159"/>
      <c r="O46" s="115">
        <v>3</v>
      </c>
      <c r="P46" s="115">
        <v>3</v>
      </c>
      <c r="Q46" s="175"/>
      <c r="R46" s="253"/>
      <c r="S46" s="253"/>
      <c r="T46" s="117">
        <f t="shared" ref="T46:T47" si="24">AVERAGE(H46:S46)</f>
        <v>3</v>
      </c>
      <c r="U46" s="118" t="str">
        <f t="shared" ref="U46:U47" si="25">INDEX($AF$2:$AL$2,MATCH(T46,$AF$1:$AL$1,1))</f>
        <v>B</v>
      </c>
      <c r="V46" s="188"/>
      <c r="W46" s="151"/>
      <c r="X46" s="151"/>
      <c r="Y46" s="152"/>
      <c r="Z46" s="152"/>
      <c r="AB46" s="179"/>
    </row>
    <row r="47" spans="1:28" s="121" customFormat="1" ht="18.75" customHeight="1">
      <c r="A47" s="109"/>
      <c r="B47" s="190" t="s">
        <v>403</v>
      </c>
      <c r="C47" s="191" t="s">
        <v>404</v>
      </c>
      <c r="D47" s="192" t="s">
        <v>51</v>
      </c>
      <c r="E47" s="80">
        <v>43703</v>
      </c>
      <c r="F47" s="113" t="str">
        <f t="shared" ca="1" si="20"/>
        <v xml:space="preserve">0 năm 9 tháng </v>
      </c>
      <c r="G47" s="190"/>
      <c r="H47" s="162"/>
      <c r="I47" s="162"/>
      <c r="J47" s="116"/>
      <c r="K47" s="116"/>
      <c r="L47" s="116"/>
      <c r="M47" s="162"/>
      <c r="N47" s="162"/>
      <c r="O47" s="125">
        <v>3</v>
      </c>
      <c r="P47" s="125">
        <v>3.35</v>
      </c>
      <c r="Q47" s="125">
        <v>3.35</v>
      </c>
      <c r="R47" s="249">
        <v>3.35</v>
      </c>
      <c r="S47" s="249">
        <v>3.35</v>
      </c>
      <c r="T47" s="193">
        <f t="shared" si="24"/>
        <v>3.28</v>
      </c>
      <c r="U47" s="161" t="str">
        <f t="shared" si="25"/>
        <v>B</v>
      </c>
      <c r="V47" s="194"/>
      <c r="W47" s="161"/>
      <c r="X47" s="161"/>
      <c r="Y47" s="195"/>
      <c r="Z47" s="195"/>
      <c r="AB47" s="166"/>
    </row>
    <row r="48" spans="1:28" s="121" customFormat="1" ht="18.75" customHeight="1">
      <c r="A48" s="109">
        <f>+A45+1</f>
        <v>32</v>
      </c>
      <c r="B48" s="110" t="s">
        <v>343</v>
      </c>
      <c r="C48" s="196" t="s">
        <v>124</v>
      </c>
      <c r="D48" s="112" t="s">
        <v>51</v>
      </c>
      <c r="E48" s="80">
        <v>42964</v>
      </c>
      <c r="F48" s="113" t="str">
        <f t="shared" ca="1" si="20"/>
        <v xml:space="preserve">2 năm 9 tháng </v>
      </c>
      <c r="G48" s="110"/>
      <c r="H48" s="116">
        <v>3.44</v>
      </c>
      <c r="I48" s="116"/>
      <c r="J48" s="116">
        <f t="shared" si="23"/>
        <v>3.45</v>
      </c>
      <c r="K48" s="116">
        <f t="shared" si="23"/>
        <v>3.45</v>
      </c>
      <c r="L48" s="116">
        <f t="shared" si="23"/>
        <v>3.45</v>
      </c>
      <c r="M48" s="116">
        <f>6.9/2</f>
        <v>3.45</v>
      </c>
      <c r="N48" s="116">
        <f>6.9/2</f>
        <v>3.45</v>
      </c>
      <c r="O48" s="125">
        <v>3.5</v>
      </c>
      <c r="P48" s="125">
        <v>3.7</v>
      </c>
      <c r="Q48" s="125">
        <v>3.5</v>
      </c>
      <c r="R48" s="249">
        <v>3.5</v>
      </c>
      <c r="S48" s="249">
        <v>3.5</v>
      </c>
      <c r="T48" s="117">
        <f t="shared" si="19"/>
        <v>3.49</v>
      </c>
      <c r="U48" s="118" t="str">
        <f t="shared" si="21"/>
        <v>B</v>
      </c>
      <c r="V48" s="119">
        <v>3.19</v>
      </c>
      <c r="W48" s="118"/>
      <c r="X48" s="118"/>
      <c r="Y48" s="120"/>
      <c r="Z48" s="120"/>
      <c r="AA48" s="121" t="s">
        <v>144</v>
      </c>
      <c r="AB48" s="166"/>
    </row>
    <row r="49" spans="1:28" s="121" customFormat="1" ht="18.75" customHeight="1">
      <c r="A49" s="128">
        <v>8</v>
      </c>
      <c r="B49" s="129"/>
      <c r="C49" s="130" t="s">
        <v>55</v>
      </c>
      <c r="D49" s="131"/>
      <c r="E49" s="132"/>
      <c r="F49" s="134"/>
      <c r="G49" s="129"/>
      <c r="H49" s="133"/>
      <c r="I49" s="133"/>
      <c r="J49" s="133"/>
      <c r="K49" s="133"/>
      <c r="L49" s="133"/>
      <c r="M49" s="133"/>
      <c r="N49" s="133"/>
      <c r="O49" s="155"/>
      <c r="P49" s="133"/>
      <c r="Q49" s="156"/>
      <c r="R49" s="252"/>
      <c r="S49" s="252"/>
      <c r="T49" s="137"/>
      <c r="U49" s="138"/>
      <c r="V49" s="139"/>
      <c r="W49" s="138"/>
      <c r="X49" s="138"/>
      <c r="Y49" s="140"/>
      <c r="Z49" s="140"/>
      <c r="AB49" s="166"/>
    </row>
    <row r="50" spans="1:28" s="121" customFormat="1" ht="24.75" customHeight="1">
      <c r="A50" s="109">
        <f>+A48+1</f>
        <v>33</v>
      </c>
      <c r="B50" s="110" t="s">
        <v>344</v>
      </c>
      <c r="C50" s="123" t="s">
        <v>56</v>
      </c>
      <c r="D50" s="112" t="s">
        <v>57</v>
      </c>
      <c r="E50" s="80">
        <v>42180</v>
      </c>
      <c r="F50" s="113" t="str">
        <f t="shared" ref="F50:F52" ca="1" si="26">DATEDIF(E50,TODAY(),"y")&amp;" năm "&amp;DATEDIF(E50,TODAY(),"ym")&amp;" tháng "</f>
        <v xml:space="preserve">4 năm 11 tháng </v>
      </c>
      <c r="G50" s="110"/>
      <c r="H50" s="162">
        <v>4.0999999999999996</v>
      </c>
      <c r="I50" s="162"/>
      <c r="J50" s="162">
        <f>8.24/2</f>
        <v>4.12</v>
      </c>
      <c r="K50" s="162">
        <f>8.34/2</f>
        <v>4.17</v>
      </c>
      <c r="L50" s="162">
        <f>8.25/2</f>
        <v>4.125</v>
      </c>
      <c r="M50" s="162">
        <f>8.4/2</f>
        <v>4.2</v>
      </c>
      <c r="N50" s="162">
        <f>8.4/2</f>
        <v>4.2</v>
      </c>
      <c r="O50" s="125">
        <v>4.2</v>
      </c>
      <c r="P50" s="125">
        <v>4.26</v>
      </c>
      <c r="Q50" s="125">
        <v>4.2</v>
      </c>
      <c r="R50" s="249">
        <v>4.2</v>
      </c>
      <c r="S50" s="249">
        <v>4.2</v>
      </c>
      <c r="T50" s="117">
        <f t="shared" ref="T50:T52" si="27">AVERAGE(H50:S50)</f>
        <v>4.1795454545454556</v>
      </c>
      <c r="U50" s="118" t="str">
        <f t="shared" si="21"/>
        <v>A</v>
      </c>
      <c r="V50" s="119">
        <v>4.24</v>
      </c>
      <c r="W50" s="197" t="s">
        <v>164</v>
      </c>
      <c r="X50" s="118"/>
      <c r="Y50" s="120"/>
      <c r="Z50" s="120"/>
      <c r="AB50" s="166"/>
    </row>
    <row r="51" spans="1:28" s="121" customFormat="1" ht="24.75" customHeight="1">
      <c r="A51" s="109">
        <f>+A50+1</f>
        <v>34</v>
      </c>
      <c r="B51" s="110" t="s">
        <v>345</v>
      </c>
      <c r="C51" s="123" t="s">
        <v>58</v>
      </c>
      <c r="D51" s="112" t="s">
        <v>59</v>
      </c>
      <c r="E51" s="80">
        <v>39970</v>
      </c>
      <c r="F51" s="113" t="str">
        <f t="shared" ca="1" si="26"/>
        <v xml:space="preserve">10 năm 11 tháng </v>
      </c>
      <c r="G51" s="110"/>
      <c r="H51" s="162">
        <v>4.0199999999999996</v>
      </c>
      <c r="I51" s="162"/>
      <c r="J51" s="162">
        <f>8/2</f>
        <v>4</v>
      </c>
      <c r="K51" s="162">
        <f>8/2</f>
        <v>4</v>
      </c>
      <c r="L51" s="162">
        <f>7.97/2</f>
        <v>3.9849999999999999</v>
      </c>
      <c r="M51" s="162">
        <f>8.04/2</f>
        <v>4.0199999999999996</v>
      </c>
      <c r="N51" s="162">
        <f>8.04/2</f>
        <v>4.0199999999999996</v>
      </c>
      <c r="O51" s="125">
        <f>6.44/2</f>
        <v>3.22</v>
      </c>
      <c r="P51" s="125">
        <f>6.44/2</f>
        <v>3.22</v>
      </c>
      <c r="Q51" s="125">
        <f>6.44/2</f>
        <v>3.22</v>
      </c>
      <c r="R51" s="249">
        <f>6.44/2</f>
        <v>3.22</v>
      </c>
      <c r="S51" s="249">
        <f>6.44/2</f>
        <v>3.22</v>
      </c>
      <c r="T51" s="117">
        <f t="shared" si="27"/>
        <v>3.649545454545454</v>
      </c>
      <c r="U51" s="118" t="str">
        <f t="shared" si="21"/>
        <v>B+</v>
      </c>
      <c r="V51" s="119">
        <v>4.03</v>
      </c>
      <c r="W51" s="197" t="s">
        <v>165</v>
      </c>
      <c r="X51" s="118"/>
      <c r="Y51" s="120"/>
      <c r="Z51" s="120"/>
      <c r="AB51" s="166"/>
    </row>
    <row r="52" spans="1:28" s="121" customFormat="1" ht="24.75" customHeight="1">
      <c r="A52" s="109">
        <f>+A51+1</f>
        <v>35</v>
      </c>
      <c r="B52" s="110" t="s">
        <v>346</v>
      </c>
      <c r="C52" s="123" t="s">
        <v>60</v>
      </c>
      <c r="D52" s="112" t="s">
        <v>59</v>
      </c>
      <c r="E52" s="80">
        <v>40386</v>
      </c>
      <c r="F52" s="113" t="str">
        <f t="shared" ca="1" si="26"/>
        <v xml:space="preserve">9 năm 10 tháng </v>
      </c>
      <c r="G52" s="110"/>
      <c r="H52" s="162">
        <v>3.95</v>
      </c>
      <c r="I52" s="162"/>
      <c r="J52" s="162">
        <f>7.9/2</f>
        <v>3.95</v>
      </c>
      <c r="K52" s="162">
        <f>7.95/2</f>
        <v>3.9750000000000001</v>
      </c>
      <c r="L52" s="162">
        <f>7.68/2</f>
        <v>3.84</v>
      </c>
      <c r="M52" s="162">
        <f>7.85/2</f>
        <v>3.9249999999999998</v>
      </c>
      <c r="N52" s="162">
        <f>7.76/2</f>
        <v>3.88</v>
      </c>
      <c r="O52" s="115">
        <v>3</v>
      </c>
      <c r="P52" s="198"/>
      <c r="Q52" s="173"/>
      <c r="R52" s="254"/>
      <c r="S52" s="254"/>
      <c r="T52" s="117">
        <f t="shared" si="27"/>
        <v>3.7885714285714287</v>
      </c>
      <c r="U52" s="118" t="str">
        <f t="shared" si="21"/>
        <v>B+</v>
      </c>
      <c r="V52" s="119">
        <v>3.97</v>
      </c>
      <c r="W52" s="197" t="s">
        <v>166</v>
      </c>
      <c r="X52" s="118"/>
      <c r="Y52" s="120"/>
      <c r="Z52" s="120"/>
      <c r="AB52" s="166"/>
    </row>
    <row r="53" spans="1:28" s="121" customFormat="1" ht="18.75" customHeight="1">
      <c r="A53" s="128">
        <v>9</v>
      </c>
      <c r="B53" s="129"/>
      <c r="C53" s="130" t="s">
        <v>61</v>
      </c>
      <c r="D53" s="131"/>
      <c r="E53" s="132"/>
      <c r="F53" s="134"/>
      <c r="G53" s="129"/>
      <c r="H53" s="133"/>
      <c r="I53" s="133"/>
      <c r="J53" s="133"/>
      <c r="K53" s="133"/>
      <c r="L53" s="133"/>
      <c r="M53" s="133"/>
      <c r="N53" s="133"/>
      <c r="O53" s="155"/>
      <c r="P53" s="133"/>
      <c r="Q53" s="156"/>
      <c r="R53" s="252"/>
      <c r="S53" s="252"/>
      <c r="T53" s="137"/>
      <c r="U53" s="138"/>
      <c r="V53" s="139"/>
      <c r="W53" s="138"/>
      <c r="X53" s="138"/>
      <c r="Y53" s="140"/>
      <c r="Z53" s="140"/>
      <c r="AB53" s="166"/>
    </row>
    <row r="54" spans="1:28" s="121" customFormat="1" ht="18.75" customHeight="1">
      <c r="A54" s="109">
        <f>+A52+1</f>
        <v>36</v>
      </c>
      <c r="B54" s="110" t="s">
        <v>347</v>
      </c>
      <c r="C54" s="167" t="s">
        <v>62</v>
      </c>
      <c r="D54" s="112" t="s">
        <v>63</v>
      </c>
      <c r="E54" s="80">
        <v>39970</v>
      </c>
      <c r="F54" s="113" t="str">
        <f t="shared" ref="F54:F82" ca="1" si="28">DATEDIF(E54,TODAY(),"y")&amp;" năm "&amp;DATEDIF(E54,TODAY(),"ym")&amp;" tháng "</f>
        <v xml:space="preserve">10 năm 11 tháng </v>
      </c>
      <c r="G54" s="110"/>
      <c r="H54" s="116">
        <v>4.29</v>
      </c>
      <c r="I54" s="116"/>
      <c r="J54" s="116">
        <v>4.1500000000000004</v>
      </c>
      <c r="K54" s="116">
        <v>4.1399999999999997</v>
      </c>
      <c r="L54" s="116">
        <v>3.92</v>
      </c>
      <c r="M54" s="116">
        <v>4.17</v>
      </c>
      <c r="N54" s="116">
        <v>4.05</v>
      </c>
      <c r="O54" s="125">
        <v>3.97</v>
      </c>
      <c r="P54" s="125">
        <v>4.1100000000000003</v>
      </c>
      <c r="Q54" s="163">
        <v>4.16</v>
      </c>
      <c r="R54" s="253">
        <v>4.16</v>
      </c>
      <c r="S54" s="253">
        <v>4.16</v>
      </c>
      <c r="T54" s="117">
        <f>AVERAGE(H54:S54)</f>
        <v>4.1163636363636362</v>
      </c>
      <c r="U54" s="118" t="str">
        <f t="shared" si="21"/>
        <v>A</v>
      </c>
      <c r="V54" s="119">
        <v>4.22</v>
      </c>
      <c r="W54" s="118"/>
      <c r="X54" s="118"/>
      <c r="Y54" s="120"/>
      <c r="Z54" s="120"/>
      <c r="AB54" s="166"/>
    </row>
    <row r="55" spans="1:28" s="121" customFormat="1" ht="18.75" customHeight="1">
      <c r="A55" s="109">
        <f>+A54+1</f>
        <v>37</v>
      </c>
      <c r="B55" s="110" t="s">
        <v>348</v>
      </c>
      <c r="C55" s="167" t="s">
        <v>64</v>
      </c>
      <c r="D55" s="112" t="s">
        <v>65</v>
      </c>
      <c r="E55" s="80">
        <v>39970</v>
      </c>
      <c r="F55" s="113" t="str">
        <f t="shared" ca="1" si="28"/>
        <v xml:space="preserve">10 năm 11 tháng </v>
      </c>
      <c r="G55" s="110"/>
      <c r="H55" s="116">
        <v>4.29</v>
      </c>
      <c r="I55" s="116"/>
      <c r="J55" s="116">
        <v>4.1500000000000004</v>
      </c>
      <c r="K55" s="116">
        <v>4.1399999999999997</v>
      </c>
      <c r="L55" s="116">
        <v>3.92</v>
      </c>
      <c r="M55" s="116">
        <v>4.17</v>
      </c>
      <c r="N55" s="116">
        <v>4.05</v>
      </c>
      <c r="O55" s="125">
        <v>3.97</v>
      </c>
      <c r="P55" s="125">
        <v>4.1100000000000003</v>
      </c>
      <c r="Q55" s="163">
        <v>4.16</v>
      </c>
      <c r="R55" s="253">
        <v>4.16</v>
      </c>
      <c r="S55" s="253">
        <v>4.16</v>
      </c>
      <c r="T55" s="117">
        <f t="shared" ref="T55:T74" si="29">AVERAGE(H55:S55)</f>
        <v>4.1163636363636362</v>
      </c>
      <c r="U55" s="118" t="str">
        <f t="shared" si="21"/>
        <v>A</v>
      </c>
      <c r="V55" s="119">
        <v>4.22</v>
      </c>
      <c r="W55" s="118"/>
      <c r="X55" s="118"/>
      <c r="Y55" s="120"/>
      <c r="Z55" s="120"/>
      <c r="AB55" s="166"/>
    </row>
    <row r="56" spans="1:28" s="121" customFormat="1" ht="18.75" customHeight="1">
      <c r="A56" s="109">
        <f t="shared" ref="A56:A85" si="30">+A55+1</f>
        <v>38</v>
      </c>
      <c r="B56" s="110" t="s">
        <v>349</v>
      </c>
      <c r="C56" s="167" t="s">
        <v>66</v>
      </c>
      <c r="D56" s="112" t="s">
        <v>67</v>
      </c>
      <c r="E56" s="80">
        <v>39970</v>
      </c>
      <c r="F56" s="113" t="str">
        <f t="shared" ca="1" si="28"/>
        <v xml:space="preserve">10 năm 11 tháng </v>
      </c>
      <c r="G56" s="110"/>
      <c r="H56" s="116">
        <v>3.84</v>
      </c>
      <c r="I56" s="116"/>
      <c r="J56" s="116">
        <v>3.98</v>
      </c>
      <c r="K56" s="116">
        <v>3.75</v>
      </c>
      <c r="L56" s="116">
        <v>3.72</v>
      </c>
      <c r="M56" s="116">
        <v>3.79</v>
      </c>
      <c r="N56" s="116">
        <v>3.85</v>
      </c>
      <c r="O56" s="125">
        <v>3.61</v>
      </c>
      <c r="P56" s="125">
        <v>3.68</v>
      </c>
      <c r="Q56" s="163">
        <v>3.74</v>
      </c>
      <c r="R56" s="253">
        <v>3.74</v>
      </c>
      <c r="S56" s="253">
        <v>3.74</v>
      </c>
      <c r="T56" s="117">
        <f t="shared" si="29"/>
        <v>3.7672727272727276</v>
      </c>
      <c r="U56" s="118" t="str">
        <f t="shared" si="21"/>
        <v>B+</v>
      </c>
      <c r="V56" s="119">
        <v>3.76</v>
      </c>
      <c r="W56" s="118"/>
      <c r="X56" s="118"/>
      <c r="Y56" s="120"/>
      <c r="Z56" s="120"/>
      <c r="AB56" s="166"/>
    </row>
    <row r="57" spans="1:28" s="121" customFormat="1" ht="18.75" customHeight="1">
      <c r="A57" s="109">
        <f t="shared" si="30"/>
        <v>39</v>
      </c>
      <c r="B57" s="110" t="s">
        <v>350</v>
      </c>
      <c r="C57" s="167" t="s">
        <v>68</v>
      </c>
      <c r="D57" s="112" t="s">
        <v>67</v>
      </c>
      <c r="E57" s="80">
        <v>40081</v>
      </c>
      <c r="F57" s="113" t="str">
        <f t="shared" ca="1" si="28"/>
        <v xml:space="preserve">10 năm 8 tháng </v>
      </c>
      <c r="G57" s="110"/>
      <c r="H57" s="116">
        <v>3.76</v>
      </c>
      <c r="I57" s="116"/>
      <c r="J57" s="116">
        <v>3.98</v>
      </c>
      <c r="K57" s="116">
        <v>3.75</v>
      </c>
      <c r="L57" s="116">
        <v>3.98</v>
      </c>
      <c r="M57" s="116">
        <v>3.89</v>
      </c>
      <c r="N57" s="116">
        <v>3.85</v>
      </c>
      <c r="O57" s="125">
        <v>3.69</v>
      </c>
      <c r="P57" s="125">
        <v>3.68</v>
      </c>
      <c r="Q57" s="163">
        <v>3.74</v>
      </c>
      <c r="R57" s="253">
        <v>3.74</v>
      </c>
      <c r="S57" s="253">
        <v>3.74</v>
      </c>
      <c r="T57" s="117">
        <f t="shared" si="29"/>
        <v>3.8000000000000003</v>
      </c>
      <c r="U57" s="118" t="str">
        <f t="shared" si="21"/>
        <v>B+</v>
      </c>
      <c r="V57" s="119">
        <v>3.76</v>
      </c>
      <c r="W57" s="118"/>
      <c r="X57" s="118"/>
      <c r="Y57" s="120"/>
      <c r="Z57" s="120"/>
      <c r="AB57" s="166"/>
    </row>
    <row r="58" spans="1:28" s="121" customFormat="1" ht="18.75" customHeight="1">
      <c r="A58" s="109">
        <f t="shared" si="30"/>
        <v>40</v>
      </c>
      <c r="B58" s="110" t="s">
        <v>351</v>
      </c>
      <c r="C58" s="167" t="s">
        <v>69</v>
      </c>
      <c r="D58" s="112" t="s">
        <v>70</v>
      </c>
      <c r="E58" s="80">
        <v>40011</v>
      </c>
      <c r="F58" s="113" t="str">
        <f t="shared" ca="1" si="28"/>
        <v xml:space="preserve">10 năm 10 tháng </v>
      </c>
      <c r="G58" s="110"/>
      <c r="H58" s="116">
        <f>VLOOKUP(C58,[3]Cashier!B$8:R$49,17,0)</f>
        <v>3.6488</v>
      </c>
      <c r="I58" s="116"/>
      <c r="J58" s="116">
        <v>3.1676000000000002</v>
      </c>
      <c r="K58" s="116">
        <v>3.1164000000000005</v>
      </c>
      <c r="L58" s="116">
        <v>3.2116000000000002</v>
      </c>
      <c r="M58" s="116">
        <v>3.3</v>
      </c>
      <c r="N58" s="116">
        <v>3.1640000000000006</v>
      </c>
      <c r="O58" s="125">
        <v>3.16</v>
      </c>
      <c r="P58" s="125">
        <v>3.11</v>
      </c>
      <c r="Q58" s="175">
        <v>3.2350000000000003</v>
      </c>
      <c r="R58" s="253">
        <v>3.2350000000000003</v>
      </c>
      <c r="S58" s="253">
        <v>3.2350000000000003</v>
      </c>
      <c r="T58" s="117">
        <f t="shared" si="29"/>
        <v>3.2348545454545459</v>
      </c>
      <c r="U58" s="118" t="str">
        <f t="shared" si="21"/>
        <v>B</v>
      </c>
      <c r="V58" s="119">
        <v>3.66</v>
      </c>
      <c r="W58" s="118"/>
      <c r="X58" s="118"/>
      <c r="Y58" s="120"/>
      <c r="Z58" s="120"/>
      <c r="AB58" s="166"/>
    </row>
    <row r="59" spans="1:28" s="121" customFormat="1" ht="18.75" customHeight="1">
      <c r="A59" s="109">
        <f t="shared" si="30"/>
        <v>41</v>
      </c>
      <c r="B59" s="110" t="s">
        <v>352</v>
      </c>
      <c r="C59" s="167" t="s">
        <v>71</v>
      </c>
      <c r="D59" s="112" t="s">
        <v>70</v>
      </c>
      <c r="E59" s="80">
        <v>42587</v>
      </c>
      <c r="F59" s="113" t="str">
        <f t="shared" ca="1" si="28"/>
        <v xml:space="preserve">3 năm 9 tháng </v>
      </c>
      <c r="G59" s="110"/>
      <c r="H59" s="116">
        <f>VLOOKUP(C59,[3]Cashier!B$8:R$49,17,0)</f>
        <v>3.3000000000000007</v>
      </c>
      <c r="I59" s="116"/>
      <c r="J59" s="116">
        <v>3.1620000000000008</v>
      </c>
      <c r="K59" s="116">
        <v>2.8924000000000003</v>
      </c>
      <c r="L59" s="116">
        <v>2.9660000000000006</v>
      </c>
      <c r="M59" s="116">
        <v>3</v>
      </c>
      <c r="N59" s="116">
        <v>2.8420000000000005</v>
      </c>
      <c r="O59" s="125">
        <v>2.79</v>
      </c>
      <c r="P59" s="125"/>
      <c r="Q59" s="175"/>
      <c r="R59" s="253"/>
      <c r="S59" s="253"/>
      <c r="T59" s="117">
        <f t="shared" si="29"/>
        <v>2.9932000000000007</v>
      </c>
      <c r="U59" s="118" t="str">
        <f t="shared" si="21"/>
        <v>B-</v>
      </c>
      <c r="V59" s="119">
        <v>3.25</v>
      </c>
      <c r="W59" s="118"/>
      <c r="X59" s="118"/>
      <c r="Y59" s="120"/>
      <c r="Z59" s="120"/>
      <c r="AB59" s="166"/>
    </row>
    <row r="60" spans="1:28" s="121" customFormat="1" ht="18.75" customHeight="1">
      <c r="A60" s="109">
        <f t="shared" si="30"/>
        <v>42</v>
      </c>
      <c r="B60" s="110" t="s">
        <v>353</v>
      </c>
      <c r="C60" s="167" t="s">
        <v>72</v>
      </c>
      <c r="D60" s="112" t="s">
        <v>70</v>
      </c>
      <c r="E60" s="80">
        <v>42807</v>
      </c>
      <c r="F60" s="113" t="str">
        <f t="shared" ca="1" si="28"/>
        <v xml:space="preserve">3 năm 2 tháng </v>
      </c>
      <c r="G60" s="110"/>
      <c r="H60" s="116">
        <f>VLOOKUP(C60,[3]Cashier!B$8:R$49,17,0)</f>
        <v>3.2760000000000002</v>
      </c>
      <c r="I60" s="116"/>
      <c r="J60" s="116">
        <v>2.8708000000000005</v>
      </c>
      <c r="K60" s="116">
        <v>3.1468000000000003</v>
      </c>
      <c r="L60" s="116">
        <v>2.8996000000000004</v>
      </c>
      <c r="M60" s="116">
        <v>3</v>
      </c>
      <c r="N60" s="116">
        <v>2.9680000000000004</v>
      </c>
      <c r="O60" s="125">
        <v>3.13</v>
      </c>
      <c r="P60" s="125">
        <v>2.89</v>
      </c>
      <c r="Q60" s="175">
        <v>3.0470000000000006</v>
      </c>
      <c r="R60" s="253">
        <v>3.0470000000000006</v>
      </c>
      <c r="S60" s="253">
        <v>3.0470000000000006</v>
      </c>
      <c r="T60" s="117">
        <f t="shared" si="29"/>
        <v>3.0292909090909093</v>
      </c>
      <c r="U60" s="118" t="str">
        <f t="shared" si="21"/>
        <v>B</v>
      </c>
      <c r="V60" s="119">
        <v>3.19</v>
      </c>
      <c r="W60" s="118"/>
      <c r="X60" s="118"/>
      <c r="Y60" s="120"/>
      <c r="Z60" s="120"/>
      <c r="AB60" s="166"/>
    </row>
    <row r="61" spans="1:28" s="121" customFormat="1" ht="18.75" customHeight="1">
      <c r="A61" s="109">
        <f t="shared" si="30"/>
        <v>43</v>
      </c>
      <c r="B61" s="110" t="s">
        <v>354</v>
      </c>
      <c r="C61" s="199" t="s">
        <v>73</v>
      </c>
      <c r="D61" s="112" t="s">
        <v>70</v>
      </c>
      <c r="E61" s="183">
        <v>43010</v>
      </c>
      <c r="F61" s="113" t="str">
        <f t="shared" ca="1" si="28"/>
        <v xml:space="preserve">2 năm 8 tháng </v>
      </c>
      <c r="G61" s="110"/>
      <c r="H61" s="116">
        <f>VLOOKUP(C61,[3]Cashier!B$8:R$49,17,0)</f>
        <v>3.3960000000000004</v>
      </c>
      <c r="I61" s="116"/>
      <c r="J61" s="116">
        <v>3.2772000000000006</v>
      </c>
      <c r="K61" s="116">
        <v>3.4516</v>
      </c>
      <c r="L61" s="116">
        <v>3.3292000000000002</v>
      </c>
      <c r="M61" s="116">
        <v>3.26</v>
      </c>
      <c r="N61" s="116">
        <v>3.1970000000000001</v>
      </c>
      <c r="O61" s="125">
        <v>3.14</v>
      </c>
      <c r="P61" s="125">
        <v>3.56</v>
      </c>
      <c r="Q61" s="175">
        <v>3.3929999999999998</v>
      </c>
      <c r="R61" s="253">
        <v>3.3929999999999998</v>
      </c>
      <c r="S61" s="253">
        <v>3.3929999999999998</v>
      </c>
      <c r="T61" s="117">
        <f t="shared" si="29"/>
        <v>3.3445454545454543</v>
      </c>
      <c r="U61" s="118" t="str">
        <f t="shared" si="21"/>
        <v>B</v>
      </c>
      <c r="V61" s="119">
        <v>3.34</v>
      </c>
      <c r="W61" s="118"/>
      <c r="X61" s="118"/>
      <c r="Y61" s="120"/>
      <c r="Z61" s="120"/>
      <c r="AB61" s="166"/>
    </row>
    <row r="62" spans="1:28" s="121" customFormat="1" ht="18.75" customHeight="1">
      <c r="A62" s="109">
        <f t="shared" si="30"/>
        <v>44</v>
      </c>
      <c r="B62" s="110" t="s">
        <v>355</v>
      </c>
      <c r="C62" s="199" t="s">
        <v>125</v>
      </c>
      <c r="D62" s="112" t="s">
        <v>70</v>
      </c>
      <c r="E62" s="183">
        <v>43171</v>
      </c>
      <c r="F62" s="113" t="str">
        <f t="shared" ca="1" si="28"/>
        <v xml:space="preserve">2 năm 2 tháng </v>
      </c>
      <c r="G62" s="110"/>
      <c r="H62" s="116">
        <f>VLOOKUP(C62,[3]Cashier!B$8:R$49,17,0)</f>
        <v>3.1520000000000006</v>
      </c>
      <c r="I62" s="116"/>
      <c r="J62" s="116">
        <v>3.1244000000000005</v>
      </c>
      <c r="K62" s="116">
        <v>3.3204000000000002</v>
      </c>
      <c r="L62" s="116">
        <v>2.9444000000000004</v>
      </c>
      <c r="M62" s="116">
        <v>3</v>
      </c>
      <c r="N62" s="116">
        <v>3.1550000000000002</v>
      </c>
      <c r="O62" s="125">
        <v>3.01</v>
      </c>
      <c r="P62" s="125">
        <v>3</v>
      </c>
      <c r="Q62" s="175">
        <v>3.2620000000000005</v>
      </c>
      <c r="R62" s="253">
        <v>3.2620000000000005</v>
      </c>
      <c r="S62" s="253">
        <v>3.2620000000000005</v>
      </c>
      <c r="T62" s="117">
        <f t="shared" si="29"/>
        <v>3.1356545454545457</v>
      </c>
      <c r="U62" s="118" t="str">
        <f t="shared" si="21"/>
        <v>B</v>
      </c>
      <c r="V62" s="119">
        <v>3.32</v>
      </c>
      <c r="W62" s="118"/>
      <c r="X62" s="118"/>
      <c r="Y62" s="120"/>
      <c r="Z62" s="120"/>
      <c r="AB62" s="166"/>
    </row>
    <row r="63" spans="1:28" s="121" customFormat="1" ht="18.75" customHeight="1">
      <c r="A63" s="109">
        <f t="shared" si="30"/>
        <v>45</v>
      </c>
      <c r="B63" s="110" t="s">
        <v>356</v>
      </c>
      <c r="C63" s="199" t="s">
        <v>127</v>
      </c>
      <c r="D63" s="112" t="s">
        <v>70</v>
      </c>
      <c r="E63" s="183">
        <v>43249</v>
      </c>
      <c r="F63" s="113" t="str">
        <f t="shared" ca="1" si="28"/>
        <v xml:space="preserve">2 năm 0 tháng </v>
      </c>
      <c r="G63" s="110"/>
      <c r="H63" s="116">
        <v>3.08</v>
      </c>
      <c r="I63" s="116"/>
      <c r="J63" s="116">
        <v>0</v>
      </c>
      <c r="K63" s="116">
        <v>0</v>
      </c>
      <c r="L63" s="116">
        <v>2.7176000000000005</v>
      </c>
      <c r="M63" s="116">
        <v>2.89</v>
      </c>
      <c r="N63" s="116">
        <v>2.8510000000000004</v>
      </c>
      <c r="O63" s="125">
        <v>2.75</v>
      </c>
      <c r="P63" s="125">
        <v>3</v>
      </c>
      <c r="Q63" s="175">
        <v>3.1650000000000005</v>
      </c>
      <c r="R63" s="253">
        <v>3.1650000000000005</v>
      </c>
      <c r="S63" s="253">
        <v>3.1650000000000005</v>
      </c>
      <c r="T63" s="117">
        <f t="shared" si="29"/>
        <v>2.4348727272727273</v>
      </c>
      <c r="U63" s="118" t="str">
        <f t="shared" si="21"/>
        <v>C</v>
      </c>
      <c r="V63" s="119">
        <v>3.05</v>
      </c>
      <c r="W63" s="118"/>
      <c r="X63" s="118"/>
      <c r="Y63" s="120"/>
      <c r="Z63" s="120"/>
      <c r="AB63" s="166"/>
    </row>
    <row r="64" spans="1:28" s="121" customFormat="1" ht="18.75" customHeight="1">
      <c r="A64" s="109">
        <f t="shared" si="30"/>
        <v>46</v>
      </c>
      <c r="B64" s="110" t="s">
        <v>357</v>
      </c>
      <c r="C64" s="200" t="s">
        <v>298</v>
      </c>
      <c r="D64" s="112" t="s">
        <v>70</v>
      </c>
      <c r="E64" s="201">
        <v>43297</v>
      </c>
      <c r="F64" s="113" t="str">
        <f t="shared" ca="1" si="28"/>
        <v xml:space="preserve">1 năm 10 tháng </v>
      </c>
      <c r="G64" s="110"/>
      <c r="H64" s="116">
        <v>3.32</v>
      </c>
      <c r="I64" s="116"/>
      <c r="J64" s="116">
        <v>3.02</v>
      </c>
      <c r="K64" s="116">
        <v>3.1819999999999999</v>
      </c>
      <c r="L64" s="116">
        <v>3.1676000000000002</v>
      </c>
      <c r="M64" s="116">
        <v>3.2</v>
      </c>
      <c r="N64" s="116">
        <v>3.0490000000000004</v>
      </c>
      <c r="O64" s="125">
        <v>3.33</v>
      </c>
      <c r="P64" s="125">
        <v>3.32</v>
      </c>
      <c r="Q64" s="175">
        <v>3.1020000000000003</v>
      </c>
      <c r="R64" s="253">
        <v>3.1020000000000003</v>
      </c>
      <c r="S64" s="253">
        <v>3.1020000000000003</v>
      </c>
      <c r="T64" s="117">
        <f t="shared" si="29"/>
        <v>3.1722363636363635</v>
      </c>
      <c r="U64" s="118" t="str">
        <f t="shared" si="21"/>
        <v>B</v>
      </c>
      <c r="V64" s="119">
        <v>3.32</v>
      </c>
      <c r="W64" s="118"/>
      <c r="X64" s="118"/>
      <c r="Y64" s="120"/>
      <c r="Z64" s="120"/>
      <c r="AB64" s="166"/>
    </row>
    <row r="65" spans="1:28" s="121" customFormat="1" ht="18.75" customHeight="1">
      <c r="A65" s="109">
        <f t="shared" si="30"/>
        <v>47</v>
      </c>
      <c r="B65" s="110" t="s">
        <v>358</v>
      </c>
      <c r="C65" s="199" t="s">
        <v>136</v>
      </c>
      <c r="D65" s="112" t="s">
        <v>70</v>
      </c>
      <c r="E65" s="183">
        <f>VLOOKUP(C65,[1]WORKING!C$79:H$104,6,0)</f>
        <v>43271</v>
      </c>
      <c r="F65" s="113" t="str">
        <f t="shared" ca="1" si="28"/>
        <v xml:space="preserve">1 năm 11 tháng </v>
      </c>
      <c r="G65" s="110"/>
      <c r="H65" s="116">
        <f>VLOOKUP(C65,[3]Cashier!B$8:R$49,17,0)</f>
        <v>3.1376000000000004</v>
      </c>
      <c r="I65" s="116"/>
      <c r="J65" s="116">
        <v>2.9356000000000004</v>
      </c>
      <c r="K65" s="116">
        <v>2.9572000000000003</v>
      </c>
      <c r="L65" s="116">
        <v>2.9812000000000003</v>
      </c>
      <c r="M65" s="116">
        <v>2.95</v>
      </c>
      <c r="N65" s="116">
        <v>2.923</v>
      </c>
      <c r="O65" s="125">
        <v>2.9</v>
      </c>
      <c r="P65" s="125">
        <v>3.08</v>
      </c>
      <c r="Q65" s="175">
        <v>3.2440000000000007</v>
      </c>
      <c r="R65" s="253">
        <v>3.2440000000000007</v>
      </c>
      <c r="S65" s="253">
        <v>3.2440000000000007</v>
      </c>
      <c r="T65" s="117">
        <f t="shared" si="29"/>
        <v>3.0542363636363632</v>
      </c>
      <c r="U65" s="118" t="str">
        <f t="shared" si="21"/>
        <v>B</v>
      </c>
      <c r="V65" s="119">
        <v>3.39</v>
      </c>
      <c r="W65" s="118"/>
      <c r="X65" s="118"/>
      <c r="Y65" s="120"/>
      <c r="Z65" s="120"/>
      <c r="AB65" s="166"/>
    </row>
    <row r="66" spans="1:28" s="121" customFormat="1" ht="18.75" customHeight="1">
      <c r="A66" s="109">
        <f t="shared" si="30"/>
        <v>48</v>
      </c>
      <c r="B66" s="110" t="s">
        <v>359</v>
      </c>
      <c r="C66" s="199" t="s">
        <v>137</v>
      </c>
      <c r="D66" s="112" t="s">
        <v>70</v>
      </c>
      <c r="E66" s="183">
        <f>VLOOKUP(C66,[1]WORKING!C$79:H$104,6,0)</f>
        <v>43279</v>
      </c>
      <c r="F66" s="113" t="str">
        <f t="shared" ca="1" si="28"/>
        <v xml:space="preserve">1 năm 11 tháng </v>
      </c>
      <c r="G66" s="110"/>
      <c r="H66" s="116">
        <f>VLOOKUP(C66,[3]Cashier!B$8:R$49,17,0)</f>
        <v>3.0944000000000007</v>
      </c>
      <c r="I66" s="116"/>
      <c r="J66" s="116">
        <v>2.95</v>
      </c>
      <c r="K66" s="116">
        <v>3.1900000000000004</v>
      </c>
      <c r="L66" s="116">
        <v>2.8348000000000004</v>
      </c>
      <c r="M66" s="116">
        <v>2.95</v>
      </c>
      <c r="N66" s="116">
        <v>3.1100000000000003</v>
      </c>
      <c r="O66" s="125">
        <v>3.05</v>
      </c>
      <c r="P66" s="125">
        <v>3.16</v>
      </c>
      <c r="Q66" s="175">
        <v>2.9980000000000002</v>
      </c>
      <c r="R66" s="253">
        <v>2.9980000000000002</v>
      </c>
      <c r="S66" s="253">
        <v>2.9980000000000002</v>
      </c>
      <c r="T66" s="117">
        <f t="shared" si="29"/>
        <v>3.0302909090909096</v>
      </c>
      <c r="U66" s="118" t="str">
        <f t="shared" si="21"/>
        <v>B</v>
      </c>
      <c r="V66" s="119">
        <v>3.24</v>
      </c>
      <c r="W66" s="118"/>
      <c r="X66" s="118"/>
      <c r="Y66" s="120"/>
      <c r="Z66" s="120"/>
      <c r="AB66" s="166"/>
    </row>
    <row r="67" spans="1:28" s="121" customFormat="1" ht="18.75" customHeight="1">
      <c r="A67" s="109">
        <f t="shared" si="30"/>
        <v>49</v>
      </c>
      <c r="B67" s="110" t="s">
        <v>360</v>
      </c>
      <c r="C67" s="199" t="s">
        <v>131</v>
      </c>
      <c r="D67" s="112" t="s">
        <v>70</v>
      </c>
      <c r="E67" s="183">
        <f>VLOOKUP(C67,[1]WORKING!C$79:H$104,6,0)</f>
        <v>43286</v>
      </c>
      <c r="F67" s="113" t="str">
        <f t="shared" ca="1" si="28"/>
        <v xml:space="preserve">1 năm 10 tháng </v>
      </c>
      <c r="G67" s="110"/>
      <c r="H67" s="116">
        <f>VLOOKUP(C67,[3]Cashier!B$8:R$49,17,0)</f>
        <v>3.1160000000000005</v>
      </c>
      <c r="I67" s="116"/>
      <c r="J67" s="116">
        <v>2.95</v>
      </c>
      <c r="K67" s="116">
        <v>3.1172000000000004</v>
      </c>
      <c r="L67" s="116">
        <v>2.8564000000000003</v>
      </c>
      <c r="M67" s="116">
        <v>2.95</v>
      </c>
      <c r="N67" s="116">
        <v>2.9040000000000004</v>
      </c>
      <c r="O67" s="125">
        <v>2.88</v>
      </c>
      <c r="P67" s="125">
        <v>3</v>
      </c>
      <c r="Q67" s="175">
        <v>2.9950000000000001</v>
      </c>
      <c r="R67" s="253">
        <v>2.9950000000000001</v>
      </c>
      <c r="S67" s="253">
        <v>2.9950000000000001</v>
      </c>
      <c r="T67" s="117">
        <f t="shared" si="29"/>
        <v>2.9780545454545457</v>
      </c>
      <c r="U67" s="118" t="str">
        <f t="shared" si="21"/>
        <v>B-</v>
      </c>
      <c r="V67" s="119">
        <v>3.25</v>
      </c>
      <c r="W67" s="118"/>
      <c r="X67" s="118"/>
      <c r="Y67" s="120"/>
      <c r="Z67" s="120"/>
      <c r="AB67" s="166"/>
    </row>
    <row r="68" spans="1:28" s="153" customFormat="1" ht="18.75" customHeight="1">
      <c r="A68" s="144">
        <f t="shared" si="30"/>
        <v>50</v>
      </c>
      <c r="B68" s="177"/>
      <c r="C68" s="202" t="s">
        <v>135</v>
      </c>
      <c r="D68" s="178" t="s">
        <v>70</v>
      </c>
      <c r="E68" s="189">
        <f>VLOOKUP(C68,[1]WORKING!C$79:H$104,6,0)</f>
        <v>43312</v>
      </c>
      <c r="F68" s="113" t="str">
        <f t="shared" ca="1" si="28"/>
        <v xml:space="preserve">1 năm 10 tháng </v>
      </c>
      <c r="G68" s="177"/>
      <c r="H68" s="114">
        <f>VLOOKUP(C68,[3]Cashier!B$8:R$49,17,0)</f>
        <v>3.2288000000000006</v>
      </c>
      <c r="I68" s="114"/>
      <c r="J68" s="114">
        <v>2.6700000000000004</v>
      </c>
      <c r="K68" s="114"/>
      <c r="L68" s="116"/>
      <c r="M68" s="114"/>
      <c r="N68" s="116"/>
      <c r="O68" s="125"/>
      <c r="P68" s="125"/>
      <c r="Q68" s="175"/>
      <c r="R68" s="253"/>
      <c r="S68" s="253"/>
      <c r="T68" s="117">
        <f t="shared" si="29"/>
        <v>2.9494000000000007</v>
      </c>
      <c r="U68" s="118" t="str">
        <f t="shared" si="21"/>
        <v>B-</v>
      </c>
      <c r="V68" s="188">
        <v>3.29</v>
      </c>
      <c r="W68" s="151"/>
      <c r="X68" s="151"/>
      <c r="Y68" s="152"/>
      <c r="Z68" s="152"/>
      <c r="AB68" s="179"/>
    </row>
    <row r="69" spans="1:28" s="121" customFormat="1" ht="18.75" customHeight="1">
      <c r="A69" s="109">
        <f t="shared" si="30"/>
        <v>51</v>
      </c>
      <c r="B69" s="110" t="s">
        <v>361</v>
      </c>
      <c r="C69" s="167" t="s">
        <v>134</v>
      </c>
      <c r="D69" s="112" t="s">
        <v>70</v>
      </c>
      <c r="E69" s="80">
        <f>VLOOKUP(C69,[1]WORKING!C$79:H$104,6,0)</f>
        <v>43321</v>
      </c>
      <c r="F69" s="113" t="str">
        <f t="shared" ca="1" si="28"/>
        <v xml:space="preserve">1 năm 9 tháng </v>
      </c>
      <c r="G69" s="110"/>
      <c r="H69" s="116">
        <f>VLOOKUP(C69,[3]Cashier!B$8:R$49,17,0)</f>
        <v>3.3256000000000006</v>
      </c>
      <c r="I69" s="116"/>
      <c r="J69" s="116">
        <v>2.9868000000000006</v>
      </c>
      <c r="K69" s="116">
        <v>3.298</v>
      </c>
      <c r="L69" s="116">
        <v>2.9644000000000004</v>
      </c>
      <c r="M69" s="116">
        <v>3</v>
      </c>
      <c r="N69" s="116">
        <v>3.0350000000000006</v>
      </c>
      <c r="O69" s="125">
        <v>3.12</v>
      </c>
      <c r="P69" s="125">
        <v>3.04</v>
      </c>
      <c r="Q69" s="175">
        <v>3.1110000000000007</v>
      </c>
      <c r="R69" s="253">
        <v>3.1110000000000007</v>
      </c>
      <c r="S69" s="253">
        <v>3.1110000000000007</v>
      </c>
      <c r="T69" s="117">
        <f t="shared" si="29"/>
        <v>3.1002545454545456</v>
      </c>
      <c r="U69" s="118" t="str">
        <f t="shared" si="21"/>
        <v>B</v>
      </c>
      <c r="V69" s="119">
        <v>3.32</v>
      </c>
      <c r="W69" s="118"/>
      <c r="X69" s="118"/>
      <c r="Y69" s="120"/>
      <c r="Z69" s="120"/>
      <c r="AB69" s="166"/>
    </row>
    <row r="70" spans="1:28" s="121" customFormat="1" ht="18.75" customHeight="1">
      <c r="A70" s="109">
        <f t="shared" si="30"/>
        <v>52</v>
      </c>
      <c r="B70" s="110" t="s">
        <v>362</v>
      </c>
      <c r="C70" s="167" t="s">
        <v>138</v>
      </c>
      <c r="D70" s="112" t="s">
        <v>70</v>
      </c>
      <c r="E70" s="80">
        <v>43325</v>
      </c>
      <c r="F70" s="113" t="str">
        <f t="shared" ca="1" si="28"/>
        <v xml:space="preserve">1 năm 9 tháng </v>
      </c>
      <c r="G70" s="110"/>
      <c r="H70" s="116">
        <f>VLOOKUP(C70,[3]Cashier!B$8:R$49,17,0)</f>
        <v>3.0872000000000006</v>
      </c>
      <c r="I70" s="116"/>
      <c r="J70" s="116">
        <v>2.95</v>
      </c>
      <c r="K70" s="116">
        <v>3.1459999999999999</v>
      </c>
      <c r="L70" s="116">
        <v>3.0019999999999998</v>
      </c>
      <c r="M70" s="116">
        <v>3.2</v>
      </c>
      <c r="N70" s="116">
        <v>2.9090000000000007</v>
      </c>
      <c r="O70" s="125">
        <v>3.28</v>
      </c>
      <c r="P70" s="125">
        <v>3.08</v>
      </c>
      <c r="Q70" s="175">
        <v>3.0380000000000003</v>
      </c>
      <c r="R70" s="253">
        <v>3.0380000000000003</v>
      </c>
      <c r="S70" s="253">
        <v>3.0380000000000003</v>
      </c>
      <c r="T70" s="117">
        <f t="shared" si="29"/>
        <v>3.0698363636363628</v>
      </c>
      <c r="U70" s="118" t="str">
        <f t="shared" si="21"/>
        <v>B</v>
      </c>
      <c r="V70" s="119">
        <v>3.22</v>
      </c>
      <c r="W70" s="118"/>
      <c r="X70" s="118"/>
      <c r="Y70" s="120"/>
      <c r="Z70" s="120"/>
      <c r="AB70" s="166"/>
    </row>
    <row r="71" spans="1:28" s="121" customFormat="1" ht="18.75" customHeight="1">
      <c r="A71" s="109">
        <f t="shared" si="30"/>
        <v>53</v>
      </c>
      <c r="B71" s="110" t="s">
        <v>363</v>
      </c>
      <c r="C71" s="167" t="s">
        <v>133</v>
      </c>
      <c r="D71" s="112" t="s">
        <v>70</v>
      </c>
      <c r="E71" s="80">
        <f>VLOOKUP(C71,[1]WORKING!C$79:H$104,6,0)</f>
        <v>43334</v>
      </c>
      <c r="F71" s="113" t="str">
        <f t="shared" ca="1" si="28"/>
        <v xml:space="preserve">1 năm 9 tháng </v>
      </c>
      <c r="G71" s="110"/>
      <c r="H71" s="116">
        <f>VLOOKUP(C71,[3]Cashier!B$8:R$49,17,0)</f>
        <v>3.6616</v>
      </c>
      <c r="I71" s="116"/>
      <c r="J71" s="116">
        <v>2.9316000000000004</v>
      </c>
      <c r="K71" s="116">
        <v>3.218</v>
      </c>
      <c r="L71" s="116">
        <v>3.01</v>
      </c>
      <c r="M71" s="116">
        <v>3.2</v>
      </c>
      <c r="N71" s="116">
        <v>3.0130000000000003</v>
      </c>
      <c r="O71" s="125">
        <v>3.01</v>
      </c>
      <c r="P71" s="125">
        <v>3.16</v>
      </c>
      <c r="Q71" s="175">
        <v>3.2170000000000005</v>
      </c>
      <c r="R71" s="253">
        <v>3.2170000000000005</v>
      </c>
      <c r="S71" s="253">
        <v>3.2170000000000005</v>
      </c>
      <c r="T71" s="117">
        <f t="shared" si="29"/>
        <v>3.1686545454545456</v>
      </c>
      <c r="U71" s="118" t="str">
        <f t="shared" si="21"/>
        <v>B</v>
      </c>
      <c r="V71" s="119">
        <v>3.15</v>
      </c>
      <c r="W71" s="118"/>
      <c r="X71" s="118"/>
      <c r="Y71" s="120"/>
      <c r="Z71" s="120"/>
      <c r="AB71" s="166"/>
    </row>
    <row r="72" spans="1:28" s="121" customFormat="1" ht="18.75" customHeight="1">
      <c r="A72" s="109">
        <f t="shared" si="30"/>
        <v>54</v>
      </c>
      <c r="B72" s="110" t="s">
        <v>364</v>
      </c>
      <c r="C72" s="167" t="s">
        <v>139</v>
      </c>
      <c r="D72" s="112" t="s">
        <v>70</v>
      </c>
      <c r="E72" s="80">
        <f>VLOOKUP(C72,[1]WORKING!C$79:H$104,6,0)</f>
        <v>43374</v>
      </c>
      <c r="F72" s="113" t="str">
        <f t="shared" ca="1" si="28"/>
        <v xml:space="preserve">1 năm 8 tháng </v>
      </c>
      <c r="G72" s="110"/>
      <c r="H72" s="116">
        <f>VLOOKUP(C72,[3]Cashier!B$8:R$49,17,0)</f>
        <v>3.2096000000000005</v>
      </c>
      <c r="I72" s="116"/>
      <c r="J72" s="116">
        <v>2.9644000000000004</v>
      </c>
      <c r="K72" s="116">
        <v>3.206</v>
      </c>
      <c r="L72" s="116">
        <v>3.0388000000000002</v>
      </c>
      <c r="M72" s="116">
        <v>3</v>
      </c>
      <c r="N72" s="116">
        <v>3.0040000000000004</v>
      </c>
      <c r="O72" s="125">
        <v>3.25</v>
      </c>
      <c r="P72" s="125">
        <v>3.01</v>
      </c>
      <c r="Q72" s="175">
        <v>3.2</v>
      </c>
      <c r="R72" s="253">
        <v>3.2</v>
      </c>
      <c r="S72" s="253">
        <v>3.2</v>
      </c>
      <c r="T72" s="117">
        <f t="shared" si="29"/>
        <v>3.1166181818181822</v>
      </c>
      <c r="U72" s="118" t="str">
        <f t="shared" si="21"/>
        <v>B</v>
      </c>
      <c r="V72" s="119">
        <v>3.2</v>
      </c>
      <c r="W72" s="118"/>
      <c r="X72" s="118"/>
      <c r="Y72" s="120"/>
      <c r="Z72" s="120"/>
      <c r="AB72" s="166"/>
    </row>
    <row r="73" spans="1:28" s="121" customFormat="1" ht="18.75" customHeight="1">
      <c r="A73" s="109">
        <f t="shared" si="30"/>
        <v>55</v>
      </c>
      <c r="B73" s="110" t="s">
        <v>365</v>
      </c>
      <c r="C73" s="167" t="s">
        <v>140</v>
      </c>
      <c r="D73" s="112" t="s">
        <v>70</v>
      </c>
      <c r="E73" s="80">
        <f>VLOOKUP(C73,[1]WORKING!C$79:H$104,6,0)</f>
        <v>43382</v>
      </c>
      <c r="F73" s="113" t="str">
        <f t="shared" ca="1" si="28"/>
        <v xml:space="preserve">1 năm 7 tháng </v>
      </c>
      <c r="G73" s="110"/>
      <c r="H73" s="116">
        <f>VLOOKUP(C73,[3]Cashier!B$8:R$49,17,0)</f>
        <v>3.1448000000000005</v>
      </c>
      <c r="I73" s="116"/>
      <c r="J73" s="116">
        <v>2.8420000000000005</v>
      </c>
      <c r="K73" s="116">
        <v>3.0044000000000004</v>
      </c>
      <c r="L73" s="116">
        <v>2.7564000000000002</v>
      </c>
      <c r="M73" s="116">
        <v>2.83</v>
      </c>
      <c r="N73" s="116">
        <v>2.8960000000000004</v>
      </c>
      <c r="O73" s="125">
        <v>2.87</v>
      </c>
      <c r="P73" s="125">
        <v>3.08</v>
      </c>
      <c r="Q73" s="175">
        <v>3.0150000000000006</v>
      </c>
      <c r="R73" s="253">
        <v>3.0150000000000006</v>
      </c>
      <c r="S73" s="253">
        <v>3.0150000000000006</v>
      </c>
      <c r="T73" s="117">
        <f t="shared" si="29"/>
        <v>2.9516909090909094</v>
      </c>
      <c r="U73" s="118" t="str">
        <f t="shared" si="21"/>
        <v>B-</v>
      </c>
      <c r="V73" s="119">
        <v>3.13</v>
      </c>
      <c r="W73" s="118"/>
      <c r="X73" s="118"/>
      <c r="Y73" s="120"/>
      <c r="Z73" s="120"/>
      <c r="AB73" s="166"/>
    </row>
    <row r="74" spans="1:28" s="121" customFormat="1" ht="18.75" customHeight="1">
      <c r="A74" s="109">
        <f t="shared" si="30"/>
        <v>56</v>
      </c>
      <c r="B74" s="110" t="s">
        <v>366</v>
      </c>
      <c r="C74" s="167" t="s">
        <v>143</v>
      </c>
      <c r="D74" s="112" t="s">
        <v>70</v>
      </c>
      <c r="E74" s="80">
        <f>VLOOKUP(C74,[1]WORKING!C$79:H$104,6,0)</f>
        <v>43425</v>
      </c>
      <c r="F74" s="113" t="str">
        <f t="shared" ca="1" si="28"/>
        <v xml:space="preserve">1 năm 6 tháng </v>
      </c>
      <c r="G74" s="110"/>
      <c r="H74" s="116">
        <f>VLOOKUP(C74,[3]Cashier!B$8:R$49,17,0)</f>
        <v>3.1232000000000006</v>
      </c>
      <c r="I74" s="116"/>
      <c r="J74" s="116">
        <v>2.95</v>
      </c>
      <c r="K74" s="116">
        <v>2.8924000000000003</v>
      </c>
      <c r="L74" s="116">
        <v>2.8420000000000005</v>
      </c>
      <c r="M74" s="116">
        <v>2.86</v>
      </c>
      <c r="N74" s="116">
        <v>2.8510000000000004</v>
      </c>
      <c r="O74" s="125">
        <v>2.9</v>
      </c>
      <c r="P74" s="125">
        <v>2.99</v>
      </c>
      <c r="Q74" s="175">
        <v>3.4050000000000002</v>
      </c>
      <c r="R74" s="253">
        <v>3.4050000000000002</v>
      </c>
      <c r="S74" s="253">
        <v>3.4050000000000002</v>
      </c>
      <c r="T74" s="117">
        <f t="shared" si="29"/>
        <v>3.0566909090909093</v>
      </c>
      <c r="U74" s="118" t="str">
        <f t="shared" si="21"/>
        <v>B</v>
      </c>
      <c r="V74" s="119"/>
      <c r="W74" s="118"/>
      <c r="X74" s="118"/>
      <c r="Y74" s="120"/>
      <c r="Z74" s="120"/>
      <c r="AB74" s="166"/>
    </row>
    <row r="75" spans="1:28" s="121" customFormat="1" ht="18.75" customHeight="1">
      <c r="A75" s="144">
        <f t="shared" si="30"/>
        <v>57</v>
      </c>
      <c r="B75" s="177"/>
      <c r="C75" s="174" t="s">
        <v>162</v>
      </c>
      <c r="D75" s="178" t="s">
        <v>70</v>
      </c>
      <c r="E75" s="80">
        <f>VLOOKUP(C75,[1]WORKING!C$79:H$104,6,0)</f>
        <v>43448</v>
      </c>
      <c r="F75" s="113" t="str">
        <f t="shared" ca="1" si="28"/>
        <v xml:space="preserve">1 năm 5 tháng </v>
      </c>
      <c r="G75" s="110"/>
      <c r="H75" s="116">
        <v>3.08</v>
      </c>
      <c r="I75" s="116"/>
      <c r="J75" s="116">
        <v>2.78</v>
      </c>
      <c r="K75" s="116"/>
      <c r="L75" s="116"/>
      <c r="M75" s="116"/>
      <c r="N75" s="116"/>
      <c r="O75" s="125"/>
      <c r="P75" s="125"/>
      <c r="Q75" s="175"/>
      <c r="R75" s="253"/>
      <c r="S75" s="253"/>
      <c r="T75" s="117"/>
      <c r="U75" s="118" t="str">
        <f t="shared" si="21"/>
        <v>C</v>
      </c>
      <c r="V75" s="119"/>
      <c r="W75" s="118"/>
      <c r="X75" s="118"/>
      <c r="Y75" s="120"/>
      <c r="Z75" s="120"/>
      <c r="AB75" s="166"/>
    </row>
    <row r="76" spans="1:28" s="121" customFormat="1" ht="18.75" customHeight="1">
      <c r="A76" s="109">
        <f t="shared" si="30"/>
        <v>58</v>
      </c>
      <c r="B76" s="110" t="s">
        <v>367</v>
      </c>
      <c r="C76" s="167" t="s">
        <v>294</v>
      </c>
      <c r="D76" s="112" t="s">
        <v>70</v>
      </c>
      <c r="E76" s="80">
        <v>43531</v>
      </c>
      <c r="F76" s="113" t="str">
        <f t="shared" ca="1" si="28"/>
        <v xml:space="preserve">1 năm 2 tháng </v>
      </c>
      <c r="G76" s="110"/>
      <c r="H76" s="116"/>
      <c r="I76" s="116"/>
      <c r="J76" s="116">
        <v>2.7372000000000005</v>
      </c>
      <c r="K76" s="116">
        <v>2.9604000000000004</v>
      </c>
      <c r="L76" s="116">
        <v>3.0884000000000005</v>
      </c>
      <c r="M76" s="116">
        <v>3</v>
      </c>
      <c r="N76" s="116">
        <v>3.1110000000000002</v>
      </c>
      <c r="O76" s="125">
        <v>2.82</v>
      </c>
      <c r="P76" s="125">
        <v>3</v>
      </c>
      <c r="Q76" s="175">
        <v>2.8840000000000003</v>
      </c>
      <c r="R76" s="253">
        <v>2.8840000000000003</v>
      </c>
      <c r="S76" s="253">
        <v>2.8840000000000003</v>
      </c>
      <c r="T76" s="117"/>
      <c r="U76" s="118" t="str">
        <f t="shared" si="21"/>
        <v>C</v>
      </c>
      <c r="V76" s="119"/>
      <c r="W76" s="118"/>
      <c r="X76" s="118"/>
      <c r="Y76" s="120"/>
      <c r="Z76" s="120"/>
      <c r="AB76" s="166"/>
    </row>
    <row r="77" spans="1:28" s="121" customFormat="1" ht="18.75" customHeight="1">
      <c r="A77" s="109">
        <f t="shared" si="30"/>
        <v>59</v>
      </c>
      <c r="B77" s="110" t="s">
        <v>401</v>
      </c>
      <c r="C77" s="167" t="s">
        <v>297</v>
      </c>
      <c r="D77" s="112" t="s">
        <v>70</v>
      </c>
      <c r="E77" s="80">
        <v>43536</v>
      </c>
      <c r="F77" s="113" t="str">
        <f t="shared" ca="1" si="28"/>
        <v xml:space="preserve">1 năm 2 tháng </v>
      </c>
      <c r="G77" s="110"/>
      <c r="H77" s="116"/>
      <c r="I77" s="116"/>
      <c r="J77" s="116">
        <v>2.7772000000000006</v>
      </c>
      <c r="K77" s="116">
        <v>2.9172000000000002</v>
      </c>
      <c r="L77" s="116">
        <v>2.8908000000000005</v>
      </c>
      <c r="M77" s="116">
        <v>2.86</v>
      </c>
      <c r="N77" s="116">
        <v>2.8680000000000003</v>
      </c>
      <c r="O77" s="125">
        <v>2.84</v>
      </c>
      <c r="P77" s="125">
        <v>0</v>
      </c>
      <c r="Q77" s="175"/>
      <c r="R77" s="253"/>
      <c r="S77" s="253"/>
      <c r="T77" s="117"/>
      <c r="U77" s="118" t="str">
        <f t="shared" si="21"/>
        <v>C</v>
      </c>
      <c r="V77" s="119"/>
      <c r="W77" s="118"/>
      <c r="X77" s="118"/>
      <c r="Y77" s="120"/>
      <c r="Z77" s="120"/>
      <c r="AB77" s="166"/>
    </row>
    <row r="78" spans="1:28" s="121" customFormat="1" ht="18.75" customHeight="1">
      <c r="A78" s="144">
        <f t="shared" si="30"/>
        <v>60</v>
      </c>
      <c r="B78" s="177"/>
      <c r="C78" s="174" t="s">
        <v>295</v>
      </c>
      <c r="D78" s="178" t="s">
        <v>70</v>
      </c>
      <c r="E78" s="80"/>
      <c r="F78" s="113" t="str">
        <f t="shared" ca="1" si="28"/>
        <v xml:space="preserve">120 năm 5 tháng </v>
      </c>
      <c r="G78" s="177"/>
      <c r="H78" s="116"/>
      <c r="I78" s="116"/>
      <c r="J78" s="116">
        <v>3</v>
      </c>
      <c r="K78" s="116">
        <v>2.95</v>
      </c>
      <c r="L78" s="116">
        <v>2.95</v>
      </c>
      <c r="M78" s="116"/>
      <c r="N78" s="116"/>
      <c r="O78" s="125"/>
      <c r="P78" s="125"/>
      <c r="Q78" s="175"/>
      <c r="R78" s="253"/>
      <c r="S78" s="253"/>
      <c r="T78" s="117"/>
      <c r="U78" s="118" t="str">
        <f t="shared" si="21"/>
        <v>C</v>
      </c>
      <c r="V78" s="119"/>
      <c r="W78" s="118"/>
      <c r="X78" s="118"/>
      <c r="Y78" s="120"/>
      <c r="Z78" s="120"/>
      <c r="AB78" s="166"/>
    </row>
    <row r="79" spans="1:28" s="121" customFormat="1" ht="18.75" customHeight="1">
      <c r="A79" s="144">
        <f t="shared" si="30"/>
        <v>61</v>
      </c>
      <c r="B79" s="177"/>
      <c r="C79" s="174" t="s">
        <v>296</v>
      </c>
      <c r="D79" s="178" t="s">
        <v>70</v>
      </c>
      <c r="E79" s="80"/>
      <c r="F79" s="113" t="str">
        <f t="shared" ca="1" si="28"/>
        <v xml:space="preserve">120 năm 5 tháng </v>
      </c>
      <c r="G79" s="177"/>
      <c r="H79" s="116"/>
      <c r="I79" s="116"/>
      <c r="J79" s="116">
        <v>3</v>
      </c>
      <c r="K79" s="116">
        <v>2.9532000000000003</v>
      </c>
      <c r="L79" s="116">
        <v>2.9932000000000003</v>
      </c>
      <c r="M79" s="116"/>
      <c r="N79" s="116"/>
      <c r="O79" s="125"/>
      <c r="P79" s="125"/>
      <c r="Q79" s="175"/>
      <c r="R79" s="253"/>
      <c r="S79" s="253"/>
      <c r="T79" s="117"/>
      <c r="U79" s="118" t="str">
        <f t="shared" si="21"/>
        <v>C</v>
      </c>
      <c r="V79" s="119"/>
      <c r="W79" s="118"/>
      <c r="X79" s="118"/>
      <c r="Y79" s="120"/>
      <c r="Z79" s="120"/>
      <c r="AB79" s="166"/>
    </row>
    <row r="80" spans="1:28" s="121" customFormat="1" ht="18.75" customHeight="1">
      <c r="A80" s="109">
        <f t="shared" si="30"/>
        <v>62</v>
      </c>
      <c r="B80" s="110" t="s">
        <v>368</v>
      </c>
      <c r="C80" s="167" t="s">
        <v>301</v>
      </c>
      <c r="D80" s="112" t="s">
        <v>70</v>
      </c>
      <c r="E80" s="80">
        <v>43628</v>
      </c>
      <c r="F80" s="113" t="str">
        <f t="shared" ca="1" si="28"/>
        <v xml:space="preserve">0 năm 11 tháng </v>
      </c>
      <c r="G80" s="110"/>
      <c r="H80" s="116"/>
      <c r="I80" s="116"/>
      <c r="J80" s="116"/>
      <c r="K80" s="116"/>
      <c r="L80" s="116"/>
      <c r="M80" s="116">
        <v>2.77</v>
      </c>
      <c r="N80" s="116">
        <v>2.9350000000000005</v>
      </c>
      <c r="O80" s="125">
        <v>3.03</v>
      </c>
      <c r="P80" s="125">
        <v>3</v>
      </c>
      <c r="Q80" s="175">
        <v>3.0040000000000004</v>
      </c>
      <c r="R80" s="253">
        <v>3.0040000000000004</v>
      </c>
      <c r="S80" s="253">
        <v>3.0040000000000004</v>
      </c>
      <c r="T80" s="117"/>
      <c r="U80" s="118" t="str">
        <f t="shared" si="21"/>
        <v>C</v>
      </c>
      <c r="V80" s="119"/>
      <c r="W80" s="118"/>
      <c r="X80" s="118"/>
      <c r="Y80" s="120"/>
      <c r="Z80" s="120"/>
      <c r="AB80" s="166"/>
    </row>
    <row r="81" spans="1:28" s="121" customFormat="1" ht="18.75" customHeight="1">
      <c r="A81" s="109">
        <f t="shared" si="30"/>
        <v>63</v>
      </c>
      <c r="B81" s="110" t="s">
        <v>369</v>
      </c>
      <c r="C81" s="167" t="s">
        <v>311</v>
      </c>
      <c r="D81" s="112" t="s">
        <v>70</v>
      </c>
      <c r="E81" s="80">
        <v>43648</v>
      </c>
      <c r="F81" s="113" t="str">
        <f t="shared" ca="1" si="28"/>
        <v xml:space="preserve">0 năm 11 tháng </v>
      </c>
      <c r="G81" s="110"/>
      <c r="H81" s="116"/>
      <c r="I81" s="116"/>
      <c r="J81" s="116"/>
      <c r="K81" s="116"/>
      <c r="L81" s="116"/>
      <c r="M81" s="116"/>
      <c r="N81" s="116">
        <v>2.9950000000000001</v>
      </c>
      <c r="O81" s="125">
        <v>3.32</v>
      </c>
      <c r="P81" s="125">
        <v>3.24</v>
      </c>
      <c r="Q81" s="175">
        <v>3.0480000000000005</v>
      </c>
      <c r="R81" s="253">
        <v>3.0480000000000005</v>
      </c>
      <c r="S81" s="253">
        <v>3.0480000000000005</v>
      </c>
      <c r="T81" s="117"/>
      <c r="U81" s="118"/>
      <c r="V81" s="119"/>
      <c r="W81" s="118"/>
      <c r="X81" s="118"/>
      <c r="Y81" s="120"/>
      <c r="Z81" s="120"/>
      <c r="AB81" s="166"/>
    </row>
    <row r="82" spans="1:28" s="121" customFormat="1" ht="18.75" customHeight="1">
      <c r="A82" s="109">
        <f t="shared" si="30"/>
        <v>64</v>
      </c>
      <c r="B82" s="110" t="s">
        <v>370</v>
      </c>
      <c r="C82" s="167" t="s">
        <v>312</v>
      </c>
      <c r="D82" s="112" t="s">
        <v>70</v>
      </c>
      <c r="E82" s="80">
        <v>43672</v>
      </c>
      <c r="F82" s="113" t="str">
        <f t="shared" ca="1" si="28"/>
        <v xml:space="preserve">0 năm 10 tháng </v>
      </c>
      <c r="G82" s="110"/>
      <c r="H82" s="116"/>
      <c r="I82" s="116"/>
      <c r="J82" s="116"/>
      <c r="K82" s="116"/>
      <c r="L82" s="116"/>
      <c r="M82" s="116"/>
      <c r="N82" s="116">
        <v>2.7700000000000005</v>
      </c>
      <c r="O82" s="125">
        <v>2.83</v>
      </c>
      <c r="P82" s="125">
        <v>3.36</v>
      </c>
      <c r="Q82" s="175">
        <v>3.0739999999999998</v>
      </c>
      <c r="R82" s="253">
        <v>3.0739999999999998</v>
      </c>
      <c r="S82" s="253">
        <v>3.0739999999999998</v>
      </c>
      <c r="T82" s="117"/>
      <c r="U82" s="118" t="str">
        <f t="shared" si="21"/>
        <v>C</v>
      </c>
      <c r="V82" s="119"/>
      <c r="W82" s="118"/>
      <c r="X82" s="118"/>
      <c r="Y82" s="120"/>
      <c r="Z82" s="120"/>
      <c r="AB82" s="166"/>
    </row>
    <row r="83" spans="1:28" s="121" customFormat="1" ht="18.75" customHeight="1">
      <c r="A83" s="109">
        <f t="shared" si="30"/>
        <v>65</v>
      </c>
      <c r="B83" s="110" t="s">
        <v>407</v>
      </c>
      <c r="C83" s="78" t="s">
        <v>406</v>
      </c>
      <c r="D83" s="112"/>
      <c r="E83" s="80"/>
      <c r="F83" s="113"/>
      <c r="G83" s="110"/>
      <c r="H83" s="116"/>
      <c r="I83" s="116"/>
      <c r="J83" s="116"/>
      <c r="K83" s="116"/>
      <c r="L83" s="116"/>
      <c r="M83" s="116"/>
      <c r="N83" s="116"/>
      <c r="O83" s="125"/>
      <c r="P83" s="125">
        <v>3</v>
      </c>
      <c r="Q83" s="175">
        <v>3.0840000000000005</v>
      </c>
      <c r="R83" s="253">
        <v>3.0840000000000005</v>
      </c>
      <c r="S83" s="253">
        <v>3.0840000000000005</v>
      </c>
      <c r="T83" s="117"/>
      <c r="U83" s="118"/>
      <c r="V83" s="119"/>
      <c r="W83" s="118"/>
      <c r="X83" s="118"/>
      <c r="Y83" s="120"/>
      <c r="Z83" s="120"/>
      <c r="AB83" s="166"/>
    </row>
    <row r="84" spans="1:28" s="121" customFormat="1" ht="18.75" customHeight="1">
      <c r="A84" s="109">
        <f t="shared" si="30"/>
        <v>66</v>
      </c>
      <c r="B84" s="110"/>
      <c r="C84" s="167"/>
      <c r="D84" s="112"/>
      <c r="E84" s="80"/>
      <c r="F84" s="113"/>
      <c r="G84" s="110"/>
      <c r="H84" s="116"/>
      <c r="I84" s="116"/>
      <c r="J84" s="116"/>
      <c r="K84" s="116"/>
      <c r="L84" s="116"/>
      <c r="M84" s="116"/>
      <c r="N84" s="116"/>
      <c r="O84" s="125"/>
      <c r="P84" s="125"/>
      <c r="Q84" s="163"/>
      <c r="R84" s="253"/>
      <c r="S84" s="253"/>
      <c r="T84" s="117"/>
      <c r="U84" s="118"/>
      <c r="V84" s="119"/>
      <c r="W84" s="118"/>
      <c r="X84" s="118"/>
      <c r="Y84" s="120"/>
      <c r="Z84" s="120"/>
      <c r="AB84" s="166"/>
    </row>
    <row r="85" spans="1:28" s="121" customFormat="1" ht="18.75" customHeight="1">
      <c r="A85" s="109">
        <f t="shared" si="30"/>
        <v>67</v>
      </c>
      <c r="B85" s="110"/>
      <c r="C85" s="167"/>
      <c r="D85" s="112"/>
      <c r="E85" s="80"/>
      <c r="F85" s="113"/>
      <c r="G85" s="110"/>
      <c r="H85" s="116"/>
      <c r="I85" s="116"/>
      <c r="J85" s="116"/>
      <c r="K85" s="116"/>
      <c r="L85" s="116"/>
      <c r="M85" s="116"/>
      <c r="N85" s="116"/>
      <c r="O85" s="125"/>
      <c r="P85" s="125"/>
      <c r="Q85" s="163"/>
      <c r="R85" s="253"/>
      <c r="S85" s="253"/>
      <c r="T85" s="117"/>
      <c r="U85" s="118"/>
      <c r="V85" s="119"/>
      <c r="W85" s="118"/>
      <c r="X85" s="118"/>
      <c r="Y85" s="120"/>
      <c r="Z85" s="120"/>
      <c r="AB85" s="166"/>
    </row>
    <row r="86" spans="1:28" s="121" customFormat="1" ht="18.75" customHeight="1">
      <c r="A86" s="128">
        <v>10</v>
      </c>
      <c r="B86" s="128"/>
      <c r="C86" s="130" t="s">
        <v>74</v>
      </c>
      <c r="D86" s="128"/>
      <c r="E86" s="128"/>
      <c r="F86" s="134"/>
      <c r="G86" s="128"/>
      <c r="H86" s="133"/>
      <c r="I86" s="133"/>
      <c r="J86" s="133"/>
      <c r="K86" s="133"/>
      <c r="L86" s="133"/>
      <c r="M86" s="133"/>
      <c r="N86" s="133"/>
      <c r="O86" s="155"/>
      <c r="P86" s="133"/>
      <c r="Q86" s="203"/>
      <c r="R86" s="256"/>
      <c r="S86" s="256"/>
      <c r="T86" s="137"/>
      <c r="U86" s="138"/>
      <c r="V86" s="139"/>
      <c r="W86" s="138"/>
      <c r="X86" s="138"/>
      <c r="Y86" s="140"/>
      <c r="Z86" s="140"/>
      <c r="AB86" s="166"/>
    </row>
    <row r="87" spans="1:28" s="153" customFormat="1" ht="19.5" customHeight="1">
      <c r="A87" s="144">
        <f>+A85+1</f>
        <v>68</v>
      </c>
      <c r="B87" s="177" t="s">
        <v>371</v>
      </c>
      <c r="C87" s="174" t="s">
        <v>75</v>
      </c>
      <c r="D87" s="178" t="s">
        <v>76</v>
      </c>
      <c r="E87" s="148">
        <v>42464</v>
      </c>
      <c r="F87" s="149" t="str">
        <f t="shared" ref="F87:F89" ca="1" si="31">DATEDIF(E87,TODAY(),"y")&amp;" năm "&amp;DATEDIF(E87,TODAY(),"ym")&amp;" tháng "</f>
        <v xml:space="preserve">4 năm 2 tháng </v>
      </c>
      <c r="G87" s="177"/>
      <c r="H87" s="114"/>
      <c r="I87" s="114"/>
      <c r="J87" s="114">
        <v>3.63</v>
      </c>
      <c r="K87" s="114">
        <v>3.6</v>
      </c>
      <c r="L87" s="114">
        <v>3.6</v>
      </c>
      <c r="M87" s="114">
        <v>3.6</v>
      </c>
      <c r="N87" s="114">
        <v>3.6</v>
      </c>
      <c r="O87" s="115">
        <v>3.6</v>
      </c>
      <c r="P87" s="115">
        <v>3.6</v>
      </c>
      <c r="Q87" s="175"/>
      <c r="R87" s="253"/>
      <c r="S87" s="253"/>
      <c r="T87" s="117">
        <f t="shared" ref="T87:T88" si="32">AVERAGE(H87:S87)</f>
        <v>3.604285714285715</v>
      </c>
      <c r="U87" s="151" t="str">
        <f t="shared" si="21"/>
        <v>B+</v>
      </c>
      <c r="V87" s="188">
        <v>3.93</v>
      </c>
      <c r="W87" s="247" t="s">
        <v>270</v>
      </c>
      <c r="X87" s="151"/>
      <c r="Y87" s="152"/>
      <c r="Z87" s="152"/>
      <c r="AB87" s="179"/>
    </row>
    <row r="88" spans="1:28" s="121" customFormat="1" ht="19.5" customHeight="1">
      <c r="A88" s="109">
        <f>+A87+1</f>
        <v>69</v>
      </c>
      <c r="B88" s="110" t="s">
        <v>372</v>
      </c>
      <c r="C88" s="167" t="s">
        <v>77</v>
      </c>
      <c r="D88" s="112" t="s">
        <v>76</v>
      </c>
      <c r="E88" s="80">
        <v>43033</v>
      </c>
      <c r="F88" s="113" t="str">
        <f t="shared" ca="1" si="31"/>
        <v xml:space="preserve">2 năm 7 tháng </v>
      </c>
      <c r="G88" s="110"/>
      <c r="H88" s="116"/>
      <c r="I88" s="116"/>
      <c r="J88" s="116">
        <v>4.38</v>
      </c>
      <c r="K88" s="116">
        <v>4.38</v>
      </c>
      <c r="L88" s="116">
        <v>4.38</v>
      </c>
      <c r="M88" s="116">
        <v>4.38</v>
      </c>
      <c r="N88" s="116">
        <v>4.38</v>
      </c>
      <c r="O88" s="125">
        <v>4.38</v>
      </c>
      <c r="P88" s="125">
        <v>4.38</v>
      </c>
      <c r="Q88" s="125">
        <v>4.38</v>
      </c>
      <c r="R88" s="249">
        <v>4.38</v>
      </c>
      <c r="S88" s="249">
        <v>4.38</v>
      </c>
      <c r="T88" s="117">
        <f t="shared" si="32"/>
        <v>4.3800000000000008</v>
      </c>
      <c r="U88" s="118" t="str">
        <f t="shared" si="21"/>
        <v>A</v>
      </c>
      <c r="V88" s="119">
        <v>4.57</v>
      </c>
      <c r="W88" s="204" t="s">
        <v>292</v>
      </c>
      <c r="X88" s="118"/>
      <c r="Y88" s="120"/>
      <c r="Z88" s="120"/>
      <c r="AB88" s="166"/>
    </row>
    <row r="89" spans="1:28" s="121" customFormat="1" ht="19.5" customHeight="1">
      <c r="A89" s="109">
        <f>+A88+1</f>
        <v>70</v>
      </c>
      <c r="B89" s="110" t="s">
        <v>373</v>
      </c>
      <c r="C89" s="167" t="s">
        <v>293</v>
      </c>
      <c r="D89" s="112" t="s">
        <v>76</v>
      </c>
      <c r="E89" s="80">
        <v>43033</v>
      </c>
      <c r="F89" s="113" t="str">
        <f t="shared" ca="1" si="31"/>
        <v xml:space="preserve">2 năm 7 tháng </v>
      </c>
      <c r="G89" s="110"/>
      <c r="H89" s="116"/>
      <c r="I89" s="116"/>
      <c r="J89" s="116">
        <v>4.18</v>
      </c>
      <c r="K89" s="116">
        <v>4.18</v>
      </c>
      <c r="L89" s="116">
        <v>4.18</v>
      </c>
      <c r="M89" s="116">
        <v>4.18</v>
      </c>
      <c r="N89" s="116">
        <v>4.18</v>
      </c>
      <c r="O89" s="125">
        <v>4.18</v>
      </c>
      <c r="P89" s="125">
        <v>4.18</v>
      </c>
      <c r="Q89" s="125">
        <v>4.18</v>
      </c>
      <c r="R89" s="249">
        <v>4.18</v>
      </c>
      <c r="S89" s="249">
        <v>4.18</v>
      </c>
      <c r="T89" s="117">
        <f t="shared" ref="T89" si="33">AVERAGE(H89:S89)</f>
        <v>4.18</v>
      </c>
      <c r="U89" s="118" t="str">
        <f t="shared" si="21"/>
        <v>A</v>
      </c>
      <c r="V89" s="119">
        <v>4.57</v>
      </c>
      <c r="W89" s="204" t="s">
        <v>292</v>
      </c>
      <c r="X89" s="118"/>
      <c r="Y89" s="120"/>
      <c r="Z89" s="120"/>
      <c r="AB89" s="166"/>
    </row>
    <row r="90" spans="1:28" s="121" customFormat="1" ht="18.75" customHeight="1">
      <c r="A90" s="128"/>
      <c r="B90" s="128"/>
      <c r="C90" s="130" t="s">
        <v>78</v>
      </c>
      <c r="D90" s="128"/>
      <c r="E90" s="128"/>
      <c r="F90" s="134"/>
      <c r="G90" s="128"/>
      <c r="H90" s="133"/>
      <c r="I90" s="133"/>
      <c r="J90" s="133"/>
      <c r="K90" s="133"/>
      <c r="L90" s="133"/>
      <c r="M90" s="133"/>
      <c r="N90" s="133"/>
      <c r="O90" s="155"/>
      <c r="P90" s="155"/>
      <c r="Q90" s="203"/>
      <c r="R90" s="256"/>
      <c r="S90" s="256"/>
      <c r="T90" s="137"/>
      <c r="U90" s="138"/>
      <c r="V90" s="139"/>
      <c r="W90" s="138"/>
      <c r="X90" s="138"/>
      <c r="Y90" s="140"/>
      <c r="Z90" s="140"/>
      <c r="AB90" s="166"/>
    </row>
    <row r="91" spans="1:28" s="121" customFormat="1" ht="18.75" customHeight="1">
      <c r="A91" s="109">
        <f>+A89+1</f>
        <v>71</v>
      </c>
      <c r="B91" s="110" t="s">
        <v>374</v>
      </c>
      <c r="C91" s="111" t="s">
        <v>79</v>
      </c>
      <c r="D91" s="112" t="s">
        <v>80</v>
      </c>
      <c r="E91" s="80">
        <v>41323</v>
      </c>
      <c r="F91" s="113" t="str">
        <f t="shared" ref="F91" ca="1" si="34">DATEDIF(E91,TODAY(),"y")&amp;" năm "&amp;DATEDIF(E91,TODAY(),"ym")&amp;" tháng "</f>
        <v xml:space="preserve">7 năm 3 tháng </v>
      </c>
      <c r="G91" s="110"/>
      <c r="H91" s="114">
        <v>3</v>
      </c>
      <c r="I91" s="114">
        <v>3</v>
      </c>
      <c r="J91" s="114">
        <v>3</v>
      </c>
      <c r="K91" s="114">
        <v>3</v>
      </c>
      <c r="L91" s="114">
        <v>3</v>
      </c>
      <c r="M91" s="114">
        <v>3.3</v>
      </c>
      <c r="N91" s="114">
        <v>3.68</v>
      </c>
      <c r="O91" s="115">
        <v>3.68</v>
      </c>
      <c r="P91" s="115">
        <v>3.68</v>
      </c>
      <c r="Q91" s="115">
        <v>3.68</v>
      </c>
      <c r="R91" s="249">
        <v>3.68</v>
      </c>
      <c r="S91" s="249">
        <v>3.68</v>
      </c>
      <c r="T91" s="117">
        <f t="shared" ref="T91" si="35">AVERAGE(H91:S91)</f>
        <v>3.3650000000000002</v>
      </c>
      <c r="U91" s="118" t="str">
        <f t="shared" si="21"/>
        <v>B</v>
      </c>
      <c r="V91" s="119">
        <v>3.59</v>
      </c>
      <c r="W91" s="118"/>
      <c r="X91" s="118"/>
      <c r="Y91" s="120"/>
      <c r="Z91" s="120"/>
      <c r="AB91" s="166"/>
    </row>
    <row r="92" spans="1:28" s="121" customFormat="1" ht="18.75" customHeight="1">
      <c r="A92" s="128">
        <v>11</v>
      </c>
      <c r="B92" s="129"/>
      <c r="C92" s="205" t="s">
        <v>81</v>
      </c>
      <c r="D92" s="131"/>
      <c r="E92" s="132"/>
      <c r="F92" s="134"/>
      <c r="G92" s="129"/>
      <c r="H92" s="133"/>
      <c r="I92" s="133"/>
      <c r="J92" s="133"/>
      <c r="K92" s="133"/>
      <c r="L92" s="133"/>
      <c r="M92" s="133"/>
      <c r="N92" s="133"/>
      <c r="O92" s="155"/>
      <c r="P92" s="155"/>
      <c r="Q92" s="206"/>
      <c r="R92" s="257"/>
      <c r="S92" s="257"/>
      <c r="T92" s="137"/>
      <c r="U92" s="138"/>
      <c r="V92" s="139"/>
      <c r="W92" s="138"/>
      <c r="X92" s="138"/>
      <c r="Y92" s="140"/>
      <c r="Z92" s="140"/>
      <c r="AB92" s="166"/>
    </row>
    <row r="93" spans="1:28" s="121" customFormat="1" ht="18.75" customHeight="1">
      <c r="A93" s="109">
        <f>+A91+1</f>
        <v>72</v>
      </c>
      <c r="B93" s="157" t="s">
        <v>409</v>
      </c>
      <c r="C93" s="207" t="s">
        <v>82</v>
      </c>
      <c r="D93" s="124" t="s">
        <v>83</v>
      </c>
      <c r="E93" s="80">
        <v>40882</v>
      </c>
      <c r="F93" s="113" t="str">
        <f t="shared" ref="F93:F96" ca="1" si="36">DATEDIF(E93,TODAY(),"y")&amp;" năm "&amp;DATEDIF(E93,TODAY(),"ym")&amp;" tháng "</f>
        <v xml:space="preserve">8 năm 5 tháng </v>
      </c>
      <c r="G93" s="122"/>
      <c r="H93" s="116"/>
      <c r="I93" s="116"/>
      <c r="J93" s="116"/>
      <c r="K93" s="116"/>
      <c r="L93" s="114">
        <v>3</v>
      </c>
      <c r="M93" s="114">
        <v>3</v>
      </c>
      <c r="N93" s="114">
        <v>3</v>
      </c>
      <c r="O93" s="115">
        <v>3</v>
      </c>
      <c r="P93" s="115">
        <v>3</v>
      </c>
      <c r="Q93" s="115">
        <v>3</v>
      </c>
      <c r="R93" s="249">
        <v>3</v>
      </c>
      <c r="S93" s="249">
        <v>3</v>
      </c>
      <c r="T93" s="151"/>
      <c r="U93" s="118" t="str">
        <f t="shared" si="21"/>
        <v>C</v>
      </c>
      <c r="V93" s="119"/>
      <c r="W93" s="118"/>
      <c r="X93" s="118"/>
      <c r="Y93" s="120"/>
      <c r="Z93" s="120"/>
      <c r="AB93" s="166"/>
    </row>
    <row r="94" spans="1:28" s="121" customFormat="1" ht="18.75" customHeight="1">
      <c r="A94" s="109">
        <f>+A93+1</f>
        <v>73</v>
      </c>
      <c r="B94" s="110" t="s">
        <v>375</v>
      </c>
      <c r="C94" s="167" t="s">
        <v>84</v>
      </c>
      <c r="D94" s="112" t="s">
        <v>85</v>
      </c>
      <c r="E94" s="80">
        <v>41680</v>
      </c>
      <c r="F94" s="113" t="str">
        <f t="shared" ca="1" si="36"/>
        <v xml:space="preserve">6 năm 3 tháng </v>
      </c>
      <c r="G94" s="110"/>
      <c r="H94" s="116"/>
      <c r="I94" s="116"/>
      <c r="J94" s="116"/>
      <c r="K94" s="116"/>
      <c r="L94" s="114">
        <v>3</v>
      </c>
      <c r="M94" s="114">
        <v>3</v>
      </c>
      <c r="N94" s="114">
        <v>3</v>
      </c>
      <c r="O94" s="115">
        <v>3</v>
      </c>
      <c r="P94" s="115">
        <v>3</v>
      </c>
      <c r="Q94" s="115">
        <v>3</v>
      </c>
      <c r="R94" s="249">
        <v>3</v>
      </c>
      <c r="S94" s="249">
        <v>3</v>
      </c>
      <c r="T94" s="117"/>
      <c r="U94" s="118" t="str">
        <f t="shared" si="21"/>
        <v>C</v>
      </c>
      <c r="V94" s="119">
        <v>3.55</v>
      </c>
      <c r="W94" s="118"/>
      <c r="X94" s="118"/>
      <c r="Y94" s="120"/>
      <c r="Z94" s="120"/>
      <c r="AB94" s="166"/>
    </row>
    <row r="95" spans="1:28" s="121" customFormat="1" ht="18.75" customHeight="1">
      <c r="A95" s="109">
        <f>+A94+1</f>
        <v>74</v>
      </c>
      <c r="B95" s="110" t="s">
        <v>376</v>
      </c>
      <c r="C95" s="167" t="s">
        <v>86</v>
      </c>
      <c r="D95" s="112" t="s">
        <v>87</v>
      </c>
      <c r="E95" s="80">
        <v>39904</v>
      </c>
      <c r="F95" s="113" t="str">
        <f t="shared" ca="1" si="36"/>
        <v xml:space="preserve">11 năm 2 tháng </v>
      </c>
      <c r="G95" s="110"/>
      <c r="H95" s="116"/>
      <c r="I95" s="116"/>
      <c r="J95" s="116"/>
      <c r="K95" s="116"/>
      <c r="L95" s="114">
        <v>3</v>
      </c>
      <c r="M95" s="114">
        <v>3</v>
      </c>
      <c r="N95" s="114">
        <v>3</v>
      </c>
      <c r="O95" s="115">
        <v>3</v>
      </c>
      <c r="P95" s="115">
        <v>3</v>
      </c>
      <c r="Q95" s="115">
        <v>3</v>
      </c>
      <c r="R95" s="249">
        <v>3</v>
      </c>
      <c r="S95" s="249">
        <v>3</v>
      </c>
      <c r="T95" s="117">
        <f t="shared" ref="T95:T96" si="37">AVERAGE(H95:S95)</f>
        <v>3</v>
      </c>
      <c r="U95" s="118" t="str">
        <f t="shared" si="21"/>
        <v>B</v>
      </c>
      <c r="V95" s="119"/>
      <c r="W95" s="118"/>
      <c r="X95" s="118"/>
      <c r="Y95" s="120"/>
      <c r="Z95" s="120"/>
      <c r="AB95" s="166"/>
    </row>
    <row r="96" spans="1:28" s="121" customFormat="1" ht="18.75" customHeight="1">
      <c r="A96" s="109">
        <f>+A95+1</f>
        <v>75</v>
      </c>
      <c r="B96" s="110" t="s">
        <v>377</v>
      </c>
      <c r="C96" s="167" t="s">
        <v>88</v>
      </c>
      <c r="D96" s="112" t="s">
        <v>405</v>
      </c>
      <c r="E96" s="80">
        <v>39357</v>
      </c>
      <c r="F96" s="113" t="str">
        <f t="shared" ca="1" si="36"/>
        <v xml:space="preserve">12 năm 8 tháng </v>
      </c>
      <c r="G96" s="110"/>
      <c r="H96" s="114"/>
      <c r="I96" s="114"/>
      <c r="J96" s="114"/>
      <c r="K96" s="114"/>
      <c r="L96" s="114">
        <v>3</v>
      </c>
      <c r="M96" s="114">
        <v>3</v>
      </c>
      <c r="N96" s="114">
        <v>3</v>
      </c>
      <c r="O96" s="115">
        <v>3</v>
      </c>
      <c r="P96" s="115">
        <v>3</v>
      </c>
      <c r="Q96" s="115">
        <v>3</v>
      </c>
      <c r="R96" s="249">
        <v>3</v>
      </c>
      <c r="S96" s="249">
        <v>3</v>
      </c>
      <c r="T96" s="117">
        <f t="shared" si="37"/>
        <v>3</v>
      </c>
      <c r="U96" s="118" t="str">
        <f t="shared" si="21"/>
        <v>B</v>
      </c>
      <c r="V96" s="119"/>
      <c r="W96" s="118"/>
      <c r="X96" s="118"/>
      <c r="Y96" s="120"/>
      <c r="Z96" s="120"/>
      <c r="AB96" s="166"/>
    </row>
    <row r="97" spans="1:28" s="121" customFormat="1" ht="18.75" customHeight="1">
      <c r="A97" s="128">
        <v>12</v>
      </c>
      <c r="B97" s="129"/>
      <c r="C97" s="130" t="s">
        <v>89</v>
      </c>
      <c r="D97" s="131"/>
      <c r="E97" s="132"/>
      <c r="F97" s="134"/>
      <c r="G97" s="129"/>
      <c r="H97" s="133"/>
      <c r="I97" s="133"/>
      <c r="J97" s="133"/>
      <c r="K97" s="133"/>
      <c r="L97" s="133"/>
      <c r="M97" s="133"/>
      <c r="N97" s="133"/>
      <c r="O97" s="155"/>
      <c r="P97" s="155"/>
      <c r="Q97" s="206"/>
      <c r="R97" s="257"/>
      <c r="S97" s="257"/>
      <c r="T97" s="137"/>
      <c r="U97" s="138"/>
      <c r="V97" s="139"/>
      <c r="W97" s="138"/>
      <c r="X97" s="138"/>
      <c r="Y97" s="140"/>
      <c r="Z97" s="140"/>
      <c r="AB97" s="166"/>
    </row>
    <row r="98" spans="1:28" s="121" customFormat="1" ht="27.75" customHeight="1">
      <c r="A98" s="109">
        <f>+A96+1</f>
        <v>76</v>
      </c>
      <c r="B98" s="110" t="s">
        <v>378</v>
      </c>
      <c r="C98" s="111" t="s">
        <v>90</v>
      </c>
      <c r="D98" s="112" t="s">
        <v>91</v>
      </c>
      <c r="E98" s="80">
        <v>40879</v>
      </c>
      <c r="F98" s="113" t="str">
        <f t="shared" ref="F98:F99" ca="1" si="38">DATEDIF(E98,TODAY(),"y")&amp;" năm "&amp;DATEDIF(E98,TODAY(),"ym")&amp;" tháng "</f>
        <v xml:space="preserve">8 năm 6 tháng </v>
      </c>
      <c r="G98" s="110"/>
      <c r="H98" s="159">
        <v>4.07</v>
      </c>
      <c r="I98" s="159"/>
      <c r="J98" s="159">
        <v>4.04</v>
      </c>
      <c r="K98" s="159">
        <v>3.72</v>
      </c>
      <c r="L98" s="159">
        <v>4.08</v>
      </c>
      <c r="M98" s="159">
        <v>4.08</v>
      </c>
      <c r="N98" s="159">
        <v>4.08</v>
      </c>
      <c r="O98" s="115">
        <v>4.08</v>
      </c>
      <c r="P98" s="115">
        <v>4.08</v>
      </c>
      <c r="Q98" s="115">
        <v>4.08</v>
      </c>
      <c r="R98" s="249">
        <v>4.08</v>
      </c>
      <c r="S98" s="249">
        <v>4.08</v>
      </c>
      <c r="T98" s="117">
        <f t="shared" ref="T98:T99" si="39">AVERAGE(H98:S98)</f>
        <v>4.0427272727272721</v>
      </c>
      <c r="U98" s="118" t="str">
        <f t="shared" si="21"/>
        <v>A</v>
      </c>
      <c r="V98" s="119">
        <v>4.09</v>
      </c>
      <c r="W98" s="204" t="s">
        <v>291</v>
      </c>
      <c r="X98" s="118"/>
      <c r="Y98" s="120"/>
      <c r="Z98" s="120"/>
      <c r="AB98" s="166"/>
    </row>
    <row r="99" spans="1:28" s="121" customFormat="1" ht="27.75" customHeight="1">
      <c r="A99" s="109">
        <f>+A98+1</f>
        <v>77</v>
      </c>
      <c r="B99" s="110" t="s">
        <v>379</v>
      </c>
      <c r="C99" s="167" t="str">
        <f>'[2]BANG LUONG'!$B$79</f>
        <v>Huỳnh Thị Bích Hòa</v>
      </c>
      <c r="D99" s="112" t="s">
        <v>92</v>
      </c>
      <c r="E99" s="80">
        <v>39937</v>
      </c>
      <c r="F99" s="113" t="str">
        <f t="shared" ca="1" si="38"/>
        <v xml:space="preserve">11 năm 1 tháng </v>
      </c>
      <c r="G99" s="110"/>
      <c r="H99" s="116">
        <v>3.68</v>
      </c>
      <c r="I99" s="116"/>
      <c r="J99" s="116">
        <f>7.46/2</f>
        <v>3.73</v>
      </c>
      <c r="K99" s="116">
        <f>7.14/2</f>
        <v>3.57</v>
      </c>
      <c r="L99" s="116">
        <f t="shared" ref="L99:S99" si="40">7.34/2</f>
        <v>3.67</v>
      </c>
      <c r="M99" s="116">
        <f t="shared" si="40"/>
        <v>3.67</v>
      </c>
      <c r="N99" s="116">
        <f t="shared" si="40"/>
        <v>3.67</v>
      </c>
      <c r="O99" s="125">
        <f t="shared" si="40"/>
        <v>3.67</v>
      </c>
      <c r="P99" s="125">
        <f t="shared" si="40"/>
        <v>3.67</v>
      </c>
      <c r="Q99" s="125">
        <f t="shared" si="40"/>
        <v>3.67</v>
      </c>
      <c r="R99" s="249">
        <f t="shared" si="40"/>
        <v>3.67</v>
      </c>
      <c r="S99" s="249">
        <f t="shared" si="40"/>
        <v>3.67</v>
      </c>
      <c r="T99" s="117">
        <f t="shared" si="39"/>
        <v>3.6672727272727283</v>
      </c>
      <c r="U99" s="118" t="str">
        <f t="shared" si="21"/>
        <v>B+</v>
      </c>
      <c r="V99" s="119">
        <v>3.85</v>
      </c>
      <c r="W99" s="204" t="s">
        <v>163</v>
      </c>
      <c r="X99" s="208">
        <v>1200</v>
      </c>
      <c r="Y99" s="120"/>
      <c r="Z99" s="120"/>
      <c r="AB99" s="166"/>
    </row>
    <row r="100" spans="1:28" s="121" customFormat="1" ht="18.75" customHeight="1">
      <c r="A100" s="128">
        <v>13</v>
      </c>
      <c r="B100" s="129"/>
      <c r="C100" s="130" t="s">
        <v>93</v>
      </c>
      <c r="D100" s="131"/>
      <c r="E100" s="132"/>
      <c r="F100" s="134"/>
      <c r="G100" s="129"/>
      <c r="H100" s="133"/>
      <c r="I100" s="133"/>
      <c r="J100" s="133"/>
      <c r="K100" s="133"/>
      <c r="L100" s="133"/>
      <c r="M100" s="133"/>
      <c r="N100" s="133"/>
      <c r="O100" s="155"/>
      <c r="P100" s="155"/>
      <c r="Q100" s="206"/>
      <c r="R100" s="257"/>
      <c r="S100" s="257"/>
      <c r="T100" s="137"/>
      <c r="U100" s="138"/>
      <c r="V100" s="139"/>
      <c r="W100" s="138"/>
      <c r="X100" s="138"/>
      <c r="Y100" s="140"/>
      <c r="Z100" s="140"/>
      <c r="AB100" s="166"/>
    </row>
    <row r="101" spans="1:28" s="121" customFormat="1" ht="28.5" customHeight="1">
      <c r="A101" s="109">
        <f>+A99+1</f>
        <v>78</v>
      </c>
      <c r="B101" s="110" t="s">
        <v>380</v>
      </c>
      <c r="C101" s="111" t="s">
        <v>94</v>
      </c>
      <c r="D101" s="112" t="s">
        <v>95</v>
      </c>
      <c r="E101" s="80">
        <v>41957</v>
      </c>
      <c r="F101" s="113" t="str">
        <f t="shared" ref="F101:F105" ca="1" si="41">DATEDIF(E101,TODAY(),"y")&amp;" năm "&amp;DATEDIF(E101,TODAY(),"ym")&amp;" tháng "</f>
        <v xml:space="preserve">5 năm 6 tháng </v>
      </c>
      <c r="G101" s="110"/>
      <c r="H101" s="114">
        <v>4.51</v>
      </c>
      <c r="I101" s="114"/>
      <c r="J101" s="114">
        <v>4.3600000000000003</v>
      </c>
      <c r="K101" s="116">
        <v>4.22</v>
      </c>
      <c r="L101" s="116">
        <v>4.0199999999999996</v>
      </c>
      <c r="M101" s="116">
        <v>4.59</v>
      </c>
      <c r="N101" s="114">
        <f>8.82/2</f>
        <v>4.41</v>
      </c>
      <c r="O101" s="114">
        <f>8.82/2</f>
        <v>4.41</v>
      </c>
      <c r="P101" s="114">
        <v>4.16</v>
      </c>
      <c r="Q101" s="114">
        <v>4.16</v>
      </c>
      <c r="R101" s="258">
        <v>4.16</v>
      </c>
      <c r="S101" s="258">
        <v>4.16</v>
      </c>
      <c r="T101" s="117">
        <f t="shared" ref="T101:T105" si="42">AVERAGE(H101:S101)</f>
        <v>4.2872727272727271</v>
      </c>
      <c r="U101" s="118" t="str">
        <f t="shared" si="21"/>
        <v>A</v>
      </c>
      <c r="V101" s="119">
        <v>4.33</v>
      </c>
      <c r="W101" s="209" t="s">
        <v>290</v>
      </c>
      <c r="X101" s="118"/>
      <c r="Y101" s="120"/>
      <c r="Z101" s="120"/>
      <c r="AB101" s="166"/>
    </row>
    <row r="102" spans="1:28" s="121" customFormat="1" ht="28.5" customHeight="1">
      <c r="A102" s="109">
        <f>+A101+1</f>
        <v>79</v>
      </c>
      <c r="B102" s="110" t="s">
        <v>381</v>
      </c>
      <c r="C102" s="111" t="s">
        <v>96</v>
      </c>
      <c r="D102" s="112" t="s">
        <v>97</v>
      </c>
      <c r="E102" s="80">
        <v>39904</v>
      </c>
      <c r="F102" s="113" t="str">
        <f t="shared" ca="1" si="41"/>
        <v xml:space="preserve">11 năm 2 tháng </v>
      </c>
      <c r="G102" s="110"/>
      <c r="H102" s="116">
        <v>4.66</v>
      </c>
      <c r="I102" s="116"/>
      <c r="J102" s="116">
        <v>4.3899999999999997</v>
      </c>
      <c r="K102" s="116">
        <v>4.18</v>
      </c>
      <c r="L102" s="116">
        <v>3.84</v>
      </c>
      <c r="M102" s="116">
        <v>4.0999999999999996</v>
      </c>
      <c r="N102" s="116">
        <v>4.34</v>
      </c>
      <c r="O102" s="116">
        <v>4.34</v>
      </c>
      <c r="P102" s="116">
        <v>4.17</v>
      </c>
      <c r="Q102" s="116">
        <v>4.17</v>
      </c>
      <c r="R102" s="258">
        <v>4.17</v>
      </c>
      <c r="S102" s="258">
        <v>4.17</v>
      </c>
      <c r="T102" s="117">
        <f t="shared" si="42"/>
        <v>4.2300000000000004</v>
      </c>
      <c r="U102" s="118" t="str">
        <f t="shared" si="21"/>
        <v>A</v>
      </c>
      <c r="V102" s="119">
        <v>4.3</v>
      </c>
      <c r="W102" s="210" t="s">
        <v>286</v>
      </c>
      <c r="X102" s="118"/>
      <c r="Y102" s="120"/>
      <c r="Z102" s="120"/>
      <c r="AB102" s="166"/>
    </row>
    <row r="103" spans="1:28" s="121" customFormat="1" ht="27" customHeight="1">
      <c r="A103" s="109">
        <f>+A102+1</f>
        <v>80</v>
      </c>
      <c r="B103" s="110" t="s">
        <v>382</v>
      </c>
      <c r="C103" s="111" t="s">
        <v>98</v>
      </c>
      <c r="D103" s="112" t="s">
        <v>97</v>
      </c>
      <c r="E103" s="80">
        <v>42186</v>
      </c>
      <c r="F103" s="113" t="str">
        <f t="shared" ca="1" si="41"/>
        <v xml:space="preserve">4 năm 11 tháng </v>
      </c>
      <c r="G103" s="110"/>
      <c r="H103" s="211">
        <v>3.99</v>
      </c>
      <c r="I103" s="116"/>
      <c r="J103" s="116">
        <v>4.16</v>
      </c>
      <c r="K103" s="116">
        <v>4.1900000000000004</v>
      </c>
      <c r="L103" s="116">
        <v>3.62</v>
      </c>
      <c r="M103" s="116">
        <v>4.41</v>
      </c>
      <c r="N103" s="116">
        <v>4.29</v>
      </c>
      <c r="O103" s="116">
        <v>4.29</v>
      </c>
      <c r="P103" s="116">
        <v>4</v>
      </c>
      <c r="Q103" s="116">
        <v>4</v>
      </c>
      <c r="R103" s="258">
        <v>4</v>
      </c>
      <c r="S103" s="258">
        <v>4</v>
      </c>
      <c r="T103" s="117">
        <f t="shared" si="42"/>
        <v>4.0863636363636369</v>
      </c>
      <c r="U103" s="118" t="str">
        <f t="shared" si="21"/>
        <v>A</v>
      </c>
      <c r="V103" s="119">
        <v>3.9</v>
      </c>
      <c r="W103" s="210" t="s">
        <v>287</v>
      </c>
      <c r="X103" s="118"/>
      <c r="Y103" s="120"/>
      <c r="Z103" s="120"/>
      <c r="AB103" s="166"/>
    </row>
    <row r="104" spans="1:28" s="121" customFormat="1" ht="27" customHeight="1">
      <c r="A104" s="109">
        <f>+A103+1</f>
        <v>81</v>
      </c>
      <c r="B104" s="110" t="s">
        <v>383</v>
      </c>
      <c r="C104" s="212" t="s">
        <v>99</v>
      </c>
      <c r="D104" s="112" t="s">
        <v>97</v>
      </c>
      <c r="E104" s="80">
        <v>41880</v>
      </c>
      <c r="F104" s="113" t="str">
        <f t="shared" ca="1" si="41"/>
        <v xml:space="preserve">5 năm 9 tháng </v>
      </c>
      <c r="G104" s="110"/>
      <c r="H104" s="116">
        <v>4.42</v>
      </c>
      <c r="I104" s="116"/>
      <c r="J104" s="116">
        <v>4.38</v>
      </c>
      <c r="K104" s="116">
        <v>4.38</v>
      </c>
      <c r="L104" s="116">
        <v>3.97</v>
      </c>
      <c r="M104" s="116">
        <v>4.6500000000000004</v>
      </c>
      <c r="N104" s="116">
        <v>4.3</v>
      </c>
      <c r="O104" s="116">
        <v>4.3</v>
      </c>
      <c r="P104" s="116">
        <v>4.12</v>
      </c>
      <c r="Q104" s="116">
        <v>4.12</v>
      </c>
      <c r="R104" s="258">
        <v>4.12</v>
      </c>
      <c r="S104" s="258">
        <v>4.12</v>
      </c>
      <c r="T104" s="117">
        <f t="shared" si="42"/>
        <v>4.2618181818181808</v>
      </c>
      <c r="U104" s="118" t="str">
        <f t="shared" si="21"/>
        <v>A</v>
      </c>
      <c r="V104" s="119">
        <v>4.43</v>
      </c>
      <c r="W104" s="213" t="s">
        <v>289</v>
      </c>
      <c r="X104" s="118"/>
      <c r="Y104" s="120"/>
      <c r="Z104" s="120"/>
      <c r="AB104" s="166"/>
    </row>
    <row r="105" spans="1:28" s="121" customFormat="1" ht="27" customHeight="1">
      <c r="A105" s="109">
        <f>+A104+1</f>
        <v>82</v>
      </c>
      <c r="B105" s="110" t="s">
        <v>384</v>
      </c>
      <c r="C105" s="212" t="s">
        <v>100</v>
      </c>
      <c r="D105" s="112" t="s">
        <v>97</v>
      </c>
      <c r="E105" s="80">
        <v>41606</v>
      </c>
      <c r="F105" s="113" t="str">
        <f t="shared" ca="1" si="41"/>
        <v xml:space="preserve">6 năm 6 tháng </v>
      </c>
      <c r="G105" s="110"/>
      <c r="H105" s="116">
        <v>4.6900000000000004</v>
      </c>
      <c r="I105" s="116"/>
      <c r="J105" s="116">
        <v>4.7300000000000004</v>
      </c>
      <c r="K105" s="116">
        <v>4.67</v>
      </c>
      <c r="L105" s="116">
        <v>4.46</v>
      </c>
      <c r="M105" s="116">
        <v>4.8</v>
      </c>
      <c r="N105" s="116">
        <v>4.66</v>
      </c>
      <c r="O105" s="116">
        <v>4.66</v>
      </c>
      <c r="P105" s="116">
        <v>4.1399999999999997</v>
      </c>
      <c r="Q105" s="116">
        <v>4.1399999999999997</v>
      </c>
      <c r="R105" s="258">
        <v>4.1399999999999997</v>
      </c>
      <c r="S105" s="258">
        <v>4.1399999999999997</v>
      </c>
      <c r="T105" s="117">
        <f t="shared" si="42"/>
        <v>4.4754545454545456</v>
      </c>
      <c r="U105" s="118" t="str">
        <f t="shared" si="21"/>
        <v>A</v>
      </c>
      <c r="V105" s="119">
        <v>4.3099999999999996</v>
      </c>
      <c r="W105" s="213" t="s">
        <v>288</v>
      </c>
      <c r="X105" s="118"/>
      <c r="Y105" s="120"/>
      <c r="Z105" s="120"/>
      <c r="AB105" s="166"/>
    </row>
    <row r="106" spans="1:28" s="121" customFormat="1" ht="18.75" customHeight="1">
      <c r="A106" s="128">
        <v>14</v>
      </c>
      <c r="B106" s="129"/>
      <c r="C106" s="130" t="s">
        <v>101</v>
      </c>
      <c r="D106" s="131"/>
      <c r="E106" s="132"/>
      <c r="F106" s="134"/>
      <c r="G106" s="129"/>
      <c r="H106" s="133"/>
      <c r="I106" s="133"/>
      <c r="J106" s="133"/>
      <c r="K106" s="133"/>
      <c r="L106" s="133"/>
      <c r="M106" s="133"/>
      <c r="N106" s="133"/>
      <c r="O106" s="155"/>
      <c r="P106" s="155"/>
      <c r="Q106" s="206"/>
      <c r="R106" s="257"/>
      <c r="S106" s="257"/>
      <c r="T106" s="137"/>
      <c r="U106" s="138"/>
      <c r="V106" s="139"/>
      <c r="W106" s="138"/>
      <c r="X106" s="138"/>
      <c r="Y106" s="140"/>
      <c r="Z106" s="140"/>
      <c r="AB106" s="166"/>
    </row>
    <row r="107" spans="1:28" s="121" customFormat="1" ht="18.75" customHeight="1">
      <c r="A107" s="109">
        <f>+A91+1</f>
        <v>72</v>
      </c>
      <c r="B107" s="157" t="s">
        <v>410</v>
      </c>
      <c r="C107" s="214" t="s">
        <v>102</v>
      </c>
      <c r="D107" s="112" t="s">
        <v>103</v>
      </c>
      <c r="E107" s="80">
        <v>40462</v>
      </c>
      <c r="F107" s="113" t="str">
        <f t="shared" ref="F107:F112" ca="1" si="43">DATEDIF(E107,TODAY(),"y")&amp;" năm "&amp;DATEDIF(E107,TODAY(),"ym")&amp;" tháng "</f>
        <v xml:space="preserve">9 năm 7 tháng </v>
      </c>
      <c r="G107" s="110"/>
      <c r="H107" s="159"/>
      <c r="I107" s="159"/>
      <c r="J107" s="159"/>
      <c r="K107" s="159"/>
      <c r="L107" s="159"/>
      <c r="M107" s="159"/>
      <c r="N107" s="159"/>
      <c r="O107" s="115"/>
      <c r="P107" s="115"/>
      <c r="Q107" s="163"/>
      <c r="R107" s="253"/>
      <c r="S107" s="253"/>
      <c r="T107" s="117"/>
      <c r="U107" s="118" t="str">
        <f t="shared" si="21"/>
        <v>C</v>
      </c>
      <c r="V107" s="119"/>
      <c r="W107" s="118"/>
      <c r="X107" s="118"/>
      <c r="Y107" s="120"/>
      <c r="Z107" s="120"/>
      <c r="AB107" s="166"/>
    </row>
    <row r="108" spans="1:28" s="121" customFormat="1" ht="26.25" customHeight="1">
      <c r="A108" s="109">
        <f>+A107+1</f>
        <v>73</v>
      </c>
      <c r="B108" s="110" t="s">
        <v>385</v>
      </c>
      <c r="C108" s="123" t="s">
        <v>104</v>
      </c>
      <c r="D108" s="112" t="s">
        <v>105</v>
      </c>
      <c r="E108" s="80">
        <v>40877</v>
      </c>
      <c r="F108" s="113" t="str">
        <f t="shared" ca="1" si="43"/>
        <v xml:space="preserve">8 năm 6 tháng </v>
      </c>
      <c r="G108" s="110"/>
      <c r="H108" s="162">
        <v>3.71</v>
      </c>
      <c r="I108" s="162"/>
      <c r="J108" s="162">
        <f>6.9/2</f>
        <v>3.45</v>
      </c>
      <c r="K108" s="162">
        <f>6.54/2</f>
        <v>3.27</v>
      </c>
      <c r="L108" s="162">
        <f>6.86/2</f>
        <v>3.43</v>
      </c>
      <c r="M108" s="162">
        <f>6.9/2</f>
        <v>3.45</v>
      </c>
      <c r="N108" s="162">
        <f>6.8/2</f>
        <v>3.4</v>
      </c>
      <c r="O108" s="125">
        <v>3.4</v>
      </c>
      <c r="P108" s="125">
        <v>3.55</v>
      </c>
      <c r="Q108" s="163">
        <f>7.14/2</f>
        <v>3.57</v>
      </c>
      <c r="R108" s="253">
        <f>7.14/2</f>
        <v>3.57</v>
      </c>
      <c r="S108" s="253">
        <f>7.14/2</f>
        <v>3.57</v>
      </c>
      <c r="T108" s="117">
        <f t="shared" ref="T108:T127" si="44">AVERAGE(H108:S108)</f>
        <v>3.4881818181818178</v>
      </c>
      <c r="U108" s="118" t="str">
        <f t="shared" si="21"/>
        <v>B</v>
      </c>
      <c r="V108" s="119">
        <v>3.9</v>
      </c>
      <c r="W108" s="215" t="s">
        <v>157</v>
      </c>
      <c r="X108" s="215" t="s">
        <v>158</v>
      </c>
      <c r="Y108" s="120"/>
      <c r="Z108" s="120"/>
      <c r="AB108" s="166"/>
    </row>
    <row r="109" spans="1:28" s="121" customFormat="1" ht="26.25" customHeight="1">
      <c r="A109" s="109">
        <f>+A108+1</f>
        <v>74</v>
      </c>
      <c r="B109" s="110" t="s">
        <v>386</v>
      </c>
      <c r="C109" s="111" t="s">
        <v>106</v>
      </c>
      <c r="D109" s="112" t="s">
        <v>107</v>
      </c>
      <c r="E109" s="80">
        <v>40906</v>
      </c>
      <c r="F109" s="113" t="str">
        <f t="shared" ca="1" si="43"/>
        <v xml:space="preserve">8 năm 5 tháng </v>
      </c>
      <c r="G109" s="110"/>
      <c r="H109" s="162">
        <v>3.79</v>
      </c>
      <c r="I109" s="162"/>
      <c r="J109" s="116">
        <f>7.49/2</f>
        <v>3.7450000000000001</v>
      </c>
      <c r="K109" s="116">
        <f>7.97/2</f>
        <v>3.9849999999999999</v>
      </c>
      <c r="L109" s="116">
        <f>7.09/2</f>
        <v>3.5449999999999999</v>
      </c>
      <c r="M109" s="116">
        <f>7.57/2</f>
        <v>3.7850000000000001</v>
      </c>
      <c r="N109" s="116">
        <f>7.57/2</f>
        <v>3.7850000000000001</v>
      </c>
      <c r="O109" s="125">
        <v>3.43</v>
      </c>
      <c r="P109" s="125"/>
      <c r="Q109" s="163">
        <f t="shared" ref="Q109:S110" si="45">7.48/2</f>
        <v>3.74</v>
      </c>
      <c r="R109" s="253">
        <f t="shared" si="45"/>
        <v>3.74</v>
      </c>
      <c r="S109" s="253">
        <f t="shared" si="45"/>
        <v>3.74</v>
      </c>
      <c r="T109" s="117">
        <f t="shared" si="44"/>
        <v>3.7285000000000004</v>
      </c>
      <c r="U109" s="118" t="str">
        <f t="shared" si="21"/>
        <v>B+</v>
      </c>
      <c r="V109" s="119">
        <v>4</v>
      </c>
      <c r="W109" s="215" t="s">
        <v>161</v>
      </c>
      <c r="X109" s="215" t="s">
        <v>159</v>
      </c>
      <c r="Y109" s="120"/>
      <c r="Z109" s="120"/>
      <c r="AB109" s="166"/>
    </row>
    <row r="110" spans="1:28" s="121" customFormat="1" ht="26.25" customHeight="1">
      <c r="A110" s="109">
        <f>+A109+1</f>
        <v>75</v>
      </c>
      <c r="B110" s="110" t="s">
        <v>387</v>
      </c>
      <c r="C110" s="216" t="s">
        <v>108</v>
      </c>
      <c r="D110" s="112" t="s">
        <v>107</v>
      </c>
      <c r="E110" s="80">
        <v>40848</v>
      </c>
      <c r="F110" s="113" t="str">
        <f t="shared" ca="1" si="43"/>
        <v xml:space="preserve">8 năm 7 tháng </v>
      </c>
      <c r="G110" s="110"/>
      <c r="H110" s="162">
        <v>3.44</v>
      </c>
      <c r="I110" s="162"/>
      <c r="J110" s="116">
        <f>6.84/2</f>
        <v>3.42</v>
      </c>
      <c r="K110" s="116">
        <f>6.6/2</f>
        <v>3.3</v>
      </c>
      <c r="L110" s="116">
        <f>6.84/2</f>
        <v>3.42</v>
      </c>
      <c r="M110" s="116">
        <f>6.88/2</f>
        <v>3.44</v>
      </c>
      <c r="N110" s="116">
        <f>6.88/2</f>
        <v>3.44</v>
      </c>
      <c r="O110" s="125">
        <v>3.7</v>
      </c>
      <c r="P110" s="125">
        <v>3.9</v>
      </c>
      <c r="Q110" s="163">
        <f t="shared" si="45"/>
        <v>3.74</v>
      </c>
      <c r="R110" s="253">
        <f t="shared" si="45"/>
        <v>3.74</v>
      </c>
      <c r="S110" s="253">
        <f t="shared" si="45"/>
        <v>3.74</v>
      </c>
      <c r="T110" s="117">
        <f t="shared" si="44"/>
        <v>3.5709090909090908</v>
      </c>
      <c r="U110" s="118" t="str">
        <f t="shared" si="21"/>
        <v>B+</v>
      </c>
      <c r="V110" s="119">
        <v>3.83</v>
      </c>
      <c r="W110" s="215" t="s">
        <v>160</v>
      </c>
      <c r="X110" s="215" t="s">
        <v>159</v>
      </c>
      <c r="Y110" s="120"/>
      <c r="Z110" s="120"/>
      <c r="AB110" s="166"/>
    </row>
    <row r="111" spans="1:28" s="121" customFormat="1" ht="26.25" customHeight="1">
      <c r="A111" s="109">
        <f t="shared" ref="A111:A112" si="46">+A110+1</f>
        <v>76</v>
      </c>
      <c r="B111" s="110" t="s">
        <v>436</v>
      </c>
      <c r="C111" s="216" t="s">
        <v>408</v>
      </c>
      <c r="D111" s="112" t="s">
        <v>107</v>
      </c>
      <c r="E111" s="80">
        <v>43717</v>
      </c>
      <c r="F111" s="113" t="str">
        <f t="shared" ca="1" si="43"/>
        <v xml:space="preserve">0 năm 8 tháng </v>
      </c>
      <c r="G111" s="110"/>
      <c r="H111" s="162"/>
      <c r="I111" s="162"/>
      <c r="J111" s="116"/>
      <c r="K111" s="116"/>
      <c r="L111" s="116"/>
      <c r="M111" s="116"/>
      <c r="N111" s="116"/>
      <c r="O111" s="125"/>
      <c r="P111" s="125">
        <v>3</v>
      </c>
      <c r="Q111" s="163">
        <v>3</v>
      </c>
      <c r="R111" s="253">
        <v>3</v>
      </c>
      <c r="S111" s="253">
        <v>3</v>
      </c>
      <c r="T111" s="117"/>
      <c r="U111" s="118"/>
      <c r="V111" s="119"/>
      <c r="W111" s="215"/>
      <c r="X111" s="215"/>
      <c r="Y111" s="120"/>
      <c r="Z111" s="120"/>
      <c r="AB111" s="166"/>
    </row>
    <row r="112" spans="1:28" s="121" customFormat="1" ht="26.25" customHeight="1">
      <c r="A112" s="109">
        <f t="shared" si="46"/>
        <v>77</v>
      </c>
      <c r="B112" s="110" t="s">
        <v>388</v>
      </c>
      <c r="C112" s="123" t="s">
        <v>109</v>
      </c>
      <c r="D112" s="112" t="s">
        <v>107</v>
      </c>
      <c r="E112" s="183">
        <v>41897</v>
      </c>
      <c r="F112" s="113" t="str">
        <f t="shared" ca="1" si="43"/>
        <v xml:space="preserve">5 năm 8 tháng </v>
      </c>
      <c r="G112" s="110"/>
      <c r="H112" s="162">
        <v>3.62</v>
      </c>
      <c r="I112" s="162"/>
      <c r="J112" s="162">
        <f>7/2</f>
        <v>3.5</v>
      </c>
      <c r="K112" s="162">
        <f>7/2</f>
        <v>3.5</v>
      </c>
      <c r="L112" s="162">
        <f>7/2</f>
        <v>3.5</v>
      </c>
      <c r="M112" s="116">
        <f>6.84/2</f>
        <v>3.42</v>
      </c>
      <c r="N112" s="116">
        <f>6.84/2</f>
        <v>3.42</v>
      </c>
      <c r="O112" s="125">
        <v>3.74</v>
      </c>
      <c r="P112" s="125">
        <v>3.94</v>
      </c>
      <c r="Q112" s="184">
        <f>7.56/2</f>
        <v>3.78</v>
      </c>
      <c r="R112" s="255">
        <f>7.56/2</f>
        <v>3.78</v>
      </c>
      <c r="S112" s="255">
        <f>7.56/2</f>
        <v>3.78</v>
      </c>
      <c r="T112" s="117">
        <f t="shared" si="44"/>
        <v>3.6345454545454547</v>
      </c>
      <c r="U112" s="118" t="str">
        <f t="shared" si="21"/>
        <v>B+</v>
      </c>
      <c r="V112" s="119">
        <v>3.94</v>
      </c>
      <c r="W112" s="215" t="s">
        <v>160</v>
      </c>
      <c r="X112" s="215" t="s">
        <v>159</v>
      </c>
      <c r="Y112" s="120"/>
      <c r="Z112" s="120"/>
      <c r="AB112" s="166"/>
    </row>
    <row r="113" spans="1:28" s="121" customFormat="1" ht="18.75" customHeight="1">
      <c r="A113" s="128">
        <v>15</v>
      </c>
      <c r="B113" s="129"/>
      <c r="C113" s="130" t="s">
        <v>110</v>
      </c>
      <c r="D113" s="131"/>
      <c r="E113" s="132"/>
      <c r="F113" s="134"/>
      <c r="G113" s="129"/>
      <c r="H113" s="133"/>
      <c r="I113" s="133"/>
      <c r="J113" s="133"/>
      <c r="K113" s="133"/>
      <c r="L113" s="133"/>
      <c r="M113" s="133"/>
      <c r="N113" s="133"/>
      <c r="O113" s="155"/>
      <c r="P113" s="155"/>
      <c r="Q113" s="206"/>
      <c r="R113" s="257"/>
      <c r="S113" s="257"/>
      <c r="T113" s="137"/>
      <c r="U113" s="138"/>
      <c r="V113" s="139"/>
      <c r="W113" s="138"/>
      <c r="X113" s="138"/>
      <c r="Y113" s="140"/>
      <c r="Z113" s="140"/>
      <c r="AB113" s="166"/>
    </row>
    <row r="114" spans="1:28" s="121" customFormat="1" ht="18.75" customHeight="1">
      <c r="A114" s="109">
        <f>+A112+1</f>
        <v>78</v>
      </c>
      <c r="B114" s="110" t="s">
        <v>389</v>
      </c>
      <c r="C114" s="111" t="s">
        <v>111</v>
      </c>
      <c r="D114" s="112" t="s">
        <v>149</v>
      </c>
      <c r="E114" s="80">
        <v>40331</v>
      </c>
      <c r="F114" s="113" t="str">
        <f t="shared" ref="F114:F127" ca="1" si="47">DATEDIF(E114,TODAY(),"y")&amp;" năm "&amp;DATEDIF(E114,TODAY(),"ym")&amp;" tháng "</f>
        <v xml:space="preserve">10 năm 0 tháng </v>
      </c>
      <c r="G114" s="110"/>
      <c r="H114" s="162">
        <v>0</v>
      </c>
      <c r="I114" s="162">
        <v>4</v>
      </c>
      <c r="J114" s="162">
        <v>4.05</v>
      </c>
      <c r="K114" s="162">
        <v>4.05</v>
      </c>
      <c r="L114" s="162">
        <v>4.05</v>
      </c>
      <c r="M114" s="159">
        <v>4.01</v>
      </c>
      <c r="N114" s="159">
        <v>4.0599999999999996</v>
      </c>
      <c r="O114" s="115">
        <v>4.3899999999999997</v>
      </c>
      <c r="P114" s="115">
        <v>4.3899999999999997</v>
      </c>
      <c r="Q114" s="115">
        <v>4.3899999999999997</v>
      </c>
      <c r="R114" s="249">
        <v>4.3899999999999997</v>
      </c>
      <c r="S114" s="249">
        <v>4.3899999999999997</v>
      </c>
      <c r="T114" s="117">
        <f>AVERAGE(H114:S114)</f>
        <v>3.8475000000000001</v>
      </c>
      <c r="U114" s="118" t="str">
        <f t="shared" si="21"/>
        <v>B+</v>
      </c>
      <c r="V114" s="119">
        <v>4.3</v>
      </c>
      <c r="W114" s="118"/>
      <c r="X114" s="118"/>
      <c r="Y114" s="120"/>
      <c r="Z114" s="120"/>
      <c r="AB114" s="166"/>
    </row>
    <row r="115" spans="1:28" s="121" customFormat="1" ht="18.75" customHeight="1">
      <c r="A115" s="109">
        <f>+A114+1</f>
        <v>79</v>
      </c>
      <c r="B115" s="110" t="s">
        <v>390</v>
      </c>
      <c r="C115" s="111" t="s">
        <v>114</v>
      </c>
      <c r="D115" s="112" t="s">
        <v>150</v>
      </c>
      <c r="E115" s="80">
        <v>40331</v>
      </c>
      <c r="F115" s="113" t="str">
        <f t="shared" ca="1" si="47"/>
        <v xml:space="preserve">10 năm 0 tháng </v>
      </c>
      <c r="G115" s="110"/>
      <c r="H115" s="162">
        <v>0</v>
      </c>
      <c r="I115" s="162">
        <v>3.3800000000000008</v>
      </c>
      <c r="J115" s="162">
        <v>3.8400000000000007</v>
      </c>
      <c r="K115" s="162">
        <v>3.6000000000000005</v>
      </c>
      <c r="L115" s="162">
        <v>3.9550000000000001</v>
      </c>
      <c r="M115" s="162">
        <v>3.74</v>
      </c>
      <c r="N115" s="162">
        <v>4.0350000000000001</v>
      </c>
      <c r="O115" s="125">
        <v>4.32</v>
      </c>
      <c r="P115" s="125">
        <v>4.32</v>
      </c>
      <c r="Q115" s="125">
        <v>4.32</v>
      </c>
      <c r="R115" s="249">
        <v>4.32</v>
      </c>
      <c r="S115" s="249">
        <v>4.32</v>
      </c>
      <c r="T115" s="117">
        <f t="shared" si="44"/>
        <v>3.6791666666666671</v>
      </c>
      <c r="U115" s="118" t="str">
        <f t="shared" ref="U115:U127" si="48">INDEX($AF$2:$AL$2,MATCH(T115,$AF$1:$AL$1,1))</f>
        <v>B+</v>
      </c>
      <c r="V115" s="119">
        <v>4.2</v>
      </c>
      <c r="W115" s="118"/>
      <c r="X115" s="118"/>
      <c r="Y115" s="120"/>
      <c r="Z115" s="120"/>
      <c r="AB115" s="166"/>
    </row>
    <row r="116" spans="1:28" s="121" customFormat="1" ht="18.75" customHeight="1">
      <c r="A116" s="109">
        <f t="shared" ref="A116:A127" si="49">+A115+1</f>
        <v>80</v>
      </c>
      <c r="B116" s="110" t="s">
        <v>402</v>
      </c>
      <c r="C116" s="111" t="s">
        <v>115</v>
      </c>
      <c r="D116" s="112" t="s">
        <v>151</v>
      </c>
      <c r="E116" s="80">
        <v>41288</v>
      </c>
      <c r="F116" s="113" t="str">
        <f t="shared" ca="1" si="47"/>
        <v xml:space="preserve">7 năm 4 tháng </v>
      </c>
      <c r="G116" s="110"/>
      <c r="H116" s="162">
        <v>0</v>
      </c>
      <c r="I116" s="162">
        <v>3.5</v>
      </c>
      <c r="J116" s="162">
        <v>4.4700000000000006</v>
      </c>
      <c r="K116" s="162">
        <v>3.6406666666666667</v>
      </c>
      <c r="L116" s="162">
        <v>4.0206666666666671</v>
      </c>
      <c r="M116" s="116">
        <v>3.8</v>
      </c>
      <c r="N116" s="116">
        <v>3.8806666666666669</v>
      </c>
      <c r="O116" s="125"/>
      <c r="P116" s="125"/>
      <c r="Q116" s="125"/>
      <c r="R116" s="249"/>
      <c r="S116" s="249"/>
      <c r="T116" s="117">
        <f t="shared" si="44"/>
        <v>3.3302857142857145</v>
      </c>
      <c r="U116" s="118" t="str">
        <f t="shared" si="48"/>
        <v>B</v>
      </c>
      <c r="V116" s="119">
        <v>4.32</v>
      </c>
      <c r="W116" s="118"/>
      <c r="X116" s="118"/>
      <c r="Y116" s="120"/>
      <c r="Z116" s="120"/>
      <c r="AB116" s="166"/>
    </row>
    <row r="117" spans="1:28" s="121" customFormat="1" ht="18.75" customHeight="1">
      <c r="A117" s="109">
        <f t="shared" si="49"/>
        <v>81</v>
      </c>
      <c r="B117" s="110" t="s">
        <v>391</v>
      </c>
      <c r="C117" s="212" t="s">
        <v>116</v>
      </c>
      <c r="D117" s="112" t="s">
        <v>151</v>
      </c>
      <c r="E117" s="80">
        <v>42992</v>
      </c>
      <c r="F117" s="113" t="str">
        <f t="shared" ca="1" si="47"/>
        <v xml:space="preserve">2 năm 8 tháng </v>
      </c>
      <c r="G117" s="110"/>
      <c r="H117" s="162">
        <v>0</v>
      </c>
      <c r="I117" s="162">
        <v>3.9676666666666671</v>
      </c>
      <c r="J117" s="162">
        <v>4.2473333333333345</v>
      </c>
      <c r="K117" s="162">
        <v>3.5596666666666668</v>
      </c>
      <c r="L117" s="162">
        <v>3.5756666666666668</v>
      </c>
      <c r="M117" s="116">
        <v>3.77</v>
      </c>
      <c r="N117" s="116">
        <v>3.9676666666666671</v>
      </c>
      <c r="O117" s="125">
        <v>4.1399999999999997</v>
      </c>
      <c r="P117" s="125">
        <v>4.1399999999999997</v>
      </c>
      <c r="Q117" s="125">
        <v>4.1399999999999997</v>
      </c>
      <c r="R117" s="249">
        <v>4.1399999999999997</v>
      </c>
      <c r="S117" s="249">
        <v>4.1399999999999997</v>
      </c>
      <c r="T117" s="117">
        <f t="shared" si="44"/>
        <v>3.6490000000000005</v>
      </c>
      <c r="U117" s="118" t="str">
        <f t="shared" si="48"/>
        <v>B+</v>
      </c>
      <c r="V117" s="119">
        <v>4</v>
      </c>
      <c r="W117" s="118"/>
      <c r="X117" s="118"/>
      <c r="Y117" s="120"/>
      <c r="Z117" s="120"/>
      <c r="AB117" s="166"/>
    </row>
    <row r="118" spans="1:28" s="121" customFormat="1" ht="18.75" customHeight="1">
      <c r="A118" s="109">
        <f t="shared" si="49"/>
        <v>82</v>
      </c>
      <c r="B118" s="110" t="s">
        <v>392</v>
      </c>
      <c r="C118" s="217" t="s">
        <v>300</v>
      </c>
      <c r="D118" s="112" t="s">
        <v>151</v>
      </c>
      <c r="E118" s="183">
        <v>43179</v>
      </c>
      <c r="F118" s="113" t="str">
        <f t="shared" ca="1" si="47"/>
        <v xml:space="preserve">2 năm 2 tháng </v>
      </c>
      <c r="G118" s="110"/>
      <c r="H118" s="162">
        <v>0</v>
      </c>
      <c r="I118" s="162">
        <v>3.912666666666667</v>
      </c>
      <c r="J118" s="162">
        <v>4.0373333333333337</v>
      </c>
      <c r="K118" s="162">
        <v>3.484666666666667</v>
      </c>
      <c r="L118" s="162">
        <v>3.6646666666666667</v>
      </c>
      <c r="M118" s="116">
        <v>3.87</v>
      </c>
      <c r="N118" s="116">
        <v>4.04</v>
      </c>
      <c r="O118" s="125">
        <v>4.16</v>
      </c>
      <c r="P118" s="125">
        <v>4.16</v>
      </c>
      <c r="Q118" s="125">
        <v>4.16</v>
      </c>
      <c r="R118" s="249">
        <v>4.16</v>
      </c>
      <c r="S118" s="249">
        <v>4.16</v>
      </c>
      <c r="T118" s="117">
        <f t="shared" si="44"/>
        <v>3.6507777777777775</v>
      </c>
      <c r="U118" s="118" t="str">
        <f t="shared" si="48"/>
        <v>B+</v>
      </c>
      <c r="V118" s="119">
        <v>4.24</v>
      </c>
      <c r="W118" s="118"/>
      <c r="X118" s="118"/>
      <c r="Y118" s="120"/>
      <c r="Z118" s="120"/>
      <c r="AB118" s="166"/>
    </row>
    <row r="119" spans="1:28" s="153" customFormat="1" ht="18.75" customHeight="1">
      <c r="A119" s="144">
        <f t="shared" si="49"/>
        <v>83</v>
      </c>
      <c r="B119" s="177" t="s">
        <v>393</v>
      </c>
      <c r="C119" s="248" t="s">
        <v>147</v>
      </c>
      <c r="D119" s="178" t="s">
        <v>151</v>
      </c>
      <c r="E119" s="189">
        <v>43326</v>
      </c>
      <c r="F119" s="149" t="str">
        <f t="shared" ca="1" si="47"/>
        <v xml:space="preserve">1 năm 9 tháng </v>
      </c>
      <c r="G119" s="177"/>
      <c r="H119" s="159">
        <v>0</v>
      </c>
      <c r="I119" s="159">
        <v>3.4313333333333333</v>
      </c>
      <c r="J119" s="159">
        <v>3.4426666666666668</v>
      </c>
      <c r="K119" s="159">
        <v>3.3246666666666664</v>
      </c>
      <c r="L119" s="159">
        <v>3.1596666666666668</v>
      </c>
      <c r="M119" s="159">
        <v>3.26</v>
      </c>
      <c r="N119" s="159">
        <v>3.12</v>
      </c>
      <c r="O119" s="115">
        <v>4.0599999999999996</v>
      </c>
      <c r="P119" s="115">
        <v>4.0599999999999996</v>
      </c>
      <c r="Q119" s="115">
        <v>4.0599999999999996</v>
      </c>
      <c r="R119" s="249">
        <v>4.0599999999999996</v>
      </c>
      <c r="S119" s="249">
        <v>4.0599999999999996</v>
      </c>
      <c r="T119" s="117">
        <f t="shared" si="44"/>
        <v>3.336527777777778</v>
      </c>
      <c r="U119" s="151" t="str">
        <f t="shared" si="48"/>
        <v>B</v>
      </c>
      <c r="V119" s="188">
        <v>3.57</v>
      </c>
      <c r="W119" s="151"/>
      <c r="X119" s="151"/>
      <c r="Y119" s="152"/>
      <c r="Z119" s="152"/>
      <c r="AB119" s="179"/>
    </row>
    <row r="120" spans="1:28" s="121" customFormat="1" ht="18.75" customHeight="1">
      <c r="A120" s="109">
        <f t="shared" si="49"/>
        <v>84</v>
      </c>
      <c r="B120" s="110" t="s">
        <v>394</v>
      </c>
      <c r="C120" s="126" t="s">
        <v>299</v>
      </c>
      <c r="D120" s="112" t="s">
        <v>151</v>
      </c>
      <c r="E120" s="201">
        <v>43459</v>
      </c>
      <c r="F120" s="113" t="str">
        <f t="shared" ca="1" si="47"/>
        <v xml:space="preserve">1 năm 5 tháng </v>
      </c>
      <c r="G120" s="110"/>
      <c r="H120" s="162">
        <v>0</v>
      </c>
      <c r="I120" s="162">
        <v>2.9729999999999999</v>
      </c>
      <c r="J120" s="162">
        <v>3.1460000000000004</v>
      </c>
      <c r="K120" s="162">
        <v>3.031333333333333</v>
      </c>
      <c r="L120" s="162">
        <v>3</v>
      </c>
      <c r="M120" s="162">
        <v>3.16</v>
      </c>
      <c r="N120" s="162">
        <v>3.57</v>
      </c>
      <c r="O120" s="125">
        <v>3.98</v>
      </c>
      <c r="P120" s="125">
        <v>3.98</v>
      </c>
      <c r="Q120" s="125">
        <v>3.98</v>
      </c>
      <c r="R120" s="249">
        <v>3.98</v>
      </c>
      <c r="S120" s="249">
        <v>3.98</v>
      </c>
      <c r="T120" s="117">
        <f t="shared" si="44"/>
        <v>3.2316944444444444</v>
      </c>
      <c r="U120" s="118" t="str">
        <f t="shared" si="48"/>
        <v>B</v>
      </c>
      <c r="V120" s="119"/>
      <c r="W120" s="118"/>
      <c r="X120" s="118"/>
      <c r="Y120" s="120"/>
      <c r="Z120" s="120"/>
      <c r="AB120" s="166"/>
    </row>
    <row r="121" spans="1:28" s="121" customFormat="1" ht="18.75" customHeight="1">
      <c r="A121" s="109">
        <f t="shared" si="49"/>
        <v>85</v>
      </c>
      <c r="B121" s="110" t="s">
        <v>437</v>
      </c>
      <c r="C121" s="126" t="s">
        <v>438</v>
      </c>
      <c r="D121" s="112" t="s">
        <v>151</v>
      </c>
      <c r="E121" s="201">
        <v>43742</v>
      </c>
      <c r="F121" s="113" t="str">
        <f t="shared" ca="1" si="47"/>
        <v xml:space="preserve">0 năm 8 tháng </v>
      </c>
      <c r="G121" s="110"/>
      <c r="H121" s="162"/>
      <c r="I121" s="162"/>
      <c r="J121" s="162"/>
      <c r="K121" s="162"/>
      <c r="L121" s="162"/>
      <c r="M121" s="162"/>
      <c r="N121" s="162"/>
      <c r="O121" s="125"/>
      <c r="P121" s="125"/>
      <c r="Q121" s="125">
        <v>3</v>
      </c>
      <c r="R121" s="249">
        <v>3</v>
      </c>
      <c r="S121" s="249">
        <v>3</v>
      </c>
      <c r="T121" s="117">
        <f t="shared" ref="T121" si="50">AVERAGE(H121:S121)</f>
        <v>3</v>
      </c>
      <c r="U121" s="118" t="str">
        <f t="shared" ref="U121" si="51">INDEX($AF$2:$AL$2,MATCH(T121,$AF$1:$AL$1,1))</f>
        <v>B</v>
      </c>
      <c r="V121" s="119"/>
      <c r="W121" s="118"/>
      <c r="X121" s="118"/>
      <c r="Y121" s="120"/>
      <c r="Z121" s="120"/>
      <c r="AB121" s="166"/>
    </row>
    <row r="122" spans="1:28" s="121" customFormat="1" ht="18.75" customHeight="1">
      <c r="A122" s="109">
        <f>+A120+1</f>
        <v>85</v>
      </c>
      <c r="B122" s="110" t="s">
        <v>395</v>
      </c>
      <c r="C122" s="218" t="s">
        <v>117</v>
      </c>
      <c r="D122" s="112" t="s">
        <v>152</v>
      </c>
      <c r="E122" s="183">
        <v>40316</v>
      </c>
      <c r="F122" s="113" t="str">
        <f t="shared" ca="1" si="47"/>
        <v xml:space="preserve">10 năm 0 tháng </v>
      </c>
      <c r="G122" s="110"/>
      <c r="H122" s="162">
        <v>0</v>
      </c>
      <c r="I122" s="162">
        <v>3.2614999999999998</v>
      </c>
      <c r="J122" s="162">
        <v>3.4708999999999994</v>
      </c>
      <c r="K122" s="162">
        <v>3.5512468749999986</v>
      </c>
      <c r="L122" s="162">
        <v>3.7226923076923071</v>
      </c>
      <c r="M122" s="162">
        <v>3.8935999999999997</v>
      </c>
      <c r="N122" s="162">
        <v>3.9398999999999997</v>
      </c>
      <c r="O122" s="115">
        <v>4.1100000000000003</v>
      </c>
      <c r="P122" s="115">
        <v>4.1100000000000003</v>
      </c>
      <c r="Q122" s="115">
        <v>4.1100000000000003</v>
      </c>
      <c r="R122" s="249">
        <v>4.1100000000000003</v>
      </c>
      <c r="S122" s="249">
        <v>4.1100000000000003</v>
      </c>
      <c r="T122" s="117">
        <f t="shared" si="44"/>
        <v>3.5324865985576923</v>
      </c>
      <c r="U122" s="118" t="str">
        <f t="shared" si="48"/>
        <v>B+</v>
      </c>
      <c r="V122" s="119">
        <v>4.1399999999999997</v>
      </c>
      <c r="W122" s="118"/>
      <c r="X122" s="118"/>
      <c r="Y122" s="120"/>
      <c r="Z122" s="120"/>
      <c r="AB122" s="166"/>
    </row>
    <row r="123" spans="1:28" s="121" customFormat="1" ht="18.75" customHeight="1">
      <c r="A123" s="109">
        <f t="shared" si="49"/>
        <v>86</v>
      </c>
      <c r="B123" s="110" t="s">
        <v>396</v>
      </c>
      <c r="C123" s="218" t="s">
        <v>118</v>
      </c>
      <c r="D123" s="112" t="s">
        <v>153</v>
      </c>
      <c r="E123" s="183">
        <v>41365</v>
      </c>
      <c r="F123" s="113" t="str">
        <f t="shared" ca="1" si="47"/>
        <v xml:space="preserve">7 năm 2 tháng </v>
      </c>
      <c r="G123" s="110"/>
      <c r="H123" s="162">
        <v>0</v>
      </c>
      <c r="I123" s="162">
        <v>3.7706666666666657</v>
      </c>
      <c r="J123" s="162">
        <v>3.9413333333333331</v>
      </c>
      <c r="K123" s="162">
        <v>3.7042666666666664</v>
      </c>
      <c r="L123" s="162">
        <v>3.4310370370370369</v>
      </c>
      <c r="M123" s="162">
        <v>4.3</v>
      </c>
      <c r="N123" s="162">
        <v>4.0445333333333329</v>
      </c>
      <c r="O123" s="125">
        <v>4.25</v>
      </c>
      <c r="P123" s="125">
        <v>4.25</v>
      </c>
      <c r="Q123" s="125">
        <v>4.25</v>
      </c>
      <c r="R123" s="249">
        <v>4.25</v>
      </c>
      <c r="S123" s="249">
        <v>4.25</v>
      </c>
      <c r="T123" s="117">
        <f t="shared" si="44"/>
        <v>3.7034864197530859</v>
      </c>
      <c r="U123" s="118" t="str">
        <f t="shared" si="48"/>
        <v>B+</v>
      </c>
      <c r="V123" s="119">
        <v>4.5</v>
      </c>
      <c r="W123" s="118"/>
      <c r="X123" s="118"/>
      <c r="Y123" s="120"/>
      <c r="Z123" s="120"/>
      <c r="AB123" s="166"/>
    </row>
    <row r="124" spans="1:28" s="121" customFormat="1" ht="18.75" customHeight="1">
      <c r="A124" s="109">
        <f t="shared" si="49"/>
        <v>87</v>
      </c>
      <c r="B124" s="110" t="s">
        <v>397</v>
      </c>
      <c r="C124" s="218" t="s">
        <v>119</v>
      </c>
      <c r="D124" s="112" t="s">
        <v>154</v>
      </c>
      <c r="E124" s="183">
        <v>41946</v>
      </c>
      <c r="F124" s="113" t="str">
        <f t="shared" ca="1" si="47"/>
        <v xml:space="preserve">5 năm 7 tháng </v>
      </c>
      <c r="G124" s="110"/>
      <c r="H124" s="162">
        <v>0</v>
      </c>
      <c r="I124" s="162">
        <v>3.6039999999999996</v>
      </c>
      <c r="J124" s="162">
        <v>3.7026666666666666</v>
      </c>
      <c r="K124" s="162">
        <v>4.021066666666667</v>
      </c>
      <c r="L124" s="162">
        <v>3.2866666666666666</v>
      </c>
      <c r="M124" s="116">
        <v>3.86</v>
      </c>
      <c r="N124" s="116">
        <v>4.224426666666667</v>
      </c>
      <c r="O124" s="125">
        <v>3.9</v>
      </c>
      <c r="P124" s="125">
        <v>3.9</v>
      </c>
      <c r="Q124" s="125">
        <v>3.9</v>
      </c>
      <c r="R124" s="249">
        <v>3.9</v>
      </c>
      <c r="S124" s="249">
        <v>3.9</v>
      </c>
      <c r="T124" s="117">
        <f t="shared" si="44"/>
        <v>3.5165688888888886</v>
      </c>
      <c r="U124" s="118" t="str">
        <f t="shared" si="48"/>
        <v>B+</v>
      </c>
      <c r="V124" s="119">
        <v>4.1399999999999997</v>
      </c>
      <c r="W124" s="118"/>
      <c r="X124" s="118"/>
      <c r="Y124" s="120"/>
      <c r="Z124" s="120"/>
      <c r="AB124" s="166"/>
    </row>
    <row r="125" spans="1:28" s="121" customFormat="1" ht="18.75" customHeight="1">
      <c r="A125" s="109">
        <f t="shared" si="49"/>
        <v>88</v>
      </c>
      <c r="B125" s="110" t="s">
        <v>398</v>
      </c>
      <c r="C125" s="212" t="s">
        <v>120</v>
      </c>
      <c r="D125" s="112" t="s">
        <v>154</v>
      </c>
      <c r="E125" s="80">
        <v>42131</v>
      </c>
      <c r="F125" s="113" t="str">
        <f t="shared" ca="1" si="47"/>
        <v xml:space="preserve">5 năm 0 tháng </v>
      </c>
      <c r="G125" s="110"/>
      <c r="H125" s="162">
        <v>0</v>
      </c>
      <c r="I125" s="162">
        <v>4.0960000000000001</v>
      </c>
      <c r="J125" s="162">
        <v>3.4853333333333332</v>
      </c>
      <c r="K125" s="162">
        <v>3.7322666666666664</v>
      </c>
      <c r="L125" s="162">
        <v>3.0631111111111107</v>
      </c>
      <c r="M125" s="116">
        <v>3.6</v>
      </c>
      <c r="N125" s="116">
        <v>3.9363999999999995</v>
      </c>
      <c r="O125" s="125">
        <v>3.92</v>
      </c>
      <c r="P125" s="125">
        <v>3.92</v>
      </c>
      <c r="Q125" s="125">
        <v>3.92</v>
      </c>
      <c r="R125" s="249">
        <v>3.92</v>
      </c>
      <c r="S125" s="249">
        <v>3.92</v>
      </c>
      <c r="T125" s="117">
        <f t="shared" si="44"/>
        <v>3.4594259259259261</v>
      </c>
      <c r="U125" s="118" t="str">
        <f t="shared" si="48"/>
        <v>B</v>
      </c>
      <c r="V125" s="119">
        <v>4.04</v>
      </c>
      <c r="W125" s="118"/>
      <c r="X125" s="118"/>
      <c r="Y125" s="120"/>
      <c r="Z125" s="120"/>
      <c r="AB125" s="166"/>
    </row>
    <row r="126" spans="1:28" s="121" customFormat="1" ht="18.75" customHeight="1">
      <c r="A126" s="109">
        <f t="shared" si="49"/>
        <v>89</v>
      </c>
      <c r="B126" s="110" t="s">
        <v>399</v>
      </c>
      <c r="C126" s="212" t="s">
        <v>121</v>
      </c>
      <c r="D126" s="112" t="s">
        <v>154</v>
      </c>
      <c r="E126" s="80">
        <v>42800</v>
      </c>
      <c r="F126" s="113" t="str">
        <f t="shared" ca="1" si="47"/>
        <v xml:space="preserve">3 năm 2 tháng </v>
      </c>
      <c r="G126" s="110"/>
      <c r="H126" s="162">
        <v>0</v>
      </c>
      <c r="I126" s="162">
        <v>3.5925999999999996</v>
      </c>
      <c r="J126" s="162">
        <v>3.845333333333333</v>
      </c>
      <c r="K126" s="162">
        <v>3.7574666666666663</v>
      </c>
      <c r="L126" s="162">
        <v>3.3099999999999996</v>
      </c>
      <c r="M126" s="116">
        <v>3.75</v>
      </c>
      <c r="N126" s="116">
        <v>3.8342666666666663</v>
      </c>
      <c r="O126" s="125">
        <v>4.07</v>
      </c>
      <c r="P126" s="125">
        <v>4.07</v>
      </c>
      <c r="Q126" s="125">
        <v>4.07</v>
      </c>
      <c r="R126" s="249">
        <v>4.07</v>
      </c>
      <c r="S126" s="249">
        <v>4.07</v>
      </c>
      <c r="T126" s="117">
        <f t="shared" si="44"/>
        <v>3.5366388888888891</v>
      </c>
      <c r="U126" s="118" t="str">
        <f t="shared" si="48"/>
        <v>B+</v>
      </c>
      <c r="V126" s="119">
        <v>3.91</v>
      </c>
      <c r="W126" s="118"/>
      <c r="X126" s="118"/>
      <c r="Y126" s="120"/>
      <c r="Z126" s="120"/>
      <c r="AB126" s="166"/>
    </row>
    <row r="127" spans="1:28" s="121" customFormat="1" ht="18.75" customHeight="1">
      <c r="A127" s="109">
        <f t="shared" si="49"/>
        <v>90</v>
      </c>
      <c r="B127" s="110" t="s">
        <v>400</v>
      </c>
      <c r="C127" s="212" t="s">
        <v>148</v>
      </c>
      <c r="D127" s="112" t="s">
        <v>154</v>
      </c>
      <c r="E127" s="80">
        <v>43159</v>
      </c>
      <c r="F127" s="113" t="str">
        <f t="shared" ca="1" si="47"/>
        <v xml:space="preserve">2 năm 3 tháng </v>
      </c>
      <c r="G127" s="110"/>
      <c r="H127" s="162">
        <v>0</v>
      </c>
      <c r="I127" s="162">
        <v>4.0599999999999996</v>
      </c>
      <c r="J127" s="162">
        <v>3.3799999999999994</v>
      </c>
      <c r="K127" s="162">
        <v>3.8760833333333329</v>
      </c>
      <c r="L127" s="162">
        <v>3.56</v>
      </c>
      <c r="M127" s="162">
        <v>3.46</v>
      </c>
      <c r="N127" s="162">
        <v>4.1470666666666673</v>
      </c>
      <c r="O127" s="125">
        <v>4</v>
      </c>
      <c r="P127" s="125">
        <v>4</v>
      </c>
      <c r="Q127" s="125">
        <v>4</v>
      </c>
      <c r="R127" s="249">
        <v>4</v>
      </c>
      <c r="S127" s="249">
        <v>4</v>
      </c>
      <c r="T127" s="117">
        <f t="shared" si="44"/>
        <v>3.5402624999999994</v>
      </c>
      <c r="U127" s="118" t="str">
        <f t="shared" si="48"/>
        <v>B+</v>
      </c>
      <c r="V127" s="119">
        <v>4.01</v>
      </c>
      <c r="W127" s="118"/>
      <c r="X127" s="118"/>
      <c r="Y127" s="120"/>
      <c r="Z127" s="120"/>
      <c r="AB127" s="166"/>
    </row>
    <row r="128" spans="1:28" s="121" customFormat="1" ht="18.75" customHeight="1">
      <c r="A128" s="128"/>
      <c r="B128" s="128"/>
      <c r="C128" s="219" t="s">
        <v>122</v>
      </c>
      <c r="D128" s="220">
        <f>COUNTA(D4:D127)</f>
        <v>106</v>
      </c>
      <c r="E128" s="132"/>
      <c r="F128" s="133"/>
      <c r="G128" s="128"/>
      <c r="H128" s="133"/>
      <c r="I128" s="133"/>
      <c r="J128" s="133"/>
      <c r="K128" s="133"/>
      <c r="L128" s="133"/>
      <c r="M128" s="133"/>
      <c r="N128" s="133"/>
      <c r="O128" s="155"/>
      <c r="P128" s="155"/>
      <c r="Q128" s="203"/>
      <c r="R128" s="259"/>
      <c r="S128" s="259"/>
      <c r="T128" s="222"/>
      <c r="U128" s="221"/>
      <c r="V128" s="221"/>
      <c r="W128" s="221"/>
      <c r="X128" s="221"/>
      <c r="Y128" s="221"/>
      <c r="Z128" s="221"/>
      <c r="AB128" s="166"/>
    </row>
    <row r="129" spans="1:26" ht="16.5" customHeight="1">
      <c r="C129" s="223"/>
      <c r="D129" s="224"/>
    </row>
    <row r="130" spans="1:26" ht="18.75" customHeight="1">
      <c r="A130" s="233"/>
      <c r="B130" s="233"/>
      <c r="C130" s="81"/>
      <c r="D130" s="224"/>
      <c r="G130" s="81"/>
      <c r="H130" s="81"/>
      <c r="I130" s="81"/>
      <c r="J130" s="81"/>
      <c r="K130" s="81"/>
      <c r="L130" s="81"/>
      <c r="M130" s="81"/>
      <c r="N130" s="81"/>
      <c r="O130" s="234"/>
      <c r="P130" s="235"/>
      <c r="Q130" s="236"/>
      <c r="R130" s="235"/>
      <c r="S130" s="235"/>
      <c r="T130" s="235"/>
      <c r="U130" s="235"/>
      <c r="V130" s="235"/>
      <c r="W130" s="235"/>
      <c r="X130" s="235"/>
      <c r="Y130" s="235"/>
      <c r="Z130" s="235"/>
    </row>
    <row r="131" spans="1:26" ht="18.75" customHeight="1">
      <c r="A131" s="233"/>
      <c r="B131" s="233"/>
      <c r="C131" s="81"/>
      <c r="D131" s="237"/>
      <c r="E131" s="237"/>
      <c r="F131" s="238"/>
      <c r="G131" s="81"/>
      <c r="H131" s="81"/>
      <c r="I131" s="81"/>
      <c r="J131" s="81"/>
      <c r="K131" s="81"/>
      <c r="L131" s="81"/>
      <c r="M131" s="81"/>
      <c r="N131" s="81"/>
      <c r="O131" s="234"/>
      <c r="P131" s="235"/>
      <c r="Q131" s="236"/>
      <c r="R131" s="235"/>
      <c r="S131" s="235"/>
      <c r="T131" s="235"/>
      <c r="U131" s="235"/>
      <c r="V131" s="235"/>
      <c r="W131" s="235"/>
      <c r="X131" s="235"/>
      <c r="Y131" s="235"/>
      <c r="Z131" s="235"/>
    </row>
    <row r="132" spans="1:26" ht="34.5" customHeight="1">
      <c r="A132" s="233"/>
      <c r="B132" s="233"/>
      <c r="C132" s="81"/>
      <c r="D132" s="237"/>
      <c r="E132" s="237"/>
      <c r="F132" s="238"/>
      <c r="G132" s="81"/>
      <c r="H132" s="81"/>
      <c r="I132" s="81"/>
      <c r="J132" s="81"/>
      <c r="K132" s="81"/>
      <c r="L132" s="81"/>
      <c r="M132" s="81"/>
      <c r="N132" s="81"/>
      <c r="O132" s="234"/>
      <c r="P132" s="235"/>
      <c r="Q132" s="236"/>
      <c r="R132" s="235"/>
      <c r="S132" s="235"/>
      <c r="T132" s="235"/>
      <c r="U132" s="235"/>
      <c r="V132" s="235"/>
      <c r="W132" s="235"/>
      <c r="X132" s="235"/>
      <c r="Y132" s="235"/>
      <c r="Z132" s="235"/>
    </row>
    <row r="133" spans="1:26" ht="18.75" customHeight="1">
      <c r="A133" s="233"/>
      <c r="B133" s="233"/>
      <c r="C133" s="81"/>
      <c r="D133" s="237"/>
      <c r="E133" s="237"/>
      <c r="F133" s="238"/>
      <c r="G133" s="81"/>
      <c r="H133" s="81"/>
      <c r="I133" s="81"/>
      <c r="J133" s="81"/>
      <c r="K133" s="81"/>
      <c r="L133" s="81"/>
      <c r="M133" s="81"/>
      <c r="N133" s="81"/>
      <c r="O133" s="234"/>
      <c r="P133" s="235"/>
      <c r="Q133" s="236"/>
      <c r="R133" s="235"/>
      <c r="S133" s="235"/>
      <c r="T133" s="235"/>
      <c r="U133" s="235"/>
      <c r="V133" s="235"/>
      <c r="W133" s="235"/>
      <c r="X133" s="235"/>
      <c r="Y133" s="235"/>
      <c r="Z133" s="235"/>
    </row>
    <row r="134" spans="1:26" ht="18.75" customHeight="1">
      <c r="A134" s="233"/>
      <c r="B134" s="233"/>
      <c r="C134" s="81"/>
      <c r="D134" s="237"/>
      <c r="E134" s="237"/>
      <c r="F134" s="238"/>
      <c r="G134" s="81"/>
      <c r="H134" s="81"/>
      <c r="I134" s="81"/>
      <c r="J134" s="81"/>
      <c r="K134" s="81"/>
      <c r="L134" s="81"/>
      <c r="M134" s="81"/>
      <c r="N134" s="81"/>
      <c r="O134" s="234"/>
      <c r="P134" s="235"/>
      <c r="Q134" s="236"/>
      <c r="R134" s="235"/>
      <c r="S134" s="239"/>
      <c r="T134" s="239"/>
      <c r="U134" s="235"/>
      <c r="V134" s="235"/>
      <c r="W134" s="235"/>
      <c r="X134" s="235"/>
      <c r="Y134" s="235"/>
      <c r="Z134" s="235"/>
    </row>
    <row r="135" spans="1:26" ht="18" customHeight="1">
      <c r="A135" s="240"/>
      <c r="B135" s="240"/>
      <c r="C135" s="241" t="s">
        <v>123</v>
      </c>
      <c r="D135" s="241"/>
      <c r="E135" s="241"/>
      <c r="F135" s="241"/>
      <c r="G135" s="81"/>
      <c r="H135" s="81"/>
      <c r="I135" s="81"/>
      <c r="J135" s="81"/>
      <c r="K135" s="81"/>
      <c r="L135" s="81"/>
      <c r="M135" s="81"/>
      <c r="N135" s="81"/>
      <c r="O135" s="234"/>
      <c r="P135" s="235"/>
      <c r="Q135" s="236"/>
      <c r="R135" s="235"/>
      <c r="S135" s="242"/>
      <c r="T135" s="242"/>
      <c r="U135" s="241"/>
      <c r="V135" s="241"/>
      <c r="W135" s="241"/>
      <c r="X135" s="241"/>
      <c r="Y135" s="241"/>
      <c r="Z135" s="241"/>
    </row>
    <row r="136" spans="1:26" ht="18" customHeight="1">
      <c r="C136" s="241"/>
      <c r="D136" s="241"/>
      <c r="E136" s="241"/>
      <c r="F136" s="241"/>
      <c r="G136" s="81"/>
      <c r="H136" s="81"/>
      <c r="I136" s="81"/>
      <c r="J136" s="81"/>
      <c r="K136" s="81"/>
      <c r="L136" s="81"/>
      <c r="M136" s="81"/>
      <c r="N136" s="81"/>
      <c r="O136" s="234"/>
      <c r="P136" s="235"/>
      <c r="Q136" s="236"/>
      <c r="R136" s="235"/>
      <c r="S136" s="81"/>
      <c r="U136" s="232"/>
      <c r="V136" s="232"/>
      <c r="W136" s="232"/>
      <c r="X136" s="232"/>
      <c r="Y136" s="232"/>
      <c r="Z136" s="232"/>
    </row>
    <row r="137" spans="1:26" ht="18" customHeight="1">
      <c r="C137" s="241"/>
      <c r="D137" s="241"/>
      <c r="E137" s="241"/>
      <c r="F137" s="241"/>
      <c r="G137" s="81"/>
      <c r="H137" s="81"/>
      <c r="I137" s="81"/>
      <c r="J137" s="81"/>
      <c r="K137" s="81"/>
      <c r="L137" s="81"/>
      <c r="M137" s="81"/>
      <c r="N137" s="81"/>
      <c r="O137" s="234"/>
      <c r="P137" s="235"/>
      <c r="Q137" s="236"/>
      <c r="R137" s="235"/>
      <c r="S137" s="81"/>
      <c r="U137" s="232"/>
      <c r="V137" s="232"/>
      <c r="W137" s="232"/>
      <c r="X137" s="232"/>
      <c r="Y137" s="232"/>
      <c r="Z137" s="232"/>
    </row>
    <row r="138" spans="1:26" ht="27" customHeight="1">
      <c r="C138" s="241"/>
      <c r="D138" s="241"/>
      <c r="E138" s="241"/>
      <c r="F138" s="241"/>
      <c r="G138" s="81"/>
      <c r="H138" s="81"/>
      <c r="I138" s="81"/>
      <c r="J138" s="81"/>
      <c r="K138" s="81"/>
      <c r="L138" s="81"/>
      <c r="M138" s="81"/>
      <c r="N138" s="81"/>
      <c r="O138" s="234"/>
      <c r="P138" s="235"/>
      <c r="Q138" s="236"/>
      <c r="R138" s="235"/>
      <c r="S138" s="243"/>
      <c r="T138" s="244"/>
      <c r="U138" s="245"/>
      <c r="V138" s="245"/>
      <c r="W138" s="245"/>
      <c r="X138" s="245"/>
      <c r="Y138" s="245"/>
      <c r="Z138" s="245"/>
    </row>
    <row r="139" spans="1:26" ht="18" customHeight="1">
      <c r="C139" s="241"/>
      <c r="D139" s="241"/>
      <c r="E139" s="241"/>
      <c r="F139" s="241"/>
      <c r="G139" s="81"/>
      <c r="H139" s="81"/>
      <c r="I139" s="81"/>
      <c r="J139" s="81"/>
      <c r="K139" s="81"/>
      <c r="L139" s="81"/>
      <c r="M139" s="81"/>
      <c r="N139" s="81"/>
      <c r="O139" s="234"/>
      <c r="P139" s="235"/>
      <c r="Q139" s="236"/>
      <c r="R139" s="235"/>
      <c r="S139" s="81"/>
      <c r="U139" s="232"/>
      <c r="V139" s="232"/>
      <c r="W139" s="232"/>
      <c r="X139" s="232"/>
      <c r="Y139" s="232"/>
      <c r="Z139" s="232"/>
    </row>
    <row r="140" spans="1:26" ht="18" customHeight="1">
      <c r="C140" s="241" t="s">
        <v>40</v>
      </c>
      <c r="D140" s="241"/>
      <c r="E140" s="241"/>
      <c r="F140" s="241"/>
      <c r="G140" s="81"/>
      <c r="H140" s="81"/>
      <c r="I140" s="81"/>
      <c r="J140" s="81"/>
      <c r="K140" s="81"/>
      <c r="L140" s="81"/>
      <c r="M140" s="81"/>
      <c r="N140" s="81"/>
      <c r="O140" s="234"/>
      <c r="P140" s="235"/>
      <c r="Q140" s="236"/>
      <c r="R140" s="235"/>
      <c r="S140" s="241"/>
      <c r="T140" s="241"/>
      <c r="U140" s="241"/>
      <c r="V140" s="241"/>
      <c r="W140" s="241"/>
      <c r="X140" s="241"/>
      <c r="Y140" s="241"/>
      <c r="Z140" s="241"/>
    </row>
    <row r="141" spans="1:26" ht="18" customHeight="1">
      <c r="C141" s="81"/>
      <c r="D141" s="81"/>
      <c r="F141" s="81"/>
      <c r="G141" s="81"/>
      <c r="H141" s="81"/>
      <c r="I141" s="81"/>
      <c r="J141" s="81"/>
      <c r="K141" s="81"/>
      <c r="L141" s="81"/>
      <c r="M141" s="81"/>
      <c r="N141" s="81"/>
      <c r="O141" s="234"/>
      <c r="P141" s="235"/>
      <c r="Q141" s="236"/>
      <c r="R141" s="235"/>
      <c r="S141" s="81"/>
      <c r="U141" s="232"/>
      <c r="V141" s="232"/>
      <c r="W141" s="232"/>
      <c r="X141" s="232"/>
      <c r="Y141" s="232"/>
      <c r="Z141" s="232"/>
    </row>
    <row r="142" spans="1:26" ht="18" customHeight="1">
      <c r="C142" s="81"/>
      <c r="D142" s="81"/>
      <c r="F142" s="81"/>
      <c r="G142" s="81"/>
      <c r="H142" s="81"/>
      <c r="I142" s="81"/>
      <c r="J142" s="81"/>
      <c r="K142" s="81"/>
      <c r="L142" s="81"/>
      <c r="M142" s="81"/>
      <c r="N142" s="81"/>
      <c r="O142" s="234"/>
      <c r="P142" s="235"/>
      <c r="Q142" s="236"/>
      <c r="R142" s="235"/>
      <c r="S142" s="81"/>
      <c r="U142" s="232"/>
      <c r="V142" s="232"/>
      <c r="W142" s="232"/>
      <c r="X142" s="232"/>
      <c r="Y142" s="232"/>
      <c r="Z142" s="232"/>
    </row>
    <row r="143" spans="1:26" ht="18" customHeight="1">
      <c r="C143" s="81"/>
      <c r="D143" s="81"/>
      <c r="F143" s="81"/>
      <c r="G143" s="81"/>
      <c r="H143" s="81"/>
      <c r="I143" s="81"/>
      <c r="J143" s="81"/>
      <c r="K143" s="81"/>
      <c r="L143" s="81"/>
      <c r="M143" s="81"/>
      <c r="N143" s="81"/>
      <c r="O143" s="234"/>
      <c r="P143" s="235"/>
      <c r="Q143" s="236"/>
      <c r="R143" s="235"/>
      <c r="S143" s="81"/>
      <c r="U143" s="232"/>
      <c r="V143" s="232"/>
      <c r="W143" s="232"/>
      <c r="X143" s="232"/>
      <c r="Y143" s="232"/>
      <c r="Z143" s="232"/>
    </row>
  </sheetData>
  <mergeCells count="1">
    <mergeCell ref="A1:X1"/>
  </mergeCells>
  <conditionalFormatting sqref="H44:I48 H86:Q86 H3:V3 H2:U2 W122:Z127 H13:J14 T13:T14 H4:H11 T4:V4 H31:K35 T31:T35 T29 Y108:Z112 T108:T112 W54:Z60 H58:I60 H29:K29 H15:L17 M29 M31:M35 N15:P15 M123:M127 H54:O54 J58:M71 H60:H71 H62:I71 W62:Z71 H93:K96 O122:O127 H107:O112 T5:T11 V5:V11 V14 U5:U14 T16:U17 V29 V31:V35 V54:V71 V108:V112 O31:O32 O29 H55:M57 O35 H87:O92 N55:O85 M44:O48 H97:O105 Q29 Q32:Q33 Q87 Q100 Q97 Q92 Q90 T15:V15 H18:Q28 Q35 H36:Q42 H49:Q53 Q54:Q83 Q107:Q112 T53:T71 T36:V39 T18:V28 T90 T92:T93 T97 T100 T86 T49">
    <cfRule type="containsText" dxfId="555" priority="727" operator="containsText" text="TS&#10;Từ tháng&#10;1- 6">
      <formula>NOT(ISERROR(SEARCH("TS
Từ tháng
1- 6",H2)))</formula>
    </cfRule>
  </conditionalFormatting>
  <conditionalFormatting sqref="H129:V1048576 H44:I48 H86:Q86 H3:V3 H2:U2 W122:Z127 H13:J14 T13:T14 H4:H11 T4:V4 H31:K35 T31:T35 T29 Y108:Z112 T108:T112 W54:Z60 H58:I60 H29:K29 H15:L17 M29 M31:M35 N15:P15 M123:M127 H54:O54 J58:M71 H60:H71 H62:I71 W62:Z71 H93:K96 O122:O127 H107:O112 T5:T11 V5:V11 V14 U5:U14 T16:U17 V29 V31:V35 V54:V71 V108:V112 O31:O32 O29 H55:M57 O35 H87:O92 N55:O85 M44:O48 H97:O105 Q29 Q32:Q33 Q87 Q100 Q97 Q92 Q90 Q128:V128 T15:V15 H18:Q28 Q35 H36:Q42 H49:Q53 Q54:Q83 Q107:Q112 H128:O128 P122:P128 T53:T71 T36:V39 T18:V28 T90 T92:T93 T97 T100 T86 T49">
    <cfRule type="containsText" dxfId="554" priority="725" operator="containsText" text="NV">
      <formula>NOT(ISERROR(SEARCH("NV",H2)))</formula>
    </cfRule>
    <cfRule type="containsText" dxfId="553" priority="726" operator="containsText" text="TS">
      <formula>NOT(ISERROR(SEARCH("TS",H2)))</formula>
    </cfRule>
  </conditionalFormatting>
  <conditionalFormatting sqref="U128:V128">
    <cfRule type="containsText" dxfId="552" priority="714" operator="containsText" text="A">
      <formula>NOT(ISERROR(SEARCH("A",U128)))</formula>
    </cfRule>
    <cfRule type="containsText" dxfId="551" priority="715" operator="containsText" text="A">
      <formula>NOT(ISERROR(SEARCH("A",U128)))</formula>
    </cfRule>
  </conditionalFormatting>
  <conditionalFormatting sqref="U86:V86 U90:V90 U49:V49 U53:V53 U92:V92 U97:V97 U100:V100 V93">
    <cfRule type="containsText" dxfId="550" priority="704" operator="containsText" text="TS&#10;Từ tháng&#10;1- 6">
      <formula>NOT(ISERROR(SEARCH("TS
Từ tháng
1- 6",U49)))</formula>
    </cfRule>
  </conditionalFormatting>
  <conditionalFormatting sqref="U86:V86 U90:V90 U49:V49 U53:V53 U92:V92 U97:V97 U100:V100 V93">
    <cfRule type="containsText" dxfId="549" priority="702" operator="containsText" text="NV">
      <formula>NOT(ISERROR(SEARCH("NV",U49)))</formula>
    </cfRule>
    <cfRule type="containsText" dxfId="548" priority="703" operator="containsText" text="TS">
      <formula>NOT(ISERROR(SEARCH("TS",U49)))</formula>
    </cfRule>
  </conditionalFormatting>
  <conditionalFormatting sqref="H61:I61">
    <cfRule type="containsText" dxfId="547" priority="644" operator="containsText" text="TS&#10;Từ tháng&#10;1- 6">
      <formula>NOT(ISERROR(SEARCH("TS
Từ tháng
1- 6",H61)))</formula>
    </cfRule>
  </conditionalFormatting>
  <conditionalFormatting sqref="H61:I61">
    <cfRule type="containsText" dxfId="546" priority="642" operator="containsText" text="NV">
      <formula>NOT(ISERROR(SEARCH("NV",H61)))</formula>
    </cfRule>
    <cfRule type="containsText" dxfId="545" priority="643" operator="containsText" text="TS">
      <formula>NOT(ISERROR(SEARCH("TS",H61)))</formula>
    </cfRule>
  </conditionalFormatting>
  <conditionalFormatting sqref="H43:I43 M43:O43">
    <cfRule type="containsText" dxfId="544" priority="635" operator="containsText" text="TS&#10;Từ tháng&#10;1- 6">
      <formula>NOT(ISERROR(SEARCH("TS
Từ tháng
1- 6",H43)))</formula>
    </cfRule>
  </conditionalFormatting>
  <conditionalFormatting sqref="H43:I43 M43:O43">
    <cfRule type="containsText" dxfId="543" priority="633" operator="containsText" text="NV">
      <formula>NOT(ISERROR(SEARCH("NV",H43)))</formula>
    </cfRule>
    <cfRule type="containsText" dxfId="542" priority="634" operator="containsText" text="TS">
      <formula>NOT(ISERROR(SEARCH("TS",H43)))</formula>
    </cfRule>
  </conditionalFormatting>
  <conditionalFormatting sqref="Q44:Q46">
    <cfRule type="containsText" dxfId="541" priority="626" operator="containsText" text="TS&#10;Từ tháng&#10;1- 6">
      <formula>NOT(ISERROR(SEARCH("TS
Từ tháng
1- 6",Q44)))</formula>
    </cfRule>
  </conditionalFormatting>
  <conditionalFormatting sqref="Q44:Q46">
    <cfRule type="containsText" dxfId="540" priority="624" operator="containsText" text="NV">
      <formula>NOT(ISERROR(SEARCH("NV",Q44)))</formula>
    </cfRule>
    <cfRule type="containsText" dxfId="539" priority="625" operator="containsText" text="TS">
      <formula>NOT(ISERROR(SEARCH("TS",Q44)))</formula>
    </cfRule>
  </conditionalFormatting>
  <conditionalFormatting sqref="W3:Z11 W48:Z48 W14:Z29 W31:Z42">
    <cfRule type="containsText" dxfId="538" priority="608" operator="containsText" text="TS&#10;Từ tháng&#10;1- 6">
      <formula>NOT(ISERROR(SEARCH("TS
Từ tháng
1- 6",W3)))</formula>
    </cfRule>
  </conditionalFormatting>
  <conditionalFormatting sqref="W128:Z1048576 W3:Z11 W48:Z48 W14:Z29 W31:Z42">
    <cfRule type="containsText" dxfId="537" priority="606" operator="containsText" text="NV">
      <formula>NOT(ISERROR(SEARCH("NV",W3)))</formula>
    </cfRule>
    <cfRule type="containsText" dxfId="536" priority="607" operator="containsText" text="TS">
      <formula>NOT(ISERROR(SEARCH("TS",W3)))</formula>
    </cfRule>
  </conditionalFormatting>
  <conditionalFormatting sqref="W128:Z128">
    <cfRule type="containsText" dxfId="535" priority="604" operator="containsText" text="A">
      <formula>NOT(ISERROR(SEARCH("A",W128)))</formula>
    </cfRule>
    <cfRule type="containsText" dxfId="534" priority="605" operator="containsText" text="A">
      <formula>NOT(ISERROR(SEARCH("A",W128)))</formula>
    </cfRule>
  </conditionalFormatting>
  <conditionalFormatting sqref="W87:Z89">
    <cfRule type="containsText" dxfId="533" priority="597" operator="containsText" text="TS&#10;Từ tháng&#10;1- 6">
      <formula>NOT(ISERROR(SEARCH("TS
Từ tháng
1- 6",W87)))</formula>
    </cfRule>
  </conditionalFormatting>
  <conditionalFormatting sqref="W87:Z89">
    <cfRule type="containsText" dxfId="532" priority="595" operator="containsText" text="NV">
      <formula>NOT(ISERROR(SEARCH("NV",W87)))</formula>
    </cfRule>
    <cfRule type="containsText" dxfId="531" priority="596" operator="containsText" text="TS">
      <formula>NOT(ISERROR(SEARCH("TS",W87)))</formula>
    </cfRule>
  </conditionalFormatting>
  <conditionalFormatting sqref="W86:Z86 W44:Z47 W90:Z98 W49:Z49 W100:Z105 Y99:Z99 W53:Z53 X50:Z52">
    <cfRule type="containsText" dxfId="530" priority="600" operator="containsText" text="TS&#10;Từ tháng&#10;1- 6">
      <formula>NOT(ISERROR(SEARCH("TS
Từ tháng
1- 6",W44)))</formula>
    </cfRule>
  </conditionalFormatting>
  <conditionalFormatting sqref="W86:Z86 W44:Z47 W90:Z98 W49:Z49 W100:Z105 Y99:Z99 W53:Z53 X50:Z52">
    <cfRule type="containsText" dxfId="529" priority="598" operator="containsText" text="NV">
      <formula>NOT(ISERROR(SEARCH("NV",W44)))</formula>
    </cfRule>
    <cfRule type="containsText" dxfId="528" priority="599" operator="containsText" text="TS">
      <formula>NOT(ISERROR(SEARCH("TS",W44)))</formula>
    </cfRule>
  </conditionalFormatting>
  <conditionalFormatting sqref="W61:Z61">
    <cfRule type="containsText" dxfId="527" priority="594" operator="containsText" text="TS&#10;Từ tháng&#10;1- 6">
      <formula>NOT(ISERROR(SEARCH("TS
Từ tháng
1- 6",W61)))</formula>
    </cfRule>
  </conditionalFormatting>
  <conditionalFormatting sqref="W61:Z61">
    <cfRule type="containsText" dxfId="526" priority="592" operator="containsText" text="NV">
      <formula>NOT(ISERROR(SEARCH("NV",W61)))</formula>
    </cfRule>
    <cfRule type="containsText" dxfId="525" priority="593" operator="containsText" text="TS">
      <formula>NOT(ISERROR(SEARCH("TS",W61)))</formula>
    </cfRule>
  </conditionalFormatting>
  <conditionalFormatting sqref="W43:Z43">
    <cfRule type="containsText" dxfId="524" priority="591" operator="containsText" text="TS&#10;Từ tháng&#10;1- 6">
      <formula>NOT(ISERROR(SEARCH("TS
Từ tháng
1- 6",W43)))</formula>
    </cfRule>
  </conditionalFormatting>
  <conditionalFormatting sqref="W43:Z43">
    <cfRule type="containsText" dxfId="523" priority="589" operator="containsText" text="NV">
      <formula>NOT(ISERROR(SEARCH("NV",W43)))</formula>
    </cfRule>
    <cfRule type="containsText" dxfId="522" priority="590" operator="containsText" text="TS">
      <formula>NOT(ISERROR(SEARCH("TS",W43)))</formula>
    </cfRule>
  </conditionalFormatting>
  <conditionalFormatting sqref="T40:V42 V43:V48 T43:T48">
    <cfRule type="containsText" dxfId="521" priority="582" operator="containsText" text="TS&#10;Từ tháng&#10;1- 6">
      <formula>NOT(ISERROR(SEARCH("TS
Từ tháng
1- 6",T40)))</formula>
    </cfRule>
  </conditionalFormatting>
  <conditionalFormatting sqref="T40:V42 V43:V48 T43:T48">
    <cfRule type="containsText" dxfId="520" priority="580" operator="containsText" text="NV">
      <formula>NOT(ISERROR(SEARCH("NV",T40)))</formula>
    </cfRule>
    <cfRule type="containsText" dxfId="519" priority="581" operator="containsText" text="TS">
      <formula>NOT(ISERROR(SEARCH("TS",T40)))</formula>
    </cfRule>
  </conditionalFormatting>
  <conditionalFormatting sqref="T50:T52 V50:V52">
    <cfRule type="containsText" dxfId="518" priority="579" operator="containsText" text="TS&#10;Từ tháng&#10;1- 6">
      <formula>NOT(ISERROR(SEARCH("TS
Từ tháng
1- 6",T50)))</formula>
    </cfRule>
  </conditionalFormatting>
  <conditionalFormatting sqref="T50:T52 V50:V52">
    <cfRule type="containsText" dxfId="517" priority="577" operator="containsText" text="NV">
      <formula>NOT(ISERROR(SEARCH("NV",T50)))</formula>
    </cfRule>
    <cfRule type="containsText" dxfId="516" priority="578" operator="containsText" text="TS">
      <formula>NOT(ISERROR(SEARCH("TS",T50)))</formula>
    </cfRule>
  </conditionalFormatting>
  <conditionalFormatting sqref="T87:T89 V87:V89">
    <cfRule type="containsText" dxfId="515" priority="573" operator="containsText" text="TS&#10;Từ tháng&#10;1- 6">
      <formula>NOT(ISERROR(SEARCH("TS
Từ tháng
1- 6",T87)))</formula>
    </cfRule>
  </conditionalFormatting>
  <conditionalFormatting sqref="T87:T89 V87:V89">
    <cfRule type="containsText" dxfId="514" priority="571" operator="containsText" text="NV">
      <formula>NOT(ISERROR(SEARCH("NV",T87)))</formula>
    </cfRule>
    <cfRule type="containsText" dxfId="513" priority="572" operator="containsText" text="TS">
      <formula>NOT(ISERROR(SEARCH("TS",T87)))</formula>
    </cfRule>
  </conditionalFormatting>
  <conditionalFormatting sqref="T91 V91">
    <cfRule type="containsText" dxfId="512" priority="570" operator="containsText" text="TS&#10;Từ tháng&#10;1- 6">
      <formula>NOT(ISERROR(SEARCH("TS
Từ tháng
1- 6",T91)))</formula>
    </cfRule>
  </conditionalFormatting>
  <conditionalFormatting sqref="T91 V91">
    <cfRule type="containsText" dxfId="511" priority="568" operator="containsText" text="NV">
      <formula>NOT(ISERROR(SEARCH("NV",T91)))</formula>
    </cfRule>
    <cfRule type="containsText" dxfId="510" priority="569" operator="containsText" text="TS">
      <formula>NOT(ISERROR(SEARCH("TS",T91)))</formula>
    </cfRule>
  </conditionalFormatting>
  <conditionalFormatting sqref="T94:T96 V94:V96">
    <cfRule type="containsText" dxfId="509" priority="567" operator="containsText" text="TS&#10;Từ tháng&#10;1- 6">
      <formula>NOT(ISERROR(SEARCH("TS
Từ tháng
1- 6",T94)))</formula>
    </cfRule>
  </conditionalFormatting>
  <conditionalFormatting sqref="T94:T96 V94:V96">
    <cfRule type="containsText" dxfId="508" priority="565" operator="containsText" text="NV">
      <formula>NOT(ISERROR(SEARCH("NV",T94)))</formula>
    </cfRule>
    <cfRule type="containsText" dxfId="507" priority="566" operator="containsText" text="TS">
      <formula>NOT(ISERROR(SEARCH("TS",T94)))</formula>
    </cfRule>
  </conditionalFormatting>
  <conditionalFormatting sqref="T98:T99 V98">
    <cfRule type="containsText" dxfId="506" priority="564" operator="containsText" text="TS&#10;Từ tháng&#10;1- 6">
      <formula>NOT(ISERROR(SEARCH("TS
Từ tháng
1- 6",T98)))</formula>
    </cfRule>
  </conditionalFormatting>
  <conditionalFormatting sqref="T98:T99 V98">
    <cfRule type="containsText" dxfId="505" priority="562" operator="containsText" text="NV">
      <formula>NOT(ISERROR(SEARCH("NV",T98)))</formula>
    </cfRule>
    <cfRule type="containsText" dxfId="504" priority="563" operator="containsText" text="TS">
      <formula>NOT(ISERROR(SEARCH("TS",T98)))</formula>
    </cfRule>
  </conditionalFormatting>
  <conditionalFormatting sqref="T101:T105 V101:V105">
    <cfRule type="containsText" dxfId="503" priority="561" operator="containsText" text="TS&#10;Từ tháng&#10;1- 6">
      <formula>NOT(ISERROR(SEARCH("TS
Từ tháng
1- 6",T101)))</formula>
    </cfRule>
  </conditionalFormatting>
  <conditionalFormatting sqref="T101:T105 V101:V105">
    <cfRule type="containsText" dxfId="502" priority="559" operator="containsText" text="NV">
      <formula>NOT(ISERROR(SEARCH("NV",T101)))</formula>
    </cfRule>
    <cfRule type="containsText" dxfId="501" priority="560" operator="containsText" text="TS">
      <formula>NOT(ISERROR(SEARCH("TS",T101)))</formula>
    </cfRule>
  </conditionalFormatting>
  <conditionalFormatting sqref="V122:V127">
    <cfRule type="containsText" dxfId="500" priority="558" operator="containsText" text="TS&#10;Từ tháng&#10;1- 6">
      <formula>NOT(ISERROR(SEARCH("TS
Từ tháng
1- 6",V122)))</formula>
    </cfRule>
  </conditionalFormatting>
  <conditionalFormatting sqref="V122:V127">
    <cfRule type="containsText" dxfId="499" priority="556" operator="containsText" text="NV">
      <formula>NOT(ISERROR(SEARCH("NV",V122)))</formula>
    </cfRule>
    <cfRule type="containsText" dxfId="498" priority="557" operator="containsText" text="TS">
      <formula>NOT(ISERROR(SEARCH("TS",V122)))</formula>
    </cfRule>
  </conditionalFormatting>
  <conditionalFormatting sqref="V2">
    <cfRule type="containsText" dxfId="497" priority="555" operator="containsText" text="TS&#10;Từ tháng&#10;1- 6">
      <formula>NOT(ISERROR(SEARCH("TS
Từ tháng
1- 6",V2)))</formula>
    </cfRule>
  </conditionalFormatting>
  <conditionalFormatting sqref="V2">
    <cfRule type="containsText" dxfId="496" priority="553" operator="containsText" text="NV">
      <formula>NOT(ISERROR(SEARCH("NV",V2)))</formula>
    </cfRule>
    <cfRule type="containsText" dxfId="495" priority="554" operator="containsText" text="TS">
      <formula>NOT(ISERROR(SEARCH("TS",V2)))</formula>
    </cfRule>
  </conditionalFormatting>
  <conditionalFormatting sqref="W2:X2">
    <cfRule type="containsText" dxfId="494" priority="543" operator="containsText" text="TS&#10;Từ tháng&#10;1- 6">
      <formula>NOT(ISERROR(SEARCH("TS
Từ tháng
1- 6",W2)))</formula>
    </cfRule>
  </conditionalFormatting>
  <conditionalFormatting sqref="W2:X2">
    <cfRule type="containsText" dxfId="493" priority="541" operator="containsText" text="NV">
      <formula>NOT(ISERROR(SEARCH("NV",W2)))</formula>
    </cfRule>
    <cfRule type="containsText" dxfId="492" priority="542" operator="containsText" text="TS">
      <formula>NOT(ISERROR(SEARCH("TS",W2)))</formula>
    </cfRule>
  </conditionalFormatting>
  <conditionalFormatting sqref="Y2:Z2">
    <cfRule type="containsText" dxfId="491" priority="540" operator="containsText" text="TS&#10;Từ tháng&#10;1- 6">
      <formula>NOT(ISERROR(SEARCH("TS
Từ tháng
1- 6",Y2)))</formula>
    </cfRule>
  </conditionalFormatting>
  <conditionalFormatting sqref="Y2:Z2">
    <cfRule type="containsText" dxfId="490" priority="538" operator="containsText" text="NV">
      <formula>NOT(ISERROR(SEARCH("NV",Y2)))</formula>
    </cfRule>
    <cfRule type="containsText" dxfId="489" priority="539" operator="containsText" text="TS">
      <formula>NOT(ISERROR(SEARCH("TS",Y2)))</formula>
    </cfRule>
  </conditionalFormatting>
  <conditionalFormatting sqref="H12 T12 V12">
    <cfRule type="containsText" dxfId="488" priority="537" operator="containsText" text="TS&#10;Từ tháng&#10;1- 6">
      <formula>NOT(ISERROR(SEARCH("TS
Từ tháng
1- 6",H12)))</formula>
    </cfRule>
  </conditionalFormatting>
  <conditionalFormatting sqref="H12 T12 V12">
    <cfRule type="containsText" dxfId="487" priority="535" operator="containsText" text="NV">
      <formula>NOT(ISERROR(SEARCH("NV",H12)))</formula>
    </cfRule>
    <cfRule type="containsText" dxfId="486" priority="536" operator="containsText" text="TS">
      <formula>NOT(ISERROR(SEARCH("TS",H12)))</formula>
    </cfRule>
  </conditionalFormatting>
  <conditionalFormatting sqref="W12:Z12">
    <cfRule type="containsText" dxfId="485" priority="534" operator="containsText" text="TS&#10;Từ tháng&#10;1- 6">
      <formula>NOT(ISERROR(SEARCH("TS
Từ tháng
1- 6",W12)))</formula>
    </cfRule>
  </conditionalFormatting>
  <conditionalFormatting sqref="W12:Z12">
    <cfRule type="containsText" dxfId="484" priority="532" operator="containsText" text="NV">
      <formula>NOT(ISERROR(SEARCH("NV",W12)))</formula>
    </cfRule>
    <cfRule type="containsText" dxfId="483" priority="533" operator="containsText" text="TS">
      <formula>NOT(ISERROR(SEARCH("TS",W12)))</formula>
    </cfRule>
  </conditionalFormatting>
  <conditionalFormatting sqref="H113:O113 M114:O121 Q113 T113">
    <cfRule type="containsText" dxfId="482" priority="531" operator="containsText" text="TS&#10;Từ tháng&#10;1- 6">
      <formula>NOT(ISERROR(SEARCH("TS
Từ tháng
1- 6",H113)))</formula>
    </cfRule>
  </conditionalFormatting>
  <conditionalFormatting sqref="H113:O113 M114:O121 Q113 T113">
    <cfRule type="containsText" dxfId="481" priority="529" operator="containsText" text="NV">
      <formula>NOT(ISERROR(SEARCH("NV",H113)))</formula>
    </cfRule>
    <cfRule type="containsText" dxfId="480" priority="530" operator="containsText" text="TS">
      <formula>NOT(ISERROR(SEARCH("TS",H113)))</formula>
    </cfRule>
  </conditionalFormatting>
  <conditionalFormatting sqref="U113:V113">
    <cfRule type="containsText" dxfId="479" priority="528" operator="containsText" text="TS&#10;Từ tháng&#10;1- 6">
      <formula>NOT(ISERROR(SEARCH("TS
Từ tháng
1- 6",U113)))</formula>
    </cfRule>
  </conditionalFormatting>
  <conditionalFormatting sqref="U113:V113">
    <cfRule type="containsText" dxfId="478" priority="526" operator="containsText" text="NV">
      <formula>NOT(ISERROR(SEARCH("NV",U113)))</formula>
    </cfRule>
    <cfRule type="containsText" dxfId="477" priority="527" operator="containsText" text="TS">
      <formula>NOT(ISERROR(SEARCH("TS",U113)))</formula>
    </cfRule>
  </conditionalFormatting>
  <conditionalFormatting sqref="W113:Z121">
    <cfRule type="containsText" dxfId="476" priority="525" operator="containsText" text="TS&#10;Từ tháng&#10;1- 6">
      <formula>NOT(ISERROR(SEARCH("TS
Từ tháng
1- 6",W113)))</formula>
    </cfRule>
  </conditionalFormatting>
  <conditionalFormatting sqref="W113:Z121">
    <cfRule type="containsText" dxfId="475" priority="523" operator="containsText" text="NV">
      <formula>NOT(ISERROR(SEARCH("NV",W113)))</formula>
    </cfRule>
    <cfRule type="containsText" dxfId="474" priority="524" operator="containsText" text="TS">
      <formula>NOT(ISERROR(SEARCH("TS",W113)))</formula>
    </cfRule>
  </conditionalFormatting>
  <conditionalFormatting sqref="V114:V121">
    <cfRule type="containsText" dxfId="473" priority="522" operator="containsText" text="TS&#10;Từ tháng&#10;1- 6">
      <formula>NOT(ISERROR(SEARCH("TS
Từ tháng
1- 6",V114)))</formula>
    </cfRule>
  </conditionalFormatting>
  <conditionalFormatting sqref="V114:V121">
    <cfRule type="containsText" dxfId="472" priority="520" operator="containsText" text="NV">
      <formula>NOT(ISERROR(SEARCH("NV",V114)))</formula>
    </cfRule>
    <cfRule type="containsText" dxfId="471" priority="521" operator="containsText" text="TS">
      <formula>NOT(ISERROR(SEARCH("TS",V114)))</formula>
    </cfRule>
  </conditionalFormatting>
  <conditionalFormatting sqref="H106:O106 Q106 T106">
    <cfRule type="containsText" dxfId="470" priority="519" operator="containsText" text="TS&#10;Từ tháng&#10;1- 6">
      <formula>NOT(ISERROR(SEARCH("TS
Từ tháng
1- 6",H106)))</formula>
    </cfRule>
  </conditionalFormatting>
  <conditionalFormatting sqref="H106:O106 Q106 T106">
    <cfRule type="containsText" dxfId="469" priority="517" operator="containsText" text="NV">
      <formula>NOT(ISERROR(SEARCH("NV",H106)))</formula>
    </cfRule>
    <cfRule type="containsText" dxfId="468" priority="518" operator="containsText" text="TS">
      <formula>NOT(ISERROR(SEARCH("TS",H106)))</formula>
    </cfRule>
  </conditionalFormatting>
  <conditionalFormatting sqref="U106:V106">
    <cfRule type="containsText" dxfId="467" priority="516" operator="containsText" text="TS&#10;Từ tháng&#10;1- 6">
      <formula>NOT(ISERROR(SEARCH("TS
Từ tháng
1- 6",U106)))</formula>
    </cfRule>
  </conditionalFormatting>
  <conditionalFormatting sqref="U106:V106">
    <cfRule type="containsText" dxfId="466" priority="514" operator="containsText" text="NV">
      <formula>NOT(ISERROR(SEARCH("NV",U106)))</formula>
    </cfRule>
    <cfRule type="containsText" dxfId="465" priority="515" operator="containsText" text="TS">
      <formula>NOT(ISERROR(SEARCH("TS",U106)))</formula>
    </cfRule>
  </conditionalFormatting>
  <conditionalFormatting sqref="W106:Z107">
    <cfRule type="containsText" dxfId="464" priority="513" operator="containsText" text="TS&#10;Từ tháng&#10;1- 6">
      <formula>NOT(ISERROR(SEARCH("TS
Từ tháng
1- 6",W106)))</formula>
    </cfRule>
  </conditionalFormatting>
  <conditionalFormatting sqref="W106:Z107">
    <cfRule type="containsText" dxfId="463" priority="511" operator="containsText" text="NV">
      <formula>NOT(ISERROR(SEARCH("NV",W106)))</formula>
    </cfRule>
    <cfRule type="containsText" dxfId="462" priority="512" operator="containsText" text="TS">
      <formula>NOT(ISERROR(SEARCH("TS",W106)))</formula>
    </cfRule>
  </conditionalFormatting>
  <conditionalFormatting sqref="T107 V107">
    <cfRule type="containsText" dxfId="461" priority="510" operator="containsText" text="TS&#10;Từ tháng&#10;1- 6">
      <formula>NOT(ISERROR(SEARCH("TS
Từ tháng
1- 6",T107)))</formula>
    </cfRule>
  </conditionalFormatting>
  <conditionalFormatting sqref="T107 V107">
    <cfRule type="containsText" dxfId="460" priority="508" operator="containsText" text="NV">
      <formula>NOT(ISERROR(SEARCH("NV",T107)))</formula>
    </cfRule>
    <cfRule type="containsText" dxfId="459" priority="509" operator="containsText" text="TS">
      <formula>NOT(ISERROR(SEARCH("TS",T107)))</formula>
    </cfRule>
  </conditionalFormatting>
  <conditionalFormatting sqref="H30:K30 T30 K29:K35 M30 V30 O30">
    <cfRule type="containsText" dxfId="458" priority="496" operator="containsText" text="NV">
      <formula>NOT(ISERROR(SEARCH("NV",H29)))</formula>
    </cfRule>
    <cfRule type="containsText" dxfId="457" priority="497" operator="containsText" text="TS">
      <formula>NOT(ISERROR(SEARCH("TS",H29)))</formula>
    </cfRule>
  </conditionalFormatting>
  <conditionalFormatting sqref="T114:T127">
    <cfRule type="containsText" dxfId="456" priority="507" operator="containsText" text="TS&#10;Từ tháng&#10;1- 6">
      <formula>NOT(ISERROR(SEARCH("TS
Từ tháng
1- 6",T114)))</formula>
    </cfRule>
  </conditionalFormatting>
  <conditionalFormatting sqref="T114:T127">
    <cfRule type="containsText" dxfId="455" priority="505" operator="containsText" text="NV">
      <formula>NOT(ISERROR(SEARCH("NV",T114)))</formula>
    </cfRule>
    <cfRule type="containsText" dxfId="454" priority="506" operator="containsText" text="TS">
      <formula>NOT(ISERROR(SEARCH("TS",T114)))</formula>
    </cfRule>
  </conditionalFormatting>
  <conditionalFormatting sqref="L44:L48">
    <cfRule type="containsText" dxfId="453" priority="366" operator="containsText" text="TS&#10;Từ tháng&#10;1- 6">
      <formula>NOT(ISERROR(SEARCH("TS
Từ tháng
1- 6",L44)))</formula>
    </cfRule>
  </conditionalFormatting>
  <conditionalFormatting sqref="L44:L48">
    <cfRule type="containsText" dxfId="452" priority="364" operator="containsText" text="NV">
      <formula>NOT(ISERROR(SEARCH("NV",L44)))</formula>
    </cfRule>
    <cfRule type="containsText" dxfId="451" priority="365" operator="containsText" text="TS">
      <formula>NOT(ISERROR(SEARCH("TS",L44)))</formula>
    </cfRule>
  </conditionalFormatting>
  <conditionalFormatting sqref="H30:K30 T30 K29:K35 M30 V30 O30">
    <cfRule type="containsText" dxfId="450" priority="498" operator="containsText" text="TS&#10;Từ tháng&#10;1- 6">
      <formula>NOT(ISERROR(SEARCH("TS
Từ tháng
1- 6",H29)))</formula>
    </cfRule>
  </conditionalFormatting>
  <conditionalFormatting sqref="W30:Z30">
    <cfRule type="containsText" dxfId="449" priority="495" operator="containsText" text="TS&#10;Từ tháng&#10;1- 6">
      <formula>NOT(ISERROR(SEARCH("TS
Từ tháng
1- 6",W30)))</formula>
    </cfRule>
  </conditionalFormatting>
  <conditionalFormatting sqref="W30:Z30">
    <cfRule type="containsText" dxfId="448" priority="493" operator="containsText" text="NV">
      <formula>NOT(ISERROR(SEARCH("NV",W30)))</formula>
    </cfRule>
    <cfRule type="containsText" dxfId="447" priority="494" operator="containsText" text="TS">
      <formula>NOT(ISERROR(SEARCH("TS",W30)))</formula>
    </cfRule>
  </conditionalFormatting>
  <conditionalFormatting sqref="W13:Z13">
    <cfRule type="containsText" dxfId="446" priority="489" operator="containsText" text="TS&#10;Từ tháng&#10;1- 6">
      <formula>NOT(ISERROR(SEARCH("TS
Từ tháng
1- 6",W13)))</formula>
    </cfRule>
  </conditionalFormatting>
  <conditionalFormatting sqref="W13:Z13">
    <cfRule type="containsText" dxfId="445" priority="487" operator="containsText" text="NV">
      <formula>NOT(ISERROR(SEARCH("NV",W13)))</formula>
    </cfRule>
    <cfRule type="containsText" dxfId="444" priority="488" operator="containsText" text="TS">
      <formula>NOT(ISERROR(SEARCH("TS",W13)))</formula>
    </cfRule>
  </conditionalFormatting>
  <conditionalFormatting sqref="W108:X112">
    <cfRule type="containsText" dxfId="443" priority="486" operator="containsText" text="TS&#10;Từ tháng&#10;1- 6">
      <formula>NOT(ISERROR(SEARCH("TS
Từ tháng
1- 6",W108)))</formula>
    </cfRule>
  </conditionalFormatting>
  <conditionalFormatting sqref="W108:X112">
    <cfRule type="containsText" dxfId="442" priority="484" operator="containsText" text="NV">
      <formula>NOT(ISERROR(SEARCH("NV",W108)))</formula>
    </cfRule>
    <cfRule type="containsText" dxfId="441" priority="485" operator="containsText" text="TS">
      <formula>NOT(ISERROR(SEARCH("TS",W108)))</formula>
    </cfRule>
  </conditionalFormatting>
  <conditionalFormatting sqref="J43">
    <cfRule type="containsText" dxfId="440" priority="405" operator="containsText" text="TS&#10;Từ tháng&#10;1- 6">
      <formula>NOT(ISERROR(SEARCH("TS
Từ tháng
1- 6",J43)))</formula>
    </cfRule>
  </conditionalFormatting>
  <conditionalFormatting sqref="J43">
    <cfRule type="containsText" dxfId="439" priority="403" operator="containsText" text="NV">
      <formula>NOT(ISERROR(SEARCH("NV",J43)))</formula>
    </cfRule>
    <cfRule type="containsText" dxfId="438" priority="404" operator="containsText" text="TS">
      <formula>NOT(ISERROR(SEARCH("TS",J43)))</formula>
    </cfRule>
  </conditionalFormatting>
  <conditionalFormatting sqref="K13:K14">
    <cfRule type="containsText" dxfId="437" priority="402" operator="containsText" text="TS&#10;Từ tháng&#10;1- 6">
      <formula>NOT(ISERROR(SEARCH("TS
Từ tháng
1- 6",K13)))</formula>
    </cfRule>
  </conditionalFormatting>
  <conditionalFormatting sqref="K13:K14">
    <cfRule type="containsText" dxfId="436" priority="400" operator="containsText" text="NV">
      <formula>NOT(ISERROR(SEARCH("NV",K13)))</formula>
    </cfRule>
    <cfRule type="containsText" dxfId="435" priority="401" operator="containsText" text="TS">
      <formula>NOT(ISERROR(SEARCH("TS",K13)))</formula>
    </cfRule>
  </conditionalFormatting>
  <conditionalFormatting sqref="W99">
    <cfRule type="containsText" dxfId="434" priority="468" operator="containsText" text="TS&#10;Từ tháng&#10;1- 6">
      <formula>NOT(ISERROR(SEARCH("TS
Từ tháng
1- 6",W99)))</formula>
    </cfRule>
  </conditionalFormatting>
  <conditionalFormatting sqref="W99">
    <cfRule type="containsText" dxfId="433" priority="466" operator="containsText" text="NV">
      <formula>NOT(ISERROR(SEARCH("NV",W99)))</formula>
    </cfRule>
    <cfRule type="containsText" dxfId="432" priority="467" operator="containsText" text="TS">
      <formula>NOT(ISERROR(SEARCH("TS",W99)))</formula>
    </cfRule>
  </conditionalFormatting>
  <conditionalFormatting sqref="V99">
    <cfRule type="containsText" dxfId="431" priority="465" operator="containsText" text="TS&#10;Từ tháng&#10;1- 6">
      <formula>NOT(ISERROR(SEARCH("TS
Từ tháng
1- 6",V99)))</formula>
    </cfRule>
  </conditionalFormatting>
  <conditionalFormatting sqref="V99">
    <cfRule type="containsText" dxfId="430" priority="463" operator="containsText" text="NV">
      <formula>NOT(ISERROR(SEARCH("NV",V99)))</formula>
    </cfRule>
    <cfRule type="containsText" dxfId="429" priority="464" operator="containsText" text="TS">
      <formula>NOT(ISERROR(SEARCH("TS",V99)))</formula>
    </cfRule>
  </conditionalFormatting>
  <conditionalFormatting sqref="X99">
    <cfRule type="containsText" dxfId="428" priority="462" operator="containsText" text="TS&#10;Từ tháng&#10;1- 6">
      <formula>NOT(ISERROR(SEARCH("TS
Từ tháng
1- 6",X99)))</formula>
    </cfRule>
  </conditionalFormatting>
  <conditionalFormatting sqref="X99">
    <cfRule type="containsText" dxfId="427" priority="460" operator="containsText" text="NV">
      <formula>NOT(ISERROR(SEARCH("NV",X99)))</formula>
    </cfRule>
    <cfRule type="containsText" dxfId="426" priority="461" operator="containsText" text="TS">
      <formula>NOT(ISERROR(SEARCH("TS",X99)))</formula>
    </cfRule>
  </conditionalFormatting>
  <conditionalFormatting sqref="W50:W52">
    <cfRule type="containsText" dxfId="425" priority="459" operator="containsText" text="TS&#10;Từ tháng&#10;1- 6">
      <formula>NOT(ISERROR(SEARCH("TSTừ tháng1- 6",W50)))</formula>
    </cfRule>
  </conditionalFormatting>
  <conditionalFormatting sqref="W50:W52">
    <cfRule type="containsText" dxfId="424" priority="457" operator="containsText" text="NV">
      <formula>NOT(ISERROR(SEARCH("NV",W50)))</formula>
    </cfRule>
    <cfRule type="containsText" dxfId="423" priority="458" operator="containsText" text="TS">
      <formula>NOT(ISERROR(SEARCH("TS",W50)))</formula>
    </cfRule>
  </conditionalFormatting>
  <conditionalFormatting sqref="V16:V17">
    <cfRule type="containsText" dxfId="422" priority="454" operator="containsText" text="NV">
      <formula>NOT(ISERROR(SEARCH("NV",V16)))</formula>
    </cfRule>
    <cfRule type="containsText" dxfId="421" priority="455" operator="containsText" text="TS">
      <formula>NOT(ISERROR(SEARCH("TS",V16)))</formula>
    </cfRule>
  </conditionalFormatting>
  <conditionalFormatting sqref="V16:V17">
    <cfRule type="containsText" dxfId="420" priority="456" operator="containsText" text="TS&#10;Từ tháng&#10;1- 6">
      <formula>NOT(ISERROR(SEARCH("TS
Từ tháng
1- 6",V16)))</formula>
    </cfRule>
  </conditionalFormatting>
  <conditionalFormatting sqref="V13">
    <cfRule type="containsText" dxfId="419" priority="453" operator="containsText" text="TS&#10;Từ tháng&#10;1- 6">
      <formula>NOT(ISERROR(SEARCH("TS
Từ tháng
1- 6",V13)))</formula>
    </cfRule>
  </conditionalFormatting>
  <conditionalFormatting sqref="V13">
    <cfRule type="containsText" dxfId="418" priority="451" operator="containsText" text="NV">
      <formula>NOT(ISERROR(SEARCH("NV",V13)))</formula>
    </cfRule>
    <cfRule type="containsText" dxfId="417" priority="452" operator="containsText" text="TS">
      <formula>NOT(ISERROR(SEARCH("TS",V13)))</formula>
    </cfRule>
  </conditionalFormatting>
  <conditionalFormatting sqref="L4:L6 L8:L11">
    <cfRule type="containsText" dxfId="416" priority="381" operator="containsText" text="TS&#10;Từ tháng&#10;1- 6">
      <formula>NOT(ISERROR(SEARCH("TS
Từ tháng
1- 6",L4)))</formula>
    </cfRule>
  </conditionalFormatting>
  <conditionalFormatting sqref="L4:L6 L8:L11">
    <cfRule type="containsText" dxfId="415" priority="379" operator="containsText" text="NV">
      <formula>NOT(ISERROR(SEARCH("NV",L4)))</formula>
    </cfRule>
    <cfRule type="containsText" dxfId="414" priority="380" operator="containsText" text="TS">
      <formula>NOT(ISERROR(SEARCH("TS",L4)))</formula>
    </cfRule>
  </conditionalFormatting>
  <conditionalFormatting sqref="L12">
    <cfRule type="containsText" dxfId="413" priority="378" operator="containsText" text="TS&#10;Từ tháng&#10;1- 6">
      <formula>NOT(ISERROR(SEARCH("TS
Từ tháng
1- 6",L12)))</formula>
    </cfRule>
  </conditionalFormatting>
  <conditionalFormatting sqref="L12">
    <cfRule type="containsText" dxfId="412" priority="376" operator="containsText" text="NV">
      <formula>NOT(ISERROR(SEARCH("NV",L12)))</formula>
    </cfRule>
    <cfRule type="containsText" dxfId="411" priority="377" operator="containsText" text="TS">
      <formula>NOT(ISERROR(SEARCH("TS",L12)))</formula>
    </cfRule>
  </conditionalFormatting>
  <conditionalFormatting sqref="L7">
    <cfRule type="containsText" dxfId="410" priority="375" operator="containsText" text="TS&#10;Từ tháng&#10;1- 6">
      <formula>NOT(ISERROR(SEARCH("TS
Từ tháng
1- 6",L7)))</formula>
    </cfRule>
  </conditionalFormatting>
  <conditionalFormatting sqref="L7">
    <cfRule type="containsText" dxfId="409" priority="373" operator="containsText" text="NV">
      <formula>NOT(ISERROR(SEARCH("NV",L7)))</formula>
    </cfRule>
    <cfRule type="containsText" dxfId="408" priority="374" operator="containsText" text="TS">
      <formula>NOT(ISERROR(SEARCH("TS",L7)))</formula>
    </cfRule>
  </conditionalFormatting>
  <conditionalFormatting sqref="L31:L35 L29">
    <cfRule type="containsText" dxfId="407" priority="372" operator="containsText" text="TS&#10;Từ tháng&#10;1- 6">
      <formula>NOT(ISERROR(SEARCH("TS
Từ tháng
1- 6",L29)))</formula>
    </cfRule>
  </conditionalFormatting>
  <conditionalFormatting sqref="L31:L35 L29">
    <cfRule type="containsText" dxfId="406" priority="370" operator="containsText" text="NV">
      <formula>NOT(ISERROR(SEARCH("NV",L29)))</formula>
    </cfRule>
    <cfRule type="containsText" dxfId="405" priority="371" operator="containsText" text="TS">
      <formula>NOT(ISERROR(SEARCH("TS",L29)))</formula>
    </cfRule>
  </conditionalFormatting>
  <conditionalFormatting sqref="J4:J6 J8:J11">
    <cfRule type="containsText" dxfId="404" priority="438" operator="containsText" text="TS&#10;Từ tháng&#10;1- 6">
      <formula>NOT(ISERROR(SEARCH("TS
Từ tháng
1- 6",J4)))</formula>
    </cfRule>
  </conditionalFormatting>
  <conditionalFormatting sqref="J4:J6 J8:J11">
    <cfRule type="containsText" dxfId="403" priority="436" operator="containsText" text="NV">
      <formula>NOT(ISERROR(SEARCH("NV",J4)))</formula>
    </cfRule>
    <cfRule type="containsText" dxfId="402" priority="437" operator="containsText" text="TS">
      <formula>NOT(ISERROR(SEARCH("TS",J4)))</formula>
    </cfRule>
  </conditionalFormatting>
  <conditionalFormatting sqref="J12">
    <cfRule type="containsText" dxfId="401" priority="435" operator="containsText" text="TS&#10;Từ tháng&#10;1- 6">
      <formula>NOT(ISERROR(SEARCH("TS
Từ tháng
1- 6",J12)))</formula>
    </cfRule>
  </conditionalFormatting>
  <conditionalFormatting sqref="J12">
    <cfRule type="containsText" dxfId="400" priority="433" operator="containsText" text="NV">
      <formula>NOT(ISERROR(SEARCH("NV",J12)))</formula>
    </cfRule>
    <cfRule type="containsText" dxfId="399" priority="434" operator="containsText" text="TS">
      <formula>NOT(ISERROR(SEARCH("TS",J12)))</formula>
    </cfRule>
  </conditionalFormatting>
  <conditionalFormatting sqref="I4:I6 I11 I8:I9">
    <cfRule type="containsText" dxfId="398" priority="432" operator="containsText" text="TS&#10;Từ tháng&#10;1- 6">
      <formula>NOT(ISERROR(SEARCH("TS
Từ tháng
1- 6",I4)))</formula>
    </cfRule>
  </conditionalFormatting>
  <conditionalFormatting sqref="I4:I6 I11 I8:I9">
    <cfRule type="containsText" dxfId="397" priority="430" operator="containsText" text="NV">
      <formula>NOT(ISERROR(SEARCH("NV",I4)))</formula>
    </cfRule>
    <cfRule type="containsText" dxfId="396" priority="431" operator="containsText" text="TS">
      <formula>NOT(ISERROR(SEARCH("TS",I4)))</formula>
    </cfRule>
  </conditionalFormatting>
  <conditionalFormatting sqref="I12">
    <cfRule type="containsText" dxfId="395" priority="429" operator="containsText" text="TS&#10;Từ tháng&#10;1- 6">
      <formula>NOT(ISERROR(SEARCH("TS
Từ tháng
1- 6",I12)))</formula>
    </cfRule>
  </conditionalFormatting>
  <conditionalFormatting sqref="I12">
    <cfRule type="containsText" dxfId="394" priority="427" operator="containsText" text="NV">
      <formula>NOT(ISERROR(SEARCH("NV",I12)))</formula>
    </cfRule>
    <cfRule type="containsText" dxfId="393" priority="428" operator="containsText" text="TS">
      <formula>NOT(ISERROR(SEARCH("TS",I12)))</formula>
    </cfRule>
  </conditionalFormatting>
  <conditionalFormatting sqref="I10">
    <cfRule type="containsText" dxfId="392" priority="426" operator="containsText" text="TS&#10;Từ tháng&#10;1- 6">
      <formula>NOT(ISERROR(SEARCH("TS
Từ tháng
1- 6",I10)))</formula>
    </cfRule>
  </conditionalFormatting>
  <conditionalFormatting sqref="I10">
    <cfRule type="containsText" dxfId="391" priority="424" operator="containsText" text="NV">
      <formula>NOT(ISERROR(SEARCH("NV",I10)))</formula>
    </cfRule>
    <cfRule type="containsText" dxfId="390" priority="425" operator="containsText" text="TS">
      <formula>NOT(ISERROR(SEARCH("TS",I10)))</formula>
    </cfRule>
  </conditionalFormatting>
  <conditionalFormatting sqref="I7">
    <cfRule type="containsText" dxfId="389" priority="423" operator="containsText" text="TS&#10;Từ tháng&#10;1- 6">
      <formula>NOT(ISERROR(SEARCH("TS
Từ tháng
1- 6",I7)))</formula>
    </cfRule>
  </conditionalFormatting>
  <conditionalFormatting sqref="I7">
    <cfRule type="containsText" dxfId="388" priority="421" operator="containsText" text="NV">
      <formula>NOT(ISERROR(SEARCH("NV",I7)))</formula>
    </cfRule>
    <cfRule type="containsText" dxfId="387" priority="422" operator="containsText" text="TS">
      <formula>NOT(ISERROR(SEARCH("TS",I7)))</formula>
    </cfRule>
  </conditionalFormatting>
  <conditionalFormatting sqref="J7">
    <cfRule type="containsText" dxfId="386" priority="420" operator="containsText" text="TS&#10;Từ tháng&#10;1- 6">
      <formula>NOT(ISERROR(SEARCH("TS
Từ tháng
1- 6",J7)))</formula>
    </cfRule>
  </conditionalFormatting>
  <conditionalFormatting sqref="J7">
    <cfRule type="containsText" dxfId="385" priority="418" operator="containsText" text="NV">
      <formula>NOT(ISERROR(SEARCH("NV",J7)))</formula>
    </cfRule>
    <cfRule type="containsText" dxfId="384" priority="419" operator="containsText" text="TS">
      <formula>NOT(ISERROR(SEARCH("TS",J7)))</formula>
    </cfRule>
  </conditionalFormatting>
  <conditionalFormatting sqref="J44:J48">
    <cfRule type="containsText" dxfId="383" priority="408" operator="containsText" text="TS&#10;Từ tháng&#10;1- 6">
      <formula>NOT(ISERROR(SEARCH("TS
Từ tháng
1- 6",J44)))</formula>
    </cfRule>
  </conditionalFormatting>
  <conditionalFormatting sqref="J44:J48">
    <cfRule type="containsText" dxfId="382" priority="406" operator="containsText" text="NV">
      <formula>NOT(ISERROR(SEARCH("NV",J44)))</formula>
    </cfRule>
    <cfRule type="containsText" dxfId="381" priority="407" operator="containsText" text="TS">
      <formula>NOT(ISERROR(SEARCH("TS",J44)))</formula>
    </cfRule>
  </conditionalFormatting>
  <conditionalFormatting sqref="K4:K6 K8:K11">
    <cfRule type="containsText" dxfId="380" priority="399" operator="containsText" text="TS&#10;Từ tháng&#10;1- 6">
      <formula>NOT(ISERROR(SEARCH("TS
Từ tháng
1- 6",K4)))</formula>
    </cfRule>
  </conditionalFormatting>
  <conditionalFormatting sqref="K4:K6 K8:K11">
    <cfRule type="containsText" dxfId="379" priority="397" operator="containsText" text="NV">
      <formula>NOT(ISERROR(SEARCH("NV",K4)))</formula>
    </cfRule>
    <cfRule type="containsText" dxfId="378" priority="398" operator="containsText" text="TS">
      <formula>NOT(ISERROR(SEARCH("TS",K4)))</formula>
    </cfRule>
  </conditionalFormatting>
  <conditionalFormatting sqref="K12">
    <cfRule type="containsText" dxfId="377" priority="396" operator="containsText" text="TS&#10;Từ tháng&#10;1- 6">
      <formula>NOT(ISERROR(SEARCH("TS
Từ tháng
1- 6",K12)))</formula>
    </cfRule>
  </conditionalFormatting>
  <conditionalFormatting sqref="K12">
    <cfRule type="containsText" dxfId="376" priority="394" operator="containsText" text="NV">
      <formula>NOT(ISERROR(SEARCH("NV",K12)))</formula>
    </cfRule>
    <cfRule type="containsText" dxfId="375" priority="395" operator="containsText" text="TS">
      <formula>NOT(ISERROR(SEARCH("TS",K12)))</formula>
    </cfRule>
  </conditionalFormatting>
  <conditionalFormatting sqref="K7">
    <cfRule type="containsText" dxfId="374" priority="393" operator="containsText" text="TS&#10;Từ tháng&#10;1- 6">
      <formula>NOT(ISERROR(SEARCH("TS
Từ tháng
1- 6",K7)))</formula>
    </cfRule>
  </conditionalFormatting>
  <conditionalFormatting sqref="K7">
    <cfRule type="containsText" dxfId="373" priority="391" operator="containsText" text="NV">
      <formula>NOT(ISERROR(SEARCH("NV",K7)))</formula>
    </cfRule>
    <cfRule type="containsText" dxfId="372" priority="392" operator="containsText" text="TS">
      <formula>NOT(ISERROR(SEARCH("TS",K7)))</formula>
    </cfRule>
  </conditionalFormatting>
  <conditionalFormatting sqref="K44:K48">
    <cfRule type="containsText" dxfId="371" priority="390" operator="containsText" text="TS&#10;Từ tháng&#10;1- 6">
      <formula>NOT(ISERROR(SEARCH("TS
Từ tháng
1- 6",K44)))</formula>
    </cfRule>
  </conditionalFormatting>
  <conditionalFormatting sqref="K44:K48">
    <cfRule type="containsText" dxfId="370" priority="388" operator="containsText" text="NV">
      <formula>NOT(ISERROR(SEARCH("NV",K44)))</formula>
    </cfRule>
    <cfRule type="containsText" dxfId="369" priority="389" operator="containsText" text="TS">
      <formula>NOT(ISERROR(SEARCH("TS",K44)))</formula>
    </cfRule>
  </conditionalFormatting>
  <conditionalFormatting sqref="K43">
    <cfRule type="containsText" dxfId="368" priority="387" operator="containsText" text="TS&#10;Từ tháng&#10;1- 6">
      <formula>NOT(ISERROR(SEARCH("TS
Từ tháng
1- 6",K43)))</formula>
    </cfRule>
  </conditionalFormatting>
  <conditionalFormatting sqref="K43">
    <cfRule type="containsText" dxfId="367" priority="385" operator="containsText" text="NV">
      <formula>NOT(ISERROR(SEARCH("NV",K43)))</formula>
    </cfRule>
    <cfRule type="containsText" dxfId="366" priority="386" operator="containsText" text="TS">
      <formula>NOT(ISERROR(SEARCH("TS",K43)))</formula>
    </cfRule>
  </conditionalFormatting>
  <conditionalFormatting sqref="L13:L14">
    <cfRule type="containsText" dxfId="365" priority="384" operator="containsText" text="TS&#10;Từ tháng&#10;1- 6">
      <formula>NOT(ISERROR(SEARCH("TS
Từ tháng
1- 6",L13)))</formula>
    </cfRule>
  </conditionalFormatting>
  <conditionalFormatting sqref="L13:L14">
    <cfRule type="containsText" dxfId="364" priority="382" operator="containsText" text="NV">
      <formula>NOT(ISERROR(SEARCH("NV",L13)))</formula>
    </cfRule>
    <cfRule type="containsText" dxfId="363" priority="383" operator="containsText" text="TS">
      <formula>NOT(ISERROR(SEARCH("TS",L13)))</formula>
    </cfRule>
  </conditionalFormatting>
  <conditionalFormatting sqref="L29:L35">
    <cfRule type="containsText" dxfId="362" priority="369" operator="containsText" text="TS&#10;Từ tháng&#10;1- 6">
      <formula>NOT(ISERROR(SEARCH("TS
Từ tháng
1- 6",L29)))</formula>
    </cfRule>
  </conditionalFormatting>
  <conditionalFormatting sqref="L29:L35">
    <cfRule type="containsText" dxfId="361" priority="367" operator="containsText" text="NV">
      <formula>NOT(ISERROR(SEARCH("NV",L29)))</formula>
    </cfRule>
    <cfRule type="containsText" dxfId="360" priority="368" operator="containsText" text="TS">
      <formula>NOT(ISERROR(SEARCH("TS",L29)))</formula>
    </cfRule>
  </conditionalFormatting>
  <conditionalFormatting sqref="L43">
    <cfRule type="containsText" dxfId="359" priority="363" operator="containsText" text="TS&#10;Từ tháng&#10;1- 6">
      <formula>NOT(ISERROR(SEARCH("TS
Từ tháng
1- 6",L43)))</formula>
    </cfRule>
  </conditionalFormatting>
  <conditionalFormatting sqref="L43">
    <cfRule type="containsText" dxfId="358" priority="361" operator="containsText" text="NV">
      <formula>NOT(ISERROR(SEARCH("NV",L43)))</formula>
    </cfRule>
    <cfRule type="containsText" dxfId="357" priority="362" operator="containsText" text="TS">
      <formula>NOT(ISERROR(SEARCH("TS",L43)))</formula>
    </cfRule>
  </conditionalFormatting>
  <conditionalFormatting sqref="H114:L127">
    <cfRule type="containsText" dxfId="356" priority="360" operator="containsText" text="TS&#10;Từ tháng&#10;1- 6">
      <formula>NOT(ISERROR(SEARCH("TS
Từ tháng
1- 6",H114)))</formula>
    </cfRule>
  </conditionalFormatting>
  <conditionalFormatting sqref="H114:L127">
    <cfRule type="containsText" dxfId="355" priority="358" operator="containsText" text="NV">
      <formula>NOT(ISERROR(SEARCH("NV",H114)))</formula>
    </cfRule>
    <cfRule type="containsText" dxfId="354" priority="359" operator="containsText" text="TS">
      <formula>NOT(ISERROR(SEARCH("TS",H114)))</formula>
    </cfRule>
  </conditionalFormatting>
  <conditionalFormatting sqref="M15:M17">
    <cfRule type="containsText" dxfId="353" priority="357" operator="containsText" text="TS&#10;Từ tháng&#10;1- 6">
      <formula>NOT(ISERROR(SEARCH("TS
Từ tháng
1- 6",M15)))</formula>
    </cfRule>
  </conditionalFormatting>
  <conditionalFormatting sqref="M15:M17">
    <cfRule type="containsText" dxfId="352" priority="355" operator="containsText" text="NV">
      <formula>NOT(ISERROR(SEARCH("NV",M15)))</formula>
    </cfRule>
    <cfRule type="containsText" dxfId="351" priority="356" operator="containsText" text="TS">
      <formula>NOT(ISERROR(SEARCH("TS",M15)))</formula>
    </cfRule>
  </conditionalFormatting>
  <conditionalFormatting sqref="M13:M14">
    <cfRule type="containsText" dxfId="350" priority="354" operator="containsText" text="TS&#10;Từ tháng&#10;1- 6">
      <formula>NOT(ISERROR(SEARCH("TS
Từ tháng
1- 6",M13)))</formula>
    </cfRule>
  </conditionalFormatting>
  <conditionalFormatting sqref="M13:M14">
    <cfRule type="containsText" dxfId="349" priority="352" operator="containsText" text="NV">
      <formula>NOT(ISERROR(SEARCH("NV",M13)))</formula>
    </cfRule>
    <cfRule type="containsText" dxfId="348" priority="353" operator="containsText" text="TS">
      <formula>NOT(ISERROR(SEARCH("TS",M13)))</formula>
    </cfRule>
  </conditionalFormatting>
  <conditionalFormatting sqref="M4:M6 M8:M11">
    <cfRule type="containsText" dxfId="347" priority="351" operator="containsText" text="TS&#10;Từ tháng&#10;1- 6">
      <formula>NOT(ISERROR(SEARCH("TS
Từ tháng
1- 6",M4)))</formula>
    </cfRule>
  </conditionalFormatting>
  <conditionalFormatting sqref="M4:M6 M8:M11">
    <cfRule type="containsText" dxfId="346" priority="349" operator="containsText" text="NV">
      <formula>NOT(ISERROR(SEARCH("NV",M4)))</formula>
    </cfRule>
    <cfRule type="containsText" dxfId="345" priority="350" operator="containsText" text="TS">
      <formula>NOT(ISERROR(SEARCH("TS",M4)))</formula>
    </cfRule>
  </conditionalFormatting>
  <conditionalFormatting sqref="M12">
    <cfRule type="containsText" dxfId="344" priority="348" operator="containsText" text="TS&#10;Từ tháng&#10;1- 6">
      <formula>NOT(ISERROR(SEARCH("TS
Từ tháng
1- 6",M12)))</formula>
    </cfRule>
  </conditionalFormatting>
  <conditionalFormatting sqref="M12">
    <cfRule type="containsText" dxfId="343" priority="346" operator="containsText" text="NV">
      <formula>NOT(ISERROR(SEARCH("NV",M12)))</formula>
    </cfRule>
    <cfRule type="containsText" dxfId="342" priority="347" operator="containsText" text="TS">
      <formula>NOT(ISERROR(SEARCH("TS",M12)))</formula>
    </cfRule>
  </conditionalFormatting>
  <conditionalFormatting sqref="M7">
    <cfRule type="containsText" dxfId="341" priority="345" operator="containsText" text="TS&#10;Từ tháng&#10;1- 6">
      <formula>NOT(ISERROR(SEARCH("TS
Từ tháng
1- 6",M7)))</formula>
    </cfRule>
  </conditionalFormatting>
  <conditionalFormatting sqref="M7">
    <cfRule type="containsText" dxfId="340" priority="343" operator="containsText" text="NV">
      <formula>NOT(ISERROR(SEARCH("NV",M7)))</formula>
    </cfRule>
    <cfRule type="containsText" dxfId="339" priority="344" operator="containsText" text="TS">
      <formula>NOT(ISERROR(SEARCH("TS",M7)))</formula>
    </cfRule>
  </conditionalFormatting>
  <conditionalFormatting sqref="M93:M96">
    <cfRule type="containsText" dxfId="338" priority="342" operator="containsText" text="TS&#10;Từ tháng&#10;1- 6">
      <formula>NOT(ISERROR(SEARCH("TS
Từ tháng
1- 6",M93)))</formula>
    </cfRule>
  </conditionalFormatting>
  <conditionalFormatting sqref="M93:M96">
    <cfRule type="containsText" dxfId="337" priority="340" operator="containsText" text="NV">
      <formula>NOT(ISERROR(SEARCH("NV",M93)))</formula>
    </cfRule>
    <cfRule type="containsText" dxfId="336" priority="341" operator="containsText" text="TS">
      <formula>NOT(ISERROR(SEARCH("TS",M93)))</formula>
    </cfRule>
  </conditionalFormatting>
  <conditionalFormatting sqref="M122">
    <cfRule type="containsText" dxfId="335" priority="339" operator="containsText" text="TS&#10;Từ tháng&#10;1- 6">
      <formula>NOT(ISERROR(SEARCH("TS
Từ tháng
1- 6",M122)))</formula>
    </cfRule>
  </conditionalFormatting>
  <conditionalFormatting sqref="M122">
    <cfRule type="containsText" dxfId="334" priority="337" operator="containsText" text="NV">
      <formula>NOT(ISERROR(SEARCH("NV",M122)))</formula>
    </cfRule>
    <cfRule type="containsText" dxfId="333" priority="338" operator="containsText" text="TS">
      <formula>NOT(ISERROR(SEARCH("TS",M122)))</formula>
    </cfRule>
  </conditionalFormatting>
  <conditionalFormatting sqref="U114:U127">
    <cfRule type="containsText" dxfId="332" priority="297" operator="containsText" text="TS&#10;Từ tháng&#10;1- 6">
      <formula>NOT(ISERROR(SEARCH("TS
Từ tháng
1- 6",U114)))</formula>
    </cfRule>
  </conditionalFormatting>
  <conditionalFormatting sqref="U114:U127">
    <cfRule type="containsText" dxfId="331" priority="295" operator="containsText" text="NV">
      <formula>NOT(ISERROR(SEARCH("NV",U114)))</formula>
    </cfRule>
    <cfRule type="containsText" dxfId="330" priority="296" operator="containsText" text="TS">
      <formula>NOT(ISERROR(SEARCH("TS",U114)))</formula>
    </cfRule>
  </conditionalFormatting>
  <conditionalFormatting sqref="N123:N127">
    <cfRule type="containsText" dxfId="329" priority="333" operator="containsText" text="TS&#10;Từ tháng&#10;1- 6">
      <formula>NOT(ISERROR(SEARCH("TS
Từ tháng
1- 6",N123)))</formula>
    </cfRule>
  </conditionalFormatting>
  <conditionalFormatting sqref="N123:N127">
    <cfRule type="containsText" dxfId="328" priority="331" operator="containsText" text="NV">
      <formula>NOT(ISERROR(SEARCH("NV",N123)))</formula>
    </cfRule>
    <cfRule type="containsText" dxfId="327" priority="332" operator="containsText" text="TS">
      <formula>NOT(ISERROR(SEARCH("TS",N123)))</formula>
    </cfRule>
  </conditionalFormatting>
  <conditionalFormatting sqref="N122">
    <cfRule type="containsText" dxfId="326" priority="330" operator="containsText" text="TS&#10;Từ tháng&#10;1- 6">
      <formula>NOT(ISERROR(SEARCH("TS
Từ tháng
1- 6",N122)))</formula>
    </cfRule>
  </conditionalFormatting>
  <conditionalFormatting sqref="N122">
    <cfRule type="containsText" dxfId="325" priority="328" operator="containsText" text="NV">
      <formula>NOT(ISERROR(SEARCH("NV",N122)))</formula>
    </cfRule>
    <cfRule type="containsText" dxfId="324" priority="329" operator="containsText" text="TS">
      <formula>NOT(ISERROR(SEARCH("TS",N122)))</formula>
    </cfRule>
  </conditionalFormatting>
  <conditionalFormatting sqref="U29:U35">
    <cfRule type="containsText" dxfId="323" priority="327" operator="containsText" text="TS&#10;Từ tháng&#10;1- 6">
      <formula>NOT(ISERROR(SEARCH("TS
Từ tháng
1- 6",U29)))</formula>
    </cfRule>
  </conditionalFormatting>
  <conditionalFormatting sqref="U29:U35">
    <cfRule type="containsText" dxfId="322" priority="325" operator="containsText" text="NV">
      <formula>NOT(ISERROR(SEARCH("NV",U29)))</formula>
    </cfRule>
    <cfRule type="containsText" dxfId="321" priority="326" operator="containsText" text="TS">
      <formula>NOT(ISERROR(SEARCH("TS",U29)))</formula>
    </cfRule>
  </conditionalFormatting>
  <conditionalFormatting sqref="U43:U48">
    <cfRule type="containsText" dxfId="320" priority="324" operator="containsText" text="TS&#10;Từ tháng&#10;1- 6">
      <formula>NOT(ISERROR(SEARCH("TS
Từ tháng
1- 6",U43)))</formula>
    </cfRule>
  </conditionalFormatting>
  <conditionalFormatting sqref="U43:U48">
    <cfRule type="containsText" dxfId="319" priority="322" operator="containsText" text="NV">
      <formula>NOT(ISERROR(SEARCH("NV",U43)))</formula>
    </cfRule>
    <cfRule type="containsText" dxfId="318" priority="323" operator="containsText" text="TS">
      <formula>NOT(ISERROR(SEARCH("TS",U43)))</formula>
    </cfRule>
  </conditionalFormatting>
  <conditionalFormatting sqref="U50:U52">
    <cfRule type="containsText" dxfId="317" priority="321" operator="containsText" text="TS&#10;Từ tháng&#10;1- 6">
      <formula>NOT(ISERROR(SEARCH("TS
Từ tháng
1- 6",U50)))</formula>
    </cfRule>
  </conditionalFormatting>
  <conditionalFormatting sqref="U50:U52">
    <cfRule type="containsText" dxfId="316" priority="319" operator="containsText" text="NV">
      <formula>NOT(ISERROR(SEARCH("NV",U50)))</formula>
    </cfRule>
    <cfRule type="containsText" dxfId="315" priority="320" operator="containsText" text="TS">
      <formula>NOT(ISERROR(SEARCH("TS",U50)))</formula>
    </cfRule>
  </conditionalFormatting>
  <conditionalFormatting sqref="U54:U71">
    <cfRule type="containsText" dxfId="314" priority="318" operator="containsText" text="TS&#10;Từ tháng&#10;1- 6">
      <formula>NOT(ISERROR(SEARCH("TS
Từ tháng
1- 6",U54)))</formula>
    </cfRule>
  </conditionalFormatting>
  <conditionalFormatting sqref="U54:U71">
    <cfRule type="containsText" dxfId="313" priority="316" operator="containsText" text="NV">
      <formula>NOT(ISERROR(SEARCH("NV",U54)))</formula>
    </cfRule>
    <cfRule type="containsText" dxfId="312" priority="317" operator="containsText" text="TS">
      <formula>NOT(ISERROR(SEARCH("TS",U54)))</formula>
    </cfRule>
  </conditionalFormatting>
  <conditionalFormatting sqref="U87:U89">
    <cfRule type="containsText" dxfId="311" priority="315" operator="containsText" text="TS&#10;Từ tháng&#10;1- 6">
      <formula>NOT(ISERROR(SEARCH("TS
Từ tháng
1- 6",U87)))</formula>
    </cfRule>
  </conditionalFormatting>
  <conditionalFormatting sqref="U87:U89">
    <cfRule type="containsText" dxfId="310" priority="313" operator="containsText" text="NV">
      <formula>NOT(ISERROR(SEARCH("NV",U87)))</formula>
    </cfRule>
    <cfRule type="containsText" dxfId="309" priority="314" operator="containsText" text="TS">
      <formula>NOT(ISERROR(SEARCH("TS",U87)))</formula>
    </cfRule>
  </conditionalFormatting>
  <conditionalFormatting sqref="U91">
    <cfRule type="containsText" dxfId="308" priority="312" operator="containsText" text="TS&#10;Từ tháng&#10;1- 6">
      <formula>NOT(ISERROR(SEARCH("TS
Từ tháng
1- 6",U91)))</formula>
    </cfRule>
  </conditionalFormatting>
  <conditionalFormatting sqref="U91">
    <cfRule type="containsText" dxfId="307" priority="310" operator="containsText" text="NV">
      <formula>NOT(ISERROR(SEARCH("NV",U91)))</formula>
    </cfRule>
    <cfRule type="containsText" dxfId="306" priority="311" operator="containsText" text="TS">
      <formula>NOT(ISERROR(SEARCH("TS",U91)))</formula>
    </cfRule>
  </conditionalFormatting>
  <conditionalFormatting sqref="U93:U96">
    <cfRule type="containsText" dxfId="305" priority="309" operator="containsText" text="TS&#10;Từ tháng&#10;1- 6">
      <formula>NOT(ISERROR(SEARCH("TS
Từ tháng
1- 6",U93)))</formula>
    </cfRule>
  </conditionalFormatting>
  <conditionalFormatting sqref="U93:U96">
    <cfRule type="containsText" dxfId="304" priority="307" operator="containsText" text="NV">
      <formula>NOT(ISERROR(SEARCH("NV",U93)))</formula>
    </cfRule>
    <cfRule type="containsText" dxfId="303" priority="308" operator="containsText" text="TS">
      <formula>NOT(ISERROR(SEARCH("TS",U93)))</formula>
    </cfRule>
  </conditionalFormatting>
  <conditionalFormatting sqref="U98:U99">
    <cfRule type="containsText" dxfId="302" priority="306" operator="containsText" text="TS&#10;Từ tháng&#10;1- 6">
      <formula>NOT(ISERROR(SEARCH("TS
Từ tháng
1- 6",U98)))</formula>
    </cfRule>
  </conditionalFormatting>
  <conditionalFormatting sqref="U98:U99">
    <cfRule type="containsText" dxfId="301" priority="304" operator="containsText" text="NV">
      <formula>NOT(ISERROR(SEARCH("NV",U98)))</formula>
    </cfRule>
    <cfRule type="containsText" dxfId="300" priority="305" operator="containsText" text="TS">
      <formula>NOT(ISERROR(SEARCH("TS",U98)))</formula>
    </cfRule>
  </conditionalFormatting>
  <conditionalFormatting sqref="U101:U105">
    <cfRule type="containsText" dxfId="299" priority="303" operator="containsText" text="TS&#10;Từ tháng&#10;1- 6">
      <formula>NOT(ISERROR(SEARCH("TS
Từ tháng
1- 6",U101)))</formula>
    </cfRule>
  </conditionalFormatting>
  <conditionalFormatting sqref="U101:U105">
    <cfRule type="containsText" dxfId="298" priority="301" operator="containsText" text="NV">
      <formula>NOT(ISERROR(SEARCH("NV",U101)))</formula>
    </cfRule>
    <cfRule type="containsText" dxfId="297" priority="302" operator="containsText" text="TS">
      <formula>NOT(ISERROR(SEARCH("TS",U101)))</formula>
    </cfRule>
  </conditionalFormatting>
  <conditionalFormatting sqref="U107:U112">
    <cfRule type="containsText" dxfId="296" priority="300" operator="containsText" text="TS&#10;Từ tháng&#10;1- 6">
      <formula>NOT(ISERROR(SEARCH("TS
Từ tháng
1- 6",U107)))</formula>
    </cfRule>
  </conditionalFormatting>
  <conditionalFormatting sqref="U107:U112">
    <cfRule type="containsText" dxfId="295" priority="298" operator="containsText" text="NV">
      <formula>NOT(ISERROR(SEARCH("NV",U107)))</formula>
    </cfRule>
    <cfRule type="containsText" dxfId="294" priority="299" operator="containsText" text="TS">
      <formula>NOT(ISERROR(SEARCH("TS",U107)))</formula>
    </cfRule>
  </conditionalFormatting>
  <conditionalFormatting sqref="N13:N14">
    <cfRule type="containsText" dxfId="293" priority="294" operator="containsText" text="TS&#10;Từ tháng&#10;1- 6">
      <formula>NOT(ISERROR(SEARCH("TS
Từ tháng
1- 6",N13)))</formula>
    </cfRule>
  </conditionalFormatting>
  <conditionalFormatting sqref="N13:N14">
    <cfRule type="containsText" dxfId="292" priority="292" operator="containsText" text="NV">
      <formula>NOT(ISERROR(SEARCH("NV",N13)))</formula>
    </cfRule>
    <cfRule type="containsText" dxfId="291" priority="293" operator="containsText" text="TS">
      <formula>NOT(ISERROR(SEARCH("TS",N13)))</formula>
    </cfRule>
  </conditionalFormatting>
  <conditionalFormatting sqref="N4:N6 N8:N11">
    <cfRule type="containsText" dxfId="290" priority="291" operator="containsText" text="TS&#10;Từ tháng&#10;1- 6">
      <formula>NOT(ISERROR(SEARCH("TS
Từ tháng
1- 6",N4)))</formula>
    </cfRule>
  </conditionalFormatting>
  <conditionalFormatting sqref="N4:N6 N8:N11">
    <cfRule type="containsText" dxfId="289" priority="289" operator="containsText" text="NV">
      <formula>NOT(ISERROR(SEARCH("NV",N4)))</formula>
    </cfRule>
    <cfRule type="containsText" dxfId="288" priority="290" operator="containsText" text="TS">
      <formula>NOT(ISERROR(SEARCH("TS",N4)))</formula>
    </cfRule>
  </conditionalFormatting>
  <conditionalFormatting sqref="N12">
    <cfRule type="containsText" dxfId="287" priority="288" operator="containsText" text="TS&#10;Từ tháng&#10;1- 6">
      <formula>NOT(ISERROR(SEARCH("TS
Từ tháng
1- 6",N12)))</formula>
    </cfRule>
  </conditionalFormatting>
  <conditionalFormatting sqref="N12">
    <cfRule type="containsText" dxfId="286" priority="286" operator="containsText" text="NV">
      <formula>NOT(ISERROR(SEARCH("NV",N12)))</formula>
    </cfRule>
    <cfRule type="containsText" dxfId="285" priority="287" operator="containsText" text="TS">
      <formula>NOT(ISERROR(SEARCH("TS",N12)))</formula>
    </cfRule>
  </conditionalFormatting>
  <conditionalFormatting sqref="N7">
    <cfRule type="containsText" dxfId="284" priority="285" operator="containsText" text="TS&#10;Từ tháng&#10;1- 6">
      <formula>NOT(ISERROR(SEARCH("TS
Từ tháng
1- 6",N7)))</formula>
    </cfRule>
  </conditionalFormatting>
  <conditionalFormatting sqref="N7">
    <cfRule type="containsText" dxfId="283" priority="283" operator="containsText" text="NV">
      <formula>NOT(ISERROR(SEARCH("NV",N7)))</formula>
    </cfRule>
    <cfRule type="containsText" dxfId="282" priority="284" operator="containsText" text="TS">
      <formula>NOT(ISERROR(SEARCH("TS",N7)))</formula>
    </cfRule>
  </conditionalFormatting>
  <conditionalFormatting sqref="N16:N17">
    <cfRule type="containsText" dxfId="281" priority="282" operator="containsText" text="TS&#10;Từ tháng&#10;1- 6">
      <formula>NOT(ISERROR(SEARCH("TS
Từ tháng
1- 6",N16)))</formula>
    </cfRule>
  </conditionalFormatting>
  <conditionalFormatting sqref="N16:N17">
    <cfRule type="containsText" dxfId="280" priority="280" operator="containsText" text="NV">
      <formula>NOT(ISERROR(SEARCH("NV",N16)))</formula>
    </cfRule>
    <cfRule type="containsText" dxfId="279" priority="281" operator="containsText" text="TS">
      <formula>NOT(ISERROR(SEARCH("TS",N16)))</formula>
    </cfRule>
  </conditionalFormatting>
  <conditionalFormatting sqref="N29 N32:N35">
    <cfRule type="containsText" dxfId="278" priority="279" operator="containsText" text="TS&#10;Từ tháng&#10;1- 6">
      <formula>NOT(ISERROR(SEARCH("TS
Từ tháng
1- 6",N29)))</formula>
    </cfRule>
  </conditionalFormatting>
  <conditionalFormatting sqref="N29 N32:N35">
    <cfRule type="containsText" dxfId="277" priority="277" operator="containsText" text="NV">
      <formula>NOT(ISERROR(SEARCH("NV",N29)))</formula>
    </cfRule>
    <cfRule type="containsText" dxfId="276" priority="278" operator="containsText" text="TS">
      <formula>NOT(ISERROR(SEARCH("TS",N29)))</formula>
    </cfRule>
  </conditionalFormatting>
  <conditionalFormatting sqref="N30:N31">
    <cfRule type="containsText" dxfId="275" priority="274" operator="containsText" text="NV">
      <formula>NOT(ISERROR(SEARCH("NV",N30)))</formula>
    </cfRule>
    <cfRule type="containsText" dxfId="274" priority="275" operator="containsText" text="TS">
      <formula>NOT(ISERROR(SEARCH("TS",N30)))</formula>
    </cfRule>
  </conditionalFormatting>
  <conditionalFormatting sqref="N30:N31">
    <cfRule type="containsText" dxfId="273" priority="276" operator="containsText" text="TS&#10;Từ tháng&#10;1- 6">
      <formula>NOT(ISERROR(SEARCH("TS
Từ tháng
1- 6",N30)))</formula>
    </cfRule>
  </conditionalFormatting>
  <conditionalFormatting sqref="H72:M85 V72:Z85 Q84:Q85 T72:T85">
    <cfRule type="containsText" dxfId="272" priority="273" operator="containsText" text="TS&#10;Từ tháng&#10;1- 6">
      <formula>NOT(ISERROR(SEARCH("TS
Từ tháng
1- 6",H72)))</formula>
    </cfRule>
  </conditionalFormatting>
  <conditionalFormatting sqref="H72:M85 V72:Z85 Q84:Q85 T72:T85">
    <cfRule type="containsText" dxfId="271" priority="271" operator="containsText" text="NV">
      <formula>NOT(ISERROR(SEARCH("NV",H72)))</formula>
    </cfRule>
    <cfRule type="containsText" dxfId="270" priority="272" operator="containsText" text="TS">
      <formula>NOT(ISERROR(SEARCH("TS",H72)))</formula>
    </cfRule>
  </conditionalFormatting>
  <conditionalFormatting sqref="U72:U85">
    <cfRule type="containsText" dxfId="269" priority="270" operator="containsText" text="TS&#10;Từ tháng&#10;1- 6">
      <formula>NOT(ISERROR(SEARCH("TS
Từ tháng
1- 6",U72)))</formula>
    </cfRule>
  </conditionalFormatting>
  <conditionalFormatting sqref="U72:U85">
    <cfRule type="containsText" dxfId="268" priority="268" operator="containsText" text="NV">
      <formula>NOT(ISERROR(SEARCH("NV",U72)))</formula>
    </cfRule>
    <cfRule type="containsText" dxfId="267" priority="269" operator="containsText" text="TS">
      <formula>NOT(ISERROR(SEARCH("TS",U72)))</formula>
    </cfRule>
  </conditionalFormatting>
  <conditionalFormatting sqref="N93:N96">
    <cfRule type="containsText" dxfId="266" priority="267" operator="containsText" text="TS&#10;Từ tháng&#10;1- 6">
      <formula>NOT(ISERROR(SEARCH("TS
Từ tháng
1- 6",N93)))</formula>
    </cfRule>
  </conditionalFormatting>
  <conditionalFormatting sqref="N93:N96">
    <cfRule type="containsText" dxfId="265" priority="265" operator="containsText" text="NV">
      <formula>NOT(ISERROR(SEARCH("NV",N93)))</formula>
    </cfRule>
    <cfRule type="containsText" dxfId="264" priority="266" operator="containsText" text="TS">
      <formula>NOT(ISERROR(SEARCH("TS",N93)))</formula>
    </cfRule>
  </conditionalFormatting>
  <conditionalFormatting sqref="L93:L96">
    <cfRule type="containsText" dxfId="263" priority="264" operator="containsText" text="TS&#10;Từ tháng&#10;1- 6">
      <formula>NOT(ISERROR(SEARCH("TS
Từ tháng
1- 6",L93)))</formula>
    </cfRule>
  </conditionalFormatting>
  <conditionalFormatting sqref="L93:L96">
    <cfRule type="containsText" dxfId="262" priority="262" operator="containsText" text="NV">
      <formula>NOT(ISERROR(SEARCH("NV",L93)))</formula>
    </cfRule>
    <cfRule type="containsText" dxfId="261" priority="263" operator="containsText" text="TS">
      <formula>NOT(ISERROR(SEARCH("TS",L93)))</formula>
    </cfRule>
  </conditionalFormatting>
  <conditionalFormatting sqref="O13:O14">
    <cfRule type="containsText" dxfId="260" priority="261" operator="containsText" text="TS&#10;Từ tháng&#10;1- 6">
      <formula>NOT(ISERROR(SEARCH("TS
Từ tháng
1- 6",O13)))</formula>
    </cfRule>
  </conditionalFormatting>
  <conditionalFormatting sqref="O13:O14">
    <cfRule type="containsText" dxfId="259" priority="259" operator="containsText" text="NV">
      <formula>NOT(ISERROR(SEARCH("NV",O13)))</formula>
    </cfRule>
    <cfRule type="containsText" dxfId="258" priority="260" operator="containsText" text="TS">
      <formula>NOT(ISERROR(SEARCH("TS",O13)))</formula>
    </cfRule>
  </conditionalFormatting>
  <conditionalFormatting sqref="O4:O6 O8:O11">
    <cfRule type="containsText" dxfId="257" priority="258" operator="containsText" text="TS&#10;Từ tháng&#10;1- 6">
      <formula>NOT(ISERROR(SEARCH("TS
Từ tháng
1- 6",O4)))</formula>
    </cfRule>
  </conditionalFormatting>
  <conditionalFormatting sqref="O4:O6 O8:O11">
    <cfRule type="containsText" dxfId="256" priority="256" operator="containsText" text="NV">
      <formula>NOT(ISERROR(SEARCH("NV",O4)))</formula>
    </cfRule>
    <cfRule type="containsText" dxfId="255" priority="257" operator="containsText" text="TS">
      <formula>NOT(ISERROR(SEARCH("TS",O4)))</formula>
    </cfRule>
  </conditionalFormatting>
  <conditionalFormatting sqref="O12">
    <cfRule type="containsText" dxfId="254" priority="255" operator="containsText" text="TS&#10;Từ tháng&#10;1- 6">
      <formula>NOT(ISERROR(SEARCH("TS
Từ tháng
1- 6",O12)))</formula>
    </cfRule>
  </conditionalFormatting>
  <conditionalFormatting sqref="O12">
    <cfRule type="containsText" dxfId="253" priority="253" operator="containsText" text="NV">
      <formula>NOT(ISERROR(SEARCH("NV",O12)))</formula>
    </cfRule>
    <cfRule type="containsText" dxfId="252" priority="254" operator="containsText" text="TS">
      <formula>NOT(ISERROR(SEARCH("TS",O12)))</formula>
    </cfRule>
  </conditionalFormatting>
  <conditionalFormatting sqref="O7">
    <cfRule type="containsText" dxfId="251" priority="252" operator="containsText" text="TS&#10;Từ tháng&#10;1- 6">
      <formula>NOT(ISERROR(SEARCH("TS
Từ tháng
1- 6",O7)))</formula>
    </cfRule>
  </conditionalFormatting>
  <conditionalFormatting sqref="O7">
    <cfRule type="containsText" dxfId="250" priority="250" operator="containsText" text="NV">
      <formula>NOT(ISERROR(SEARCH("NV",O7)))</formula>
    </cfRule>
    <cfRule type="containsText" dxfId="249" priority="251" operator="containsText" text="TS">
      <formula>NOT(ISERROR(SEARCH("TS",O7)))</formula>
    </cfRule>
  </conditionalFormatting>
  <conditionalFormatting sqref="O16:O17">
    <cfRule type="containsText" dxfId="248" priority="249" operator="containsText" text="TS&#10;Từ tháng&#10;1- 6">
      <formula>NOT(ISERROR(SEARCH("TS
Từ tháng
1- 6",O16)))</formula>
    </cfRule>
  </conditionalFormatting>
  <conditionalFormatting sqref="O16:O17">
    <cfRule type="containsText" dxfId="247" priority="247" operator="containsText" text="NV">
      <formula>NOT(ISERROR(SEARCH("NV",O16)))</formula>
    </cfRule>
    <cfRule type="containsText" dxfId="246" priority="248" operator="containsText" text="TS">
      <formula>NOT(ISERROR(SEARCH("TS",O16)))</formula>
    </cfRule>
  </conditionalFormatting>
  <conditionalFormatting sqref="O33">
    <cfRule type="containsText" dxfId="245" priority="246" operator="containsText" text="TS&#10;Từ tháng&#10;1- 6">
      <formula>NOT(ISERROR(SEARCH("TS
Từ tháng
1- 6",O33)))</formula>
    </cfRule>
  </conditionalFormatting>
  <conditionalFormatting sqref="O33">
    <cfRule type="containsText" dxfId="244" priority="244" operator="containsText" text="NV">
      <formula>NOT(ISERROR(SEARCH("NV",O33)))</formula>
    </cfRule>
    <cfRule type="containsText" dxfId="243" priority="245" operator="containsText" text="TS">
      <formula>NOT(ISERROR(SEARCH("TS",O33)))</formula>
    </cfRule>
  </conditionalFormatting>
  <conditionalFormatting sqref="O34">
    <cfRule type="containsText" dxfId="242" priority="243" operator="containsText" text="TS&#10;Từ tháng&#10;1- 6">
      <formula>NOT(ISERROR(SEARCH("TS
Từ tháng
1- 6",O34)))</formula>
    </cfRule>
  </conditionalFormatting>
  <conditionalFormatting sqref="O34">
    <cfRule type="containsText" dxfId="241" priority="241" operator="containsText" text="NV">
      <formula>NOT(ISERROR(SEARCH("NV",O34)))</formula>
    </cfRule>
    <cfRule type="containsText" dxfId="240" priority="242" operator="containsText" text="TS">
      <formula>NOT(ISERROR(SEARCH("TS",O34)))</formula>
    </cfRule>
  </conditionalFormatting>
  <conditionalFormatting sqref="O93:O96">
    <cfRule type="containsText" dxfId="239" priority="240" operator="containsText" text="TS&#10;Từ tháng&#10;1- 6">
      <formula>NOT(ISERROR(SEARCH("TS
Từ tháng
1- 6",O93)))</formula>
    </cfRule>
  </conditionalFormatting>
  <conditionalFormatting sqref="O93:O96">
    <cfRule type="containsText" dxfId="238" priority="238" operator="containsText" text="NV">
      <formula>NOT(ISERROR(SEARCH("NV",O93)))</formula>
    </cfRule>
    <cfRule type="containsText" dxfId="237" priority="239" operator="containsText" text="TS">
      <formula>NOT(ISERROR(SEARCH("TS",O93)))</formula>
    </cfRule>
  </conditionalFormatting>
  <conditionalFormatting sqref="P13:P14">
    <cfRule type="containsText" dxfId="236" priority="237" operator="containsText" text="TS&#10;Từ tháng&#10;1- 6">
      <formula>NOT(ISERROR(SEARCH("TS
Từ tháng
1- 6",P13)))</formula>
    </cfRule>
  </conditionalFormatting>
  <conditionalFormatting sqref="P13:P14">
    <cfRule type="containsText" dxfId="235" priority="235" operator="containsText" text="NV">
      <formula>NOT(ISERROR(SEARCH("NV",P13)))</formula>
    </cfRule>
    <cfRule type="containsText" dxfId="234" priority="236" operator="containsText" text="TS">
      <formula>NOT(ISERROR(SEARCH("TS",P13)))</formula>
    </cfRule>
  </conditionalFormatting>
  <conditionalFormatting sqref="P4:P6 P8:P11">
    <cfRule type="containsText" dxfId="233" priority="234" operator="containsText" text="TS&#10;Từ tháng&#10;1- 6">
      <formula>NOT(ISERROR(SEARCH("TS
Từ tháng
1- 6",P4)))</formula>
    </cfRule>
  </conditionalFormatting>
  <conditionalFormatting sqref="P4:P6 P8:P11">
    <cfRule type="containsText" dxfId="232" priority="232" operator="containsText" text="NV">
      <formula>NOT(ISERROR(SEARCH("NV",P4)))</formula>
    </cfRule>
    <cfRule type="containsText" dxfId="231" priority="233" operator="containsText" text="TS">
      <formula>NOT(ISERROR(SEARCH("TS",P4)))</formula>
    </cfRule>
  </conditionalFormatting>
  <conditionalFormatting sqref="P12">
    <cfRule type="containsText" dxfId="230" priority="231" operator="containsText" text="TS&#10;Từ tháng&#10;1- 6">
      <formula>NOT(ISERROR(SEARCH("TS
Từ tháng
1- 6",P12)))</formula>
    </cfRule>
  </conditionalFormatting>
  <conditionalFormatting sqref="P12">
    <cfRule type="containsText" dxfId="229" priority="229" operator="containsText" text="NV">
      <formula>NOT(ISERROR(SEARCH("NV",P12)))</formula>
    </cfRule>
    <cfRule type="containsText" dxfId="228" priority="230" operator="containsText" text="TS">
      <formula>NOT(ISERROR(SEARCH("TS",P12)))</formula>
    </cfRule>
  </conditionalFormatting>
  <conditionalFormatting sqref="P7">
    <cfRule type="containsText" dxfId="227" priority="228" operator="containsText" text="TS&#10;Từ tháng&#10;1- 6">
      <formula>NOT(ISERROR(SEARCH("TS
Từ tháng
1- 6",P7)))</formula>
    </cfRule>
  </conditionalFormatting>
  <conditionalFormatting sqref="P7">
    <cfRule type="containsText" dxfId="226" priority="226" operator="containsText" text="NV">
      <formula>NOT(ISERROR(SEARCH("NV",P7)))</formula>
    </cfRule>
    <cfRule type="containsText" dxfId="225" priority="227" operator="containsText" text="TS">
      <formula>NOT(ISERROR(SEARCH("TS",P7)))</formula>
    </cfRule>
  </conditionalFormatting>
  <conditionalFormatting sqref="P16:P17">
    <cfRule type="containsText" dxfId="224" priority="225" operator="containsText" text="TS&#10;Từ tháng&#10;1- 6">
      <formula>NOT(ISERROR(SEARCH("TS
Từ tháng
1- 6",P16)))</formula>
    </cfRule>
  </conditionalFormatting>
  <conditionalFormatting sqref="P16:P17">
    <cfRule type="containsText" dxfId="223" priority="223" operator="containsText" text="NV">
      <formula>NOT(ISERROR(SEARCH("NV",P16)))</formula>
    </cfRule>
    <cfRule type="containsText" dxfId="222" priority="224" operator="containsText" text="TS">
      <formula>NOT(ISERROR(SEARCH("TS",P16)))</formula>
    </cfRule>
  </conditionalFormatting>
  <conditionalFormatting sqref="P32 P29 P35">
    <cfRule type="containsText" dxfId="221" priority="222" operator="containsText" text="TS&#10;Từ tháng&#10;1- 6">
      <formula>NOT(ISERROR(SEARCH("TS
Từ tháng
1- 6",P29)))</formula>
    </cfRule>
  </conditionalFormatting>
  <conditionalFormatting sqref="P32 P29 P35">
    <cfRule type="containsText" dxfId="220" priority="220" operator="containsText" text="NV">
      <formula>NOT(ISERROR(SEARCH("NV",P29)))</formula>
    </cfRule>
    <cfRule type="containsText" dxfId="219" priority="221" operator="containsText" text="TS">
      <formula>NOT(ISERROR(SEARCH("TS",P29)))</formula>
    </cfRule>
  </conditionalFormatting>
  <conditionalFormatting sqref="P30">
    <cfRule type="containsText" dxfId="218" priority="217" operator="containsText" text="NV">
      <formula>NOT(ISERROR(SEARCH("NV",P30)))</formula>
    </cfRule>
    <cfRule type="containsText" dxfId="217" priority="218" operator="containsText" text="TS">
      <formula>NOT(ISERROR(SEARCH("TS",P30)))</formula>
    </cfRule>
  </conditionalFormatting>
  <conditionalFormatting sqref="P30">
    <cfRule type="containsText" dxfId="216" priority="219" operator="containsText" text="TS&#10;Từ tháng&#10;1- 6">
      <formula>NOT(ISERROR(SEARCH("TS
Từ tháng
1- 6",P30)))</formula>
    </cfRule>
  </conditionalFormatting>
  <conditionalFormatting sqref="P33">
    <cfRule type="containsText" dxfId="215" priority="216" operator="containsText" text="TS&#10;Từ tháng&#10;1- 6">
      <formula>NOT(ISERROR(SEARCH("TS
Từ tháng
1- 6",P33)))</formula>
    </cfRule>
  </conditionalFormatting>
  <conditionalFormatting sqref="P33">
    <cfRule type="containsText" dxfId="214" priority="214" operator="containsText" text="NV">
      <formula>NOT(ISERROR(SEARCH("NV",P33)))</formula>
    </cfRule>
    <cfRule type="containsText" dxfId="213" priority="215" operator="containsText" text="TS">
      <formula>NOT(ISERROR(SEARCH("TS",P33)))</formula>
    </cfRule>
  </conditionalFormatting>
  <conditionalFormatting sqref="P34">
    <cfRule type="containsText" dxfId="212" priority="213" operator="containsText" text="TS&#10;Từ tháng&#10;1- 6">
      <formula>NOT(ISERROR(SEARCH("TS
Từ tháng
1- 6",P34)))</formula>
    </cfRule>
  </conditionalFormatting>
  <conditionalFormatting sqref="P34">
    <cfRule type="containsText" dxfId="211" priority="211" operator="containsText" text="NV">
      <formula>NOT(ISERROR(SEARCH("NV",P34)))</formula>
    </cfRule>
    <cfRule type="containsText" dxfId="210" priority="212" operator="containsText" text="TS">
      <formula>NOT(ISERROR(SEARCH("TS",P34)))</formula>
    </cfRule>
  </conditionalFormatting>
  <conditionalFormatting sqref="P44:P48">
    <cfRule type="containsText" dxfId="209" priority="210" operator="containsText" text="TS&#10;Từ tháng&#10;1- 6">
      <formula>NOT(ISERROR(SEARCH("TS
Từ tháng
1- 6",P44)))</formula>
    </cfRule>
  </conditionalFormatting>
  <conditionalFormatting sqref="P44:P48">
    <cfRule type="containsText" dxfId="208" priority="208" operator="containsText" text="NV">
      <formula>NOT(ISERROR(SEARCH("NV",P44)))</formula>
    </cfRule>
    <cfRule type="containsText" dxfId="207" priority="209" operator="containsText" text="TS">
      <formula>NOT(ISERROR(SEARCH("TS",P44)))</formula>
    </cfRule>
  </conditionalFormatting>
  <conditionalFormatting sqref="P43">
    <cfRule type="containsText" dxfId="206" priority="207" operator="containsText" text="TS&#10;Từ tháng&#10;1- 6">
      <formula>NOT(ISERROR(SEARCH("TS
Từ tháng
1- 6",P43)))</formula>
    </cfRule>
  </conditionalFormatting>
  <conditionalFormatting sqref="P43">
    <cfRule type="containsText" dxfId="205" priority="205" operator="containsText" text="NV">
      <formula>NOT(ISERROR(SEARCH("NV",P43)))</formula>
    </cfRule>
    <cfRule type="containsText" dxfId="204" priority="206" operator="containsText" text="TS">
      <formula>NOT(ISERROR(SEARCH("TS",P43)))</formula>
    </cfRule>
  </conditionalFormatting>
  <conditionalFormatting sqref="P54:P85">
    <cfRule type="containsText" dxfId="203" priority="204" operator="containsText" text="TS&#10;Từ tháng&#10;1- 6">
      <formula>NOT(ISERROR(SEARCH("TS
Từ tháng
1- 6",P54)))</formula>
    </cfRule>
  </conditionalFormatting>
  <conditionalFormatting sqref="P54:P85">
    <cfRule type="containsText" dxfId="202" priority="202" operator="containsText" text="NV">
      <formula>NOT(ISERROR(SEARCH("NV",P54)))</formula>
    </cfRule>
    <cfRule type="containsText" dxfId="201" priority="203" operator="containsText" text="TS">
      <formula>NOT(ISERROR(SEARCH("TS",P54)))</formula>
    </cfRule>
  </conditionalFormatting>
  <conditionalFormatting sqref="P122:P127 P107:P112 P87:P92 P97:P105 Q91 Q99">
    <cfRule type="containsText" dxfId="200" priority="201" operator="containsText" text="TS&#10;Từ tháng&#10;1- 6">
      <formula>NOT(ISERROR(SEARCH("TS
Từ tháng
1- 6",P87)))</formula>
    </cfRule>
  </conditionalFormatting>
  <conditionalFormatting sqref="P107:P112 P87:P92 P97:P105 Q91 Q99">
    <cfRule type="containsText" dxfId="199" priority="199" operator="containsText" text="NV">
      <formula>NOT(ISERROR(SEARCH("NV",P87)))</formula>
    </cfRule>
    <cfRule type="containsText" dxfId="198" priority="200" operator="containsText" text="TS">
      <formula>NOT(ISERROR(SEARCH("TS",P87)))</formula>
    </cfRule>
  </conditionalFormatting>
  <conditionalFormatting sqref="P113:P121">
    <cfRule type="containsText" dxfId="197" priority="198" operator="containsText" text="TS&#10;Từ tháng&#10;1- 6">
      <formula>NOT(ISERROR(SEARCH("TS
Từ tháng
1- 6",P113)))</formula>
    </cfRule>
  </conditionalFormatting>
  <conditionalFormatting sqref="P113:P121">
    <cfRule type="containsText" dxfId="196" priority="196" operator="containsText" text="NV">
      <formula>NOT(ISERROR(SEARCH("NV",P113)))</formula>
    </cfRule>
    <cfRule type="containsText" dxfId="195" priority="197" operator="containsText" text="TS">
      <formula>NOT(ISERROR(SEARCH("TS",P113)))</formula>
    </cfRule>
  </conditionalFormatting>
  <conditionalFormatting sqref="P106">
    <cfRule type="containsText" dxfId="194" priority="195" operator="containsText" text="TS&#10;Từ tháng&#10;1- 6">
      <formula>NOT(ISERROR(SEARCH("TS
Từ tháng
1- 6",P106)))</formula>
    </cfRule>
  </conditionalFormatting>
  <conditionalFormatting sqref="P106">
    <cfRule type="containsText" dxfId="193" priority="193" operator="containsText" text="NV">
      <formula>NOT(ISERROR(SEARCH("NV",P106)))</formula>
    </cfRule>
    <cfRule type="containsText" dxfId="192" priority="194" operator="containsText" text="TS">
      <formula>NOT(ISERROR(SEARCH("TS",P106)))</formula>
    </cfRule>
  </conditionalFormatting>
  <conditionalFormatting sqref="P93:P96">
    <cfRule type="containsText" dxfId="191" priority="192" operator="containsText" text="TS&#10;Từ tháng&#10;1- 6">
      <formula>NOT(ISERROR(SEARCH("TS
Từ tháng
1- 6",P93)))</formula>
    </cfRule>
  </conditionalFormatting>
  <conditionalFormatting sqref="P93:P96">
    <cfRule type="containsText" dxfId="190" priority="190" operator="containsText" text="NV">
      <formula>NOT(ISERROR(SEARCH("NV",P93)))</formula>
    </cfRule>
    <cfRule type="containsText" dxfId="189" priority="191" operator="containsText" text="TS">
      <formula>NOT(ISERROR(SEARCH("TS",P93)))</formula>
    </cfRule>
  </conditionalFormatting>
  <conditionalFormatting sqref="P31:Q31">
    <cfRule type="containsText" dxfId="188" priority="187" operator="containsText" text="NV">
      <formula>NOT(ISERROR(SEARCH("NV",P31)))</formula>
    </cfRule>
    <cfRule type="containsText" dxfId="187" priority="188" operator="containsText" text="TS">
      <formula>NOT(ISERROR(SEARCH("TS",P31)))</formula>
    </cfRule>
  </conditionalFormatting>
  <conditionalFormatting sqref="P31:Q31">
    <cfRule type="containsText" dxfId="186" priority="189" operator="containsText" text="TS&#10;Từ tháng&#10;1- 6">
      <formula>NOT(ISERROR(SEARCH("TS
Từ tháng
1- 6",P31)))</formula>
    </cfRule>
  </conditionalFormatting>
  <conditionalFormatting sqref="Q15">
    <cfRule type="containsText" dxfId="185" priority="186" operator="containsText" text="TS&#10;Từ tháng&#10;1- 6">
      <formula>NOT(ISERROR(SEARCH("TS
Từ tháng
1- 6",Q15)))</formula>
    </cfRule>
  </conditionalFormatting>
  <conditionalFormatting sqref="Q15">
    <cfRule type="containsText" dxfId="184" priority="184" operator="containsText" text="NV">
      <formula>NOT(ISERROR(SEARCH("NV",Q15)))</formula>
    </cfRule>
    <cfRule type="containsText" dxfId="183" priority="185" operator="containsText" text="TS">
      <formula>NOT(ISERROR(SEARCH("TS",Q15)))</formula>
    </cfRule>
  </conditionalFormatting>
  <conditionalFormatting sqref="Q13:Q14">
    <cfRule type="containsText" dxfId="182" priority="183" operator="containsText" text="TS&#10;Từ tháng&#10;1- 6">
      <formula>NOT(ISERROR(SEARCH("TS
Từ tháng
1- 6",Q13)))</formula>
    </cfRule>
  </conditionalFormatting>
  <conditionalFormatting sqref="Q13:Q14">
    <cfRule type="containsText" dxfId="181" priority="181" operator="containsText" text="NV">
      <formula>NOT(ISERROR(SEARCH("NV",Q13)))</formula>
    </cfRule>
    <cfRule type="containsText" dxfId="180" priority="182" operator="containsText" text="TS">
      <formula>NOT(ISERROR(SEARCH("TS",Q13)))</formula>
    </cfRule>
  </conditionalFormatting>
  <conditionalFormatting sqref="Q4:Q6 Q8:Q11">
    <cfRule type="containsText" dxfId="179" priority="180" operator="containsText" text="TS&#10;Từ tháng&#10;1- 6">
      <formula>NOT(ISERROR(SEARCH("TS
Từ tháng
1- 6",Q4)))</formula>
    </cfRule>
  </conditionalFormatting>
  <conditionalFormatting sqref="Q4:Q6 Q8:Q11">
    <cfRule type="containsText" dxfId="178" priority="178" operator="containsText" text="NV">
      <formula>NOT(ISERROR(SEARCH("NV",Q4)))</formula>
    </cfRule>
    <cfRule type="containsText" dxfId="177" priority="179" operator="containsText" text="TS">
      <formula>NOT(ISERROR(SEARCH("TS",Q4)))</formula>
    </cfRule>
  </conditionalFormatting>
  <conditionalFormatting sqref="Q12">
    <cfRule type="containsText" dxfId="176" priority="177" operator="containsText" text="TS&#10;Từ tháng&#10;1- 6">
      <formula>NOT(ISERROR(SEARCH("TS
Từ tháng
1- 6",Q12)))</formula>
    </cfRule>
  </conditionalFormatting>
  <conditionalFormatting sqref="Q12">
    <cfRule type="containsText" dxfId="175" priority="175" operator="containsText" text="NV">
      <formula>NOT(ISERROR(SEARCH("NV",Q12)))</formula>
    </cfRule>
    <cfRule type="containsText" dxfId="174" priority="176" operator="containsText" text="TS">
      <formula>NOT(ISERROR(SEARCH("TS",Q12)))</formula>
    </cfRule>
  </conditionalFormatting>
  <conditionalFormatting sqref="Q7">
    <cfRule type="containsText" dxfId="173" priority="174" operator="containsText" text="TS&#10;Từ tháng&#10;1- 6">
      <formula>NOT(ISERROR(SEARCH("TS
Từ tháng
1- 6",Q7)))</formula>
    </cfRule>
  </conditionalFormatting>
  <conditionalFormatting sqref="Q7">
    <cfRule type="containsText" dxfId="172" priority="172" operator="containsText" text="NV">
      <formula>NOT(ISERROR(SEARCH("NV",Q7)))</formula>
    </cfRule>
    <cfRule type="containsText" dxfId="171" priority="173" operator="containsText" text="TS">
      <formula>NOT(ISERROR(SEARCH("TS",Q7)))</formula>
    </cfRule>
  </conditionalFormatting>
  <conditionalFormatting sqref="Q16:Q17">
    <cfRule type="containsText" dxfId="170" priority="171" operator="containsText" text="TS&#10;Từ tháng&#10;1- 6">
      <formula>NOT(ISERROR(SEARCH("TS
Từ tháng
1- 6",Q16)))</formula>
    </cfRule>
  </conditionalFormatting>
  <conditionalFormatting sqref="Q16:Q17">
    <cfRule type="containsText" dxfId="169" priority="169" operator="containsText" text="NV">
      <formula>NOT(ISERROR(SEARCH("NV",Q16)))</formula>
    </cfRule>
    <cfRule type="containsText" dxfId="168" priority="170" operator="containsText" text="TS">
      <formula>NOT(ISERROR(SEARCH("TS",Q16)))</formula>
    </cfRule>
  </conditionalFormatting>
  <conditionalFormatting sqref="Q30">
    <cfRule type="containsText" dxfId="167" priority="166" operator="containsText" text="NV">
      <formula>NOT(ISERROR(SEARCH("NV",Q30)))</formula>
    </cfRule>
    <cfRule type="containsText" dxfId="166" priority="167" operator="containsText" text="TS">
      <formula>NOT(ISERROR(SEARCH("TS",Q30)))</formula>
    </cfRule>
  </conditionalFormatting>
  <conditionalFormatting sqref="Q30">
    <cfRule type="containsText" dxfId="165" priority="168" operator="containsText" text="TS&#10;Từ tháng&#10;1- 6">
      <formula>NOT(ISERROR(SEARCH("TS
Từ tháng
1- 6",Q30)))</formula>
    </cfRule>
  </conditionalFormatting>
  <conditionalFormatting sqref="Q34">
    <cfRule type="containsText" dxfId="164" priority="165" operator="containsText" text="TS&#10;Từ tháng&#10;1- 6">
      <formula>NOT(ISERROR(SEARCH("TS
Từ tháng
1- 6",Q34)))</formula>
    </cfRule>
  </conditionalFormatting>
  <conditionalFormatting sqref="Q34">
    <cfRule type="containsText" dxfId="163" priority="163" operator="containsText" text="NV">
      <formula>NOT(ISERROR(SEARCH("NV",Q34)))</formula>
    </cfRule>
    <cfRule type="containsText" dxfId="162" priority="164" operator="containsText" text="TS">
      <formula>NOT(ISERROR(SEARCH("TS",Q34)))</formula>
    </cfRule>
  </conditionalFormatting>
  <conditionalFormatting sqref="Q43">
    <cfRule type="containsText" dxfId="161" priority="162" operator="containsText" text="TS&#10;Từ tháng&#10;1- 6">
      <formula>NOT(ISERROR(SEARCH("TS
Từ tháng
1- 6",Q43)))</formula>
    </cfRule>
  </conditionalFormatting>
  <conditionalFormatting sqref="Q43">
    <cfRule type="containsText" dxfId="160" priority="160" operator="containsText" text="NV">
      <formula>NOT(ISERROR(SEARCH("NV",Q43)))</formula>
    </cfRule>
    <cfRule type="containsText" dxfId="159" priority="161" operator="containsText" text="TS">
      <formula>NOT(ISERROR(SEARCH("TS",Q43)))</formula>
    </cfRule>
  </conditionalFormatting>
  <conditionalFormatting sqref="Q47:Q48">
    <cfRule type="containsText" dxfId="158" priority="159" operator="containsText" text="TS&#10;Từ tháng&#10;1- 6">
      <formula>NOT(ISERROR(SEARCH("TS
Từ tháng
1- 6",Q47)))</formula>
    </cfRule>
  </conditionalFormatting>
  <conditionalFormatting sqref="Q47:Q48">
    <cfRule type="containsText" dxfId="157" priority="157" operator="containsText" text="NV">
      <formula>NOT(ISERROR(SEARCH("NV",Q47)))</formula>
    </cfRule>
    <cfRule type="containsText" dxfId="156" priority="158" operator="containsText" text="TS">
      <formula>NOT(ISERROR(SEARCH("TS",Q47)))</formula>
    </cfRule>
  </conditionalFormatting>
  <conditionalFormatting sqref="Q88:Q89">
    <cfRule type="containsText" dxfId="155" priority="156" operator="containsText" text="TS&#10;Từ tháng&#10;1- 6">
      <formula>NOT(ISERROR(SEARCH("TS
Từ tháng
1- 6",Q88)))</formula>
    </cfRule>
  </conditionalFormatting>
  <conditionalFormatting sqref="Q88:Q89">
    <cfRule type="containsText" dxfId="154" priority="154" operator="containsText" text="NV">
      <formula>NOT(ISERROR(SEARCH("NV",Q88)))</formula>
    </cfRule>
    <cfRule type="containsText" dxfId="153" priority="155" operator="containsText" text="TS">
      <formula>NOT(ISERROR(SEARCH("TS",Q88)))</formula>
    </cfRule>
  </conditionalFormatting>
  <conditionalFormatting sqref="Q93:Q96">
    <cfRule type="containsText" dxfId="152" priority="153" operator="containsText" text="TS&#10;Từ tháng&#10;1- 6">
      <formula>NOT(ISERROR(SEARCH("TS
Từ tháng
1- 6",Q93)))</formula>
    </cfRule>
  </conditionalFormatting>
  <conditionalFormatting sqref="Q93:Q96">
    <cfRule type="containsText" dxfId="151" priority="151" operator="containsText" text="NV">
      <formula>NOT(ISERROR(SEARCH("NV",Q93)))</formula>
    </cfRule>
    <cfRule type="containsText" dxfId="150" priority="152" operator="containsText" text="TS">
      <formula>NOT(ISERROR(SEARCH("TS",Q93)))</formula>
    </cfRule>
  </conditionalFormatting>
  <conditionalFormatting sqref="Q98">
    <cfRule type="containsText" dxfId="149" priority="150" operator="containsText" text="TS&#10;Từ tháng&#10;1- 6">
      <formula>NOT(ISERROR(SEARCH("TS
Từ tháng
1- 6",Q98)))</formula>
    </cfRule>
  </conditionalFormatting>
  <conditionalFormatting sqref="Q98">
    <cfRule type="containsText" dxfId="148" priority="148" operator="containsText" text="NV">
      <formula>NOT(ISERROR(SEARCH("NV",Q98)))</formula>
    </cfRule>
    <cfRule type="containsText" dxfId="147" priority="149" operator="containsText" text="TS">
      <formula>NOT(ISERROR(SEARCH("TS",Q98)))</formula>
    </cfRule>
  </conditionalFormatting>
  <conditionalFormatting sqref="Q101:Q105">
    <cfRule type="containsText" dxfId="146" priority="147" operator="containsText" text="TS&#10;Từ tháng&#10;1- 6">
      <formula>NOT(ISERROR(SEARCH("TS
Từ tháng
1- 6",Q101)))</formula>
    </cfRule>
  </conditionalFormatting>
  <conditionalFormatting sqref="Q101:Q105">
    <cfRule type="containsText" dxfId="145" priority="145" operator="containsText" text="NV">
      <formula>NOT(ISERROR(SEARCH("NV",Q101)))</formula>
    </cfRule>
    <cfRule type="containsText" dxfId="144" priority="146" operator="containsText" text="TS">
      <formula>NOT(ISERROR(SEARCH("TS",Q101)))</formula>
    </cfRule>
  </conditionalFormatting>
  <conditionalFormatting sqref="Q122:Q127">
    <cfRule type="containsText" dxfId="143" priority="144" operator="containsText" text="TS&#10;Từ tháng&#10;1- 6">
      <formula>NOT(ISERROR(SEARCH("TS
Từ tháng
1- 6",Q122)))</formula>
    </cfRule>
  </conditionalFormatting>
  <conditionalFormatting sqref="Q122:Q127">
    <cfRule type="containsText" dxfId="142" priority="142" operator="containsText" text="NV">
      <formula>NOT(ISERROR(SEARCH("NV",Q122)))</formula>
    </cfRule>
    <cfRule type="containsText" dxfId="141" priority="143" operator="containsText" text="TS">
      <formula>NOT(ISERROR(SEARCH("TS",Q122)))</formula>
    </cfRule>
  </conditionalFormatting>
  <conditionalFormatting sqref="Q114:Q121">
    <cfRule type="containsText" dxfId="140" priority="141" operator="containsText" text="TS&#10;Từ tháng&#10;1- 6">
      <formula>NOT(ISERROR(SEARCH("TS
Từ tháng
1- 6",Q114)))</formula>
    </cfRule>
  </conditionalFormatting>
  <conditionalFormatting sqref="Q114:Q121">
    <cfRule type="containsText" dxfId="139" priority="139" operator="containsText" text="NV">
      <formula>NOT(ISERROR(SEARCH("NV",Q114)))</formula>
    </cfRule>
    <cfRule type="containsText" dxfId="138" priority="140" operator="containsText" text="TS">
      <formula>NOT(ISERROR(SEARCH("TS",Q114)))</formula>
    </cfRule>
  </conditionalFormatting>
  <conditionalFormatting sqref="R32:R33 R86:R87 R100 R97 R92 R90 R18:R29 R35:R42 R49:R83 R107:R112">
    <cfRule type="containsText" dxfId="137" priority="138" operator="containsText" text="TS&#10;Từ tháng&#10;1- 6">
      <formula>NOT(ISERROR(SEARCH("TS
Từ tháng
1- 6",R18)))</formula>
    </cfRule>
  </conditionalFormatting>
  <conditionalFormatting sqref="R32:R33 R86:R87 R100 R97 R92 R90 R18:R29 R35:R42 R49:R83 R107:R112">
    <cfRule type="containsText" dxfId="136" priority="136" operator="containsText" text="NV">
      <formula>NOT(ISERROR(SEARCH("NV",R18)))</formula>
    </cfRule>
    <cfRule type="containsText" dxfId="135" priority="137" operator="containsText" text="TS">
      <formula>NOT(ISERROR(SEARCH("TS",R18)))</formula>
    </cfRule>
  </conditionalFormatting>
  <conditionalFormatting sqref="R44:R46">
    <cfRule type="containsText" dxfId="134" priority="135" operator="containsText" text="TS&#10;Từ tháng&#10;1- 6">
      <formula>NOT(ISERROR(SEARCH("TS
Từ tháng
1- 6",R44)))</formula>
    </cfRule>
  </conditionalFormatting>
  <conditionalFormatting sqref="R44:R46">
    <cfRule type="containsText" dxfId="133" priority="133" operator="containsText" text="NV">
      <formula>NOT(ISERROR(SEARCH("NV",R44)))</formula>
    </cfRule>
    <cfRule type="containsText" dxfId="132" priority="134" operator="containsText" text="TS">
      <formula>NOT(ISERROR(SEARCH("TS",R44)))</formula>
    </cfRule>
  </conditionalFormatting>
  <conditionalFormatting sqref="R113">
    <cfRule type="containsText" dxfId="131" priority="132" operator="containsText" text="TS&#10;Từ tháng&#10;1- 6">
      <formula>NOT(ISERROR(SEARCH("TS
Từ tháng
1- 6",R113)))</formula>
    </cfRule>
  </conditionalFormatting>
  <conditionalFormatting sqref="R113">
    <cfRule type="containsText" dxfId="130" priority="130" operator="containsText" text="NV">
      <formula>NOT(ISERROR(SEARCH("NV",R113)))</formula>
    </cfRule>
    <cfRule type="containsText" dxfId="129" priority="131" operator="containsText" text="TS">
      <formula>NOT(ISERROR(SEARCH("TS",R113)))</formula>
    </cfRule>
  </conditionalFormatting>
  <conditionalFormatting sqref="R106">
    <cfRule type="containsText" dxfId="128" priority="129" operator="containsText" text="TS&#10;Từ tháng&#10;1- 6">
      <formula>NOT(ISERROR(SEARCH("TS
Từ tháng
1- 6",R106)))</formula>
    </cfRule>
  </conditionalFormatting>
  <conditionalFormatting sqref="R106">
    <cfRule type="containsText" dxfId="127" priority="127" operator="containsText" text="NV">
      <formula>NOT(ISERROR(SEARCH("NV",R106)))</formula>
    </cfRule>
    <cfRule type="containsText" dxfId="126" priority="128" operator="containsText" text="TS">
      <formula>NOT(ISERROR(SEARCH("TS",R106)))</formula>
    </cfRule>
  </conditionalFormatting>
  <conditionalFormatting sqref="R84:R85">
    <cfRule type="containsText" dxfId="125" priority="126" operator="containsText" text="TS&#10;Từ tháng&#10;1- 6">
      <formula>NOT(ISERROR(SEARCH("TS
Từ tháng
1- 6",R84)))</formula>
    </cfRule>
  </conditionalFormatting>
  <conditionalFormatting sqref="R84:R85">
    <cfRule type="containsText" dxfId="124" priority="124" operator="containsText" text="NV">
      <formula>NOT(ISERROR(SEARCH("NV",R84)))</formula>
    </cfRule>
    <cfRule type="containsText" dxfId="123" priority="125" operator="containsText" text="TS">
      <formula>NOT(ISERROR(SEARCH("TS",R84)))</formula>
    </cfRule>
  </conditionalFormatting>
  <conditionalFormatting sqref="R91 R99">
    <cfRule type="containsText" dxfId="122" priority="123" operator="containsText" text="TS&#10;Từ tháng&#10;1- 6">
      <formula>NOT(ISERROR(SEARCH("TS
Từ tháng
1- 6",R91)))</formula>
    </cfRule>
  </conditionalFormatting>
  <conditionalFormatting sqref="R91 R99">
    <cfRule type="containsText" dxfId="121" priority="121" operator="containsText" text="NV">
      <formula>NOT(ISERROR(SEARCH("NV",R91)))</formula>
    </cfRule>
    <cfRule type="containsText" dxfId="120" priority="122" operator="containsText" text="TS">
      <formula>NOT(ISERROR(SEARCH("TS",R91)))</formula>
    </cfRule>
  </conditionalFormatting>
  <conditionalFormatting sqref="R31">
    <cfRule type="containsText" dxfId="119" priority="118" operator="containsText" text="NV">
      <formula>NOT(ISERROR(SEARCH("NV",R31)))</formula>
    </cfRule>
    <cfRule type="containsText" dxfId="118" priority="119" operator="containsText" text="TS">
      <formula>NOT(ISERROR(SEARCH("TS",R31)))</formula>
    </cfRule>
  </conditionalFormatting>
  <conditionalFormatting sqref="R31">
    <cfRule type="containsText" dxfId="117" priority="120" operator="containsText" text="TS&#10;Từ tháng&#10;1- 6">
      <formula>NOT(ISERROR(SEARCH("TS
Từ tháng
1- 6",R31)))</formula>
    </cfRule>
  </conditionalFormatting>
  <conditionalFormatting sqref="R15">
    <cfRule type="containsText" dxfId="116" priority="117" operator="containsText" text="TS&#10;Từ tháng&#10;1- 6">
      <formula>NOT(ISERROR(SEARCH("TS
Từ tháng
1- 6",R15)))</formula>
    </cfRule>
  </conditionalFormatting>
  <conditionalFormatting sqref="R15">
    <cfRule type="containsText" dxfId="115" priority="115" operator="containsText" text="NV">
      <formula>NOT(ISERROR(SEARCH("NV",R15)))</formula>
    </cfRule>
    <cfRule type="containsText" dxfId="114" priority="116" operator="containsText" text="TS">
      <formula>NOT(ISERROR(SEARCH("TS",R15)))</formula>
    </cfRule>
  </conditionalFormatting>
  <conditionalFormatting sqref="R13:R14">
    <cfRule type="containsText" dxfId="113" priority="114" operator="containsText" text="TS&#10;Từ tháng&#10;1- 6">
      <formula>NOT(ISERROR(SEARCH("TS
Từ tháng
1- 6",R13)))</formula>
    </cfRule>
  </conditionalFormatting>
  <conditionalFormatting sqref="R13:R14">
    <cfRule type="containsText" dxfId="112" priority="112" operator="containsText" text="NV">
      <formula>NOT(ISERROR(SEARCH("NV",R13)))</formula>
    </cfRule>
    <cfRule type="containsText" dxfId="111" priority="113" operator="containsText" text="TS">
      <formula>NOT(ISERROR(SEARCH("TS",R13)))</formula>
    </cfRule>
  </conditionalFormatting>
  <conditionalFormatting sqref="R4:R6 R8:R11">
    <cfRule type="containsText" dxfId="110" priority="111" operator="containsText" text="TS&#10;Từ tháng&#10;1- 6">
      <formula>NOT(ISERROR(SEARCH("TS
Từ tháng
1- 6",R4)))</formula>
    </cfRule>
  </conditionalFormatting>
  <conditionalFormatting sqref="R4:R6 R8:R11">
    <cfRule type="containsText" dxfId="109" priority="109" operator="containsText" text="NV">
      <formula>NOT(ISERROR(SEARCH("NV",R4)))</formula>
    </cfRule>
    <cfRule type="containsText" dxfId="108" priority="110" operator="containsText" text="TS">
      <formula>NOT(ISERROR(SEARCH("TS",R4)))</formula>
    </cfRule>
  </conditionalFormatting>
  <conditionalFormatting sqref="R12">
    <cfRule type="containsText" dxfId="107" priority="108" operator="containsText" text="TS&#10;Từ tháng&#10;1- 6">
      <formula>NOT(ISERROR(SEARCH("TS
Từ tháng
1- 6",R12)))</formula>
    </cfRule>
  </conditionalFormatting>
  <conditionalFormatting sqref="R12">
    <cfRule type="containsText" dxfId="106" priority="106" operator="containsText" text="NV">
      <formula>NOT(ISERROR(SEARCH("NV",R12)))</formula>
    </cfRule>
    <cfRule type="containsText" dxfId="105" priority="107" operator="containsText" text="TS">
      <formula>NOT(ISERROR(SEARCH("TS",R12)))</formula>
    </cfRule>
  </conditionalFormatting>
  <conditionalFormatting sqref="R7">
    <cfRule type="containsText" dxfId="104" priority="105" operator="containsText" text="TS&#10;Từ tháng&#10;1- 6">
      <formula>NOT(ISERROR(SEARCH("TS
Từ tháng
1- 6",R7)))</formula>
    </cfRule>
  </conditionalFormatting>
  <conditionalFormatting sqref="R7">
    <cfRule type="containsText" dxfId="103" priority="103" operator="containsText" text="NV">
      <formula>NOT(ISERROR(SEARCH("NV",R7)))</formula>
    </cfRule>
    <cfRule type="containsText" dxfId="102" priority="104" operator="containsText" text="TS">
      <formula>NOT(ISERROR(SEARCH("TS",R7)))</formula>
    </cfRule>
  </conditionalFormatting>
  <conditionalFormatting sqref="R16:R17">
    <cfRule type="containsText" dxfId="101" priority="102" operator="containsText" text="TS&#10;Từ tháng&#10;1- 6">
      <formula>NOT(ISERROR(SEARCH("TS
Từ tháng
1- 6",R16)))</formula>
    </cfRule>
  </conditionalFormatting>
  <conditionalFormatting sqref="R16:R17">
    <cfRule type="containsText" dxfId="100" priority="100" operator="containsText" text="NV">
      <formula>NOT(ISERROR(SEARCH("NV",R16)))</formula>
    </cfRule>
    <cfRule type="containsText" dxfId="99" priority="101" operator="containsText" text="TS">
      <formula>NOT(ISERROR(SEARCH("TS",R16)))</formula>
    </cfRule>
  </conditionalFormatting>
  <conditionalFormatting sqref="R30">
    <cfRule type="containsText" dxfId="98" priority="97" operator="containsText" text="NV">
      <formula>NOT(ISERROR(SEARCH("NV",R30)))</formula>
    </cfRule>
    <cfRule type="containsText" dxfId="97" priority="98" operator="containsText" text="TS">
      <formula>NOT(ISERROR(SEARCH("TS",R30)))</formula>
    </cfRule>
  </conditionalFormatting>
  <conditionalFormatting sqref="R30">
    <cfRule type="containsText" dxfId="96" priority="99" operator="containsText" text="TS&#10;Từ tháng&#10;1- 6">
      <formula>NOT(ISERROR(SEARCH("TS
Từ tháng
1- 6",R30)))</formula>
    </cfRule>
  </conditionalFormatting>
  <conditionalFormatting sqref="R34">
    <cfRule type="containsText" dxfId="95" priority="96" operator="containsText" text="TS&#10;Từ tháng&#10;1- 6">
      <formula>NOT(ISERROR(SEARCH("TS
Từ tháng
1- 6",R34)))</formula>
    </cfRule>
  </conditionalFormatting>
  <conditionalFormatting sqref="R34">
    <cfRule type="containsText" dxfId="94" priority="94" operator="containsText" text="NV">
      <formula>NOT(ISERROR(SEARCH("NV",R34)))</formula>
    </cfRule>
    <cfRule type="containsText" dxfId="93" priority="95" operator="containsText" text="TS">
      <formula>NOT(ISERROR(SEARCH("TS",R34)))</formula>
    </cfRule>
  </conditionalFormatting>
  <conditionalFormatting sqref="R43">
    <cfRule type="containsText" dxfId="92" priority="93" operator="containsText" text="TS&#10;Từ tháng&#10;1- 6">
      <formula>NOT(ISERROR(SEARCH("TS
Từ tháng
1- 6",R43)))</formula>
    </cfRule>
  </conditionalFormatting>
  <conditionalFormatting sqref="R43">
    <cfRule type="containsText" dxfId="91" priority="91" operator="containsText" text="NV">
      <formula>NOT(ISERROR(SEARCH("NV",R43)))</formula>
    </cfRule>
    <cfRule type="containsText" dxfId="90" priority="92" operator="containsText" text="TS">
      <formula>NOT(ISERROR(SEARCH("TS",R43)))</formula>
    </cfRule>
  </conditionalFormatting>
  <conditionalFormatting sqref="R47:R48">
    <cfRule type="containsText" dxfId="89" priority="90" operator="containsText" text="TS&#10;Từ tháng&#10;1- 6">
      <formula>NOT(ISERROR(SEARCH("TS
Từ tháng
1- 6",R47)))</formula>
    </cfRule>
  </conditionalFormatting>
  <conditionalFormatting sqref="R47:R48">
    <cfRule type="containsText" dxfId="88" priority="88" operator="containsText" text="NV">
      <formula>NOT(ISERROR(SEARCH("NV",R47)))</formula>
    </cfRule>
    <cfRule type="containsText" dxfId="87" priority="89" operator="containsText" text="TS">
      <formula>NOT(ISERROR(SEARCH("TS",R47)))</formula>
    </cfRule>
  </conditionalFormatting>
  <conditionalFormatting sqref="R88:R89">
    <cfRule type="containsText" dxfId="86" priority="87" operator="containsText" text="TS&#10;Từ tháng&#10;1- 6">
      <formula>NOT(ISERROR(SEARCH("TS
Từ tháng
1- 6",R88)))</formula>
    </cfRule>
  </conditionalFormatting>
  <conditionalFormatting sqref="R88:R89">
    <cfRule type="containsText" dxfId="85" priority="85" operator="containsText" text="NV">
      <formula>NOT(ISERROR(SEARCH("NV",R88)))</formula>
    </cfRule>
    <cfRule type="containsText" dxfId="84" priority="86" operator="containsText" text="TS">
      <formula>NOT(ISERROR(SEARCH("TS",R88)))</formula>
    </cfRule>
  </conditionalFormatting>
  <conditionalFormatting sqref="R93:R96">
    <cfRule type="containsText" dxfId="83" priority="84" operator="containsText" text="TS&#10;Từ tháng&#10;1- 6">
      <formula>NOT(ISERROR(SEARCH("TS
Từ tháng
1- 6",R93)))</formula>
    </cfRule>
  </conditionalFormatting>
  <conditionalFormatting sqref="R93:R96">
    <cfRule type="containsText" dxfId="82" priority="82" operator="containsText" text="NV">
      <formula>NOT(ISERROR(SEARCH("NV",R93)))</formula>
    </cfRule>
    <cfRule type="containsText" dxfId="81" priority="83" operator="containsText" text="TS">
      <formula>NOT(ISERROR(SEARCH("TS",R93)))</formula>
    </cfRule>
  </conditionalFormatting>
  <conditionalFormatting sqref="R98">
    <cfRule type="containsText" dxfId="80" priority="81" operator="containsText" text="TS&#10;Từ tháng&#10;1- 6">
      <formula>NOT(ISERROR(SEARCH("TS
Từ tháng
1- 6",R98)))</formula>
    </cfRule>
  </conditionalFormatting>
  <conditionalFormatting sqref="R98">
    <cfRule type="containsText" dxfId="79" priority="79" operator="containsText" text="NV">
      <formula>NOT(ISERROR(SEARCH("NV",R98)))</formula>
    </cfRule>
    <cfRule type="containsText" dxfId="78" priority="80" operator="containsText" text="TS">
      <formula>NOT(ISERROR(SEARCH("TS",R98)))</formula>
    </cfRule>
  </conditionalFormatting>
  <conditionalFormatting sqref="R101:R105">
    <cfRule type="containsText" dxfId="77" priority="78" operator="containsText" text="TS&#10;Từ tháng&#10;1- 6">
      <formula>NOT(ISERROR(SEARCH("TS
Từ tháng
1- 6",R101)))</formula>
    </cfRule>
  </conditionalFormatting>
  <conditionalFormatting sqref="R101:R105">
    <cfRule type="containsText" dxfId="76" priority="76" operator="containsText" text="NV">
      <formula>NOT(ISERROR(SEARCH("NV",R101)))</formula>
    </cfRule>
    <cfRule type="containsText" dxfId="75" priority="77" operator="containsText" text="TS">
      <formula>NOT(ISERROR(SEARCH("TS",R101)))</formula>
    </cfRule>
  </conditionalFormatting>
  <conditionalFormatting sqref="R122:R127">
    <cfRule type="containsText" dxfId="74" priority="75" operator="containsText" text="TS&#10;Từ tháng&#10;1- 6">
      <formula>NOT(ISERROR(SEARCH("TS
Từ tháng
1- 6",R122)))</formula>
    </cfRule>
  </conditionalFormatting>
  <conditionalFormatting sqref="R122:R127">
    <cfRule type="containsText" dxfId="73" priority="73" operator="containsText" text="NV">
      <formula>NOT(ISERROR(SEARCH("NV",R122)))</formula>
    </cfRule>
    <cfRule type="containsText" dxfId="72" priority="74" operator="containsText" text="TS">
      <formula>NOT(ISERROR(SEARCH("TS",R122)))</formula>
    </cfRule>
  </conditionalFormatting>
  <conditionalFormatting sqref="R114:R121">
    <cfRule type="containsText" dxfId="71" priority="72" operator="containsText" text="TS&#10;Từ tháng&#10;1- 6">
      <formula>NOT(ISERROR(SEARCH("TS
Từ tháng
1- 6",R114)))</formula>
    </cfRule>
  </conditionalFormatting>
  <conditionalFormatting sqref="R114:R121">
    <cfRule type="containsText" dxfId="70" priority="70" operator="containsText" text="NV">
      <formula>NOT(ISERROR(SEARCH("NV",R114)))</formula>
    </cfRule>
    <cfRule type="containsText" dxfId="69" priority="71" operator="containsText" text="TS">
      <formula>NOT(ISERROR(SEARCH("TS",R114)))</formula>
    </cfRule>
  </conditionalFormatting>
  <conditionalFormatting sqref="S32:S33 S86:S87 S100 S97 S92 S90 S18:S29 S35:S42 S49:S83 S107:S112">
    <cfRule type="containsText" dxfId="68" priority="69" operator="containsText" text="TS&#10;Từ tháng&#10;1- 6">
      <formula>NOT(ISERROR(SEARCH("TS
Từ tháng
1- 6",S18)))</formula>
    </cfRule>
  </conditionalFormatting>
  <conditionalFormatting sqref="S32:S33 S86:S87 S100 S97 S92 S90 S18:S29 S35:S42 S49:S83 S107:S112">
    <cfRule type="containsText" dxfId="67" priority="67" operator="containsText" text="NV">
      <formula>NOT(ISERROR(SEARCH("NV",S18)))</formula>
    </cfRule>
    <cfRule type="containsText" dxfId="66" priority="68" operator="containsText" text="TS">
      <formula>NOT(ISERROR(SEARCH("TS",S18)))</formula>
    </cfRule>
  </conditionalFormatting>
  <conditionalFormatting sqref="S44:S46">
    <cfRule type="containsText" dxfId="65" priority="66" operator="containsText" text="TS&#10;Từ tháng&#10;1- 6">
      <formula>NOT(ISERROR(SEARCH("TS
Từ tháng
1- 6",S44)))</formula>
    </cfRule>
  </conditionalFormatting>
  <conditionalFormatting sqref="S44:S46">
    <cfRule type="containsText" dxfId="64" priority="64" operator="containsText" text="NV">
      <formula>NOT(ISERROR(SEARCH("NV",S44)))</formula>
    </cfRule>
    <cfRule type="containsText" dxfId="63" priority="65" operator="containsText" text="TS">
      <formula>NOT(ISERROR(SEARCH("TS",S44)))</formula>
    </cfRule>
  </conditionalFormatting>
  <conditionalFormatting sqref="S113">
    <cfRule type="containsText" dxfId="62" priority="63" operator="containsText" text="TS&#10;Từ tháng&#10;1- 6">
      <formula>NOT(ISERROR(SEARCH("TS
Từ tháng
1- 6",S113)))</formula>
    </cfRule>
  </conditionalFormatting>
  <conditionalFormatting sqref="S113">
    <cfRule type="containsText" dxfId="61" priority="61" operator="containsText" text="NV">
      <formula>NOT(ISERROR(SEARCH("NV",S113)))</formula>
    </cfRule>
    <cfRule type="containsText" dxfId="60" priority="62" operator="containsText" text="TS">
      <formula>NOT(ISERROR(SEARCH("TS",S113)))</formula>
    </cfRule>
  </conditionalFormatting>
  <conditionalFormatting sqref="S106">
    <cfRule type="containsText" dxfId="59" priority="60" operator="containsText" text="TS&#10;Từ tháng&#10;1- 6">
      <formula>NOT(ISERROR(SEARCH("TS
Từ tháng
1- 6",S106)))</formula>
    </cfRule>
  </conditionalFormatting>
  <conditionalFormatting sqref="S106">
    <cfRule type="containsText" dxfId="58" priority="58" operator="containsText" text="NV">
      <formula>NOT(ISERROR(SEARCH("NV",S106)))</formula>
    </cfRule>
    <cfRule type="containsText" dxfId="57" priority="59" operator="containsText" text="TS">
      <formula>NOT(ISERROR(SEARCH("TS",S106)))</formula>
    </cfRule>
  </conditionalFormatting>
  <conditionalFormatting sqref="S84:S85">
    <cfRule type="containsText" dxfId="56" priority="57" operator="containsText" text="TS&#10;Từ tháng&#10;1- 6">
      <formula>NOT(ISERROR(SEARCH("TS
Từ tháng
1- 6",S84)))</formula>
    </cfRule>
  </conditionalFormatting>
  <conditionalFormatting sqref="S84:S85">
    <cfRule type="containsText" dxfId="55" priority="55" operator="containsText" text="NV">
      <formula>NOT(ISERROR(SEARCH("NV",S84)))</formula>
    </cfRule>
    <cfRule type="containsText" dxfId="54" priority="56" operator="containsText" text="TS">
      <formula>NOT(ISERROR(SEARCH("TS",S84)))</formula>
    </cfRule>
  </conditionalFormatting>
  <conditionalFormatting sqref="S91 S99">
    <cfRule type="containsText" dxfId="53" priority="54" operator="containsText" text="TS&#10;Từ tháng&#10;1- 6">
      <formula>NOT(ISERROR(SEARCH("TS
Từ tháng
1- 6",S91)))</formula>
    </cfRule>
  </conditionalFormatting>
  <conditionalFormatting sqref="S91 S99">
    <cfRule type="containsText" dxfId="52" priority="52" operator="containsText" text="NV">
      <formula>NOT(ISERROR(SEARCH("NV",S91)))</formula>
    </cfRule>
    <cfRule type="containsText" dxfId="51" priority="53" operator="containsText" text="TS">
      <formula>NOT(ISERROR(SEARCH("TS",S91)))</formula>
    </cfRule>
  </conditionalFormatting>
  <conditionalFormatting sqref="S31">
    <cfRule type="containsText" dxfId="50" priority="49" operator="containsText" text="NV">
      <formula>NOT(ISERROR(SEARCH("NV",S31)))</formula>
    </cfRule>
    <cfRule type="containsText" dxfId="49" priority="50" operator="containsText" text="TS">
      <formula>NOT(ISERROR(SEARCH("TS",S31)))</formula>
    </cfRule>
  </conditionalFormatting>
  <conditionalFormatting sqref="S31">
    <cfRule type="containsText" dxfId="48" priority="51" operator="containsText" text="TS&#10;Từ tháng&#10;1- 6">
      <formula>NOT(ISERROR(SEARCH("TS
Từ tháng
1- 6",S31)))</formula>
    </cfRule>
  </conditionalFormatting>
  <conditionalFormatting sqref="S15">
    <cfRule type="containsText" dxfId="47" priority="48" operator="containsText" text="TS&#10;Từ tháng&#10;1- 6">
      <formula>NOT(ISERROR(SEARCH("TS
Từ tháng
1- 6",S15)))</formula>
    </cfRule>
  </conditionalFormatting>
  <conditionalFormatting sqref="S15">
    <cfRule type="containsText" dxfId="46" priority="46" operator="containsText" text="NV">
      <formula>NOT(ISERROR(SEARCH("NV",S15)))</formula>
    </cfRule>
    <cfRule type="containsText" dxfId="45" priority="47" operator="containsText" text="TS">
      <formula>NOT(ISERROR(SEARCH("TS",S15)))</formula>
    </cfRule>
  </conditionalFormatting>
  <conditionalFormatting sqref="S13:S14">
    <cfRule type="containsText" dxfId="44" priority="45" operator="containsText" text="TS&#10;Từ tháng&#10;1- 6">
      <formula>NOT(ISERROR(SEARCH("TS
Từ tháng
1- 6",S13)))</formula>
    </cfRule>
  </conditionalFormatting>
  <conditionalFormatting sqref="S13:S14">
    <cfRule type="containsText" dxfId="43" priority="43" operator="containsText" text="NV">
      <formula>NOT(ISERROR(SEARCH("NV",S13)))</formula>
    </cfRule>
    <cfRule type="containsText" dxfId="42" priority="44" operator="containsText" text="TS">
      <formula>NOT(ISERROR(SEARCH("TS",S13)))</formula>
    </cfRule>
  </conditionalFormatting>
  <conditionalFormatting sqref="S4:S6 S8:S11">
    <cfRule type="containsText" dxfId="41" priority="42" operator="containsText" text="TS&#10;Từ tháng&#10;1- 6">
      <formula>NOT(ISERROR(SEARCH("TS
Từ tháng
1- 6",S4)))</formula>
    </cfRule>
  </conditionalFormatting>
  <conditionalFormatting sqref="S4:S6 S8:S11">
    <cfRule type="containsText" dxfId="40" priority="40" operator="containsText" text="NV">
      <formula>NOT(ISERROR(SEARCH("NV",S4)))</formula>
    </cfRule>
    <cfRule type="containsText" dxfId="39" priority="41" operator="containsText" text="TS">
      <formula>NOT(ISERROR(SEARCH("TS",S4)))</formula>
    </cfRule>
  </conditionalFormatting>
  <conditionalFormatting sqref="S12">
    <cfRule type="containsText" dxfId="38" priority="39" operator="containsText" text="TS&#10;Từ tháng&#10;1- 6">
      <formula>NOT(ISERROR(SEARCH("TS
Từ tháng
1- 6",S12)))</formula>
    </cfRule>
  </conditionalFormatting>
  <conditionalFormatting sqref="S12">
    <cfRule type="containsText" dxfId="37" priority="37" operator="containsText" text="NV">
      <formula>NOT(ISERROR(SEARCH("NV",S12)))</formula>
    </cfRule>
    <cfRule type="containsText" dxfId="36" priority="38" operator="containsText" text="TS">
      <formula>NOT(ISERROR(SEARCH("TS",S12)))</formula>
    </cfRule>
  </conditionalFormatting>
  <conditionalFormatting sqref="S7">
    <cfRule type="containsText" dxfId="35" priority="36" operator="containsText" text="TS&#10;Từ tháng&#10;1- 6">
      <formula>NOT(ISERROR(SEARCH("TS
Từ tháng
1- 6",S7)))</formula>
    </cfRule>
  </conditionalFormatting>
  <conditionalFormatting sqref="S7">
    <cfRule type="containsText" dxfId="34" priority="34" operator="containsText" text="NV">
      <formula>NOT(ISERROR(SEARCH("NV",S7)))</formula>
    </cfRule>
    <cfRule type="containsText" dxfId="33" priority="35" operator="containsText" text="TS">
      <formula>NOT(ISERROR(SEARCH("TS",S7)))</formula>
    </cfRule>
  </conditionalFormatting>
  <conditionalFormatting sqref="S16:S17">
    <cfRule type="containsText" dxfId="32" priority="33" operator="containsText" text="TS&#10;Từ tháng&#10;1- 6">
      <formula>NOT(ISERROR(SEARCH("TS
Từ tháng
1- 6",S16)))</formula>
    </cfRule>
  </conditionalFormatting>
  <conditionalFormatting sqref="S16:S17">
    <cfRule type="containsText" dxfId="31" priority="31" operator="containsText" text="NV">
      <formula>NOT(ISERROR(SEARCH("NV",S16)))</formula>
    </cfRule>
    <cfRule type="containsText" dxfId="30" priority="32" operator="containsText" text="TS">
      <formula>NOT(ISERROR(SEARCH("TS",S16)))</formula>
    </cfRule>
  </conditionalFormatting>
  <conditionalFormatting sqref="S30">
    <cfRule type="containsText" dxfId="29" priority="28" operator="containsText" text="NV">
      <formula>NOT(ISERROR(SEARCH("NV",S30)))</formula>
    </cfRule>
    <cfRule type="containsText" dxfId="28" priority="29" operator="containsText" text="TS">
      <formula>NOT(ISERROR(SEARCH("TS",S30)))</formula>
    </cfRule>
  </conditionalFormatting>
  <conditionalFormatting sqref="S30">
    <cfRule type="containsText" dxfId="27" priority="30" operator="containsText" text="TS&#10;Từ tháng&#10;1- 6">
      <formula>NOT(ISERROR(SEARCH("TS
Từ tháng
1- 6",S30)))</formula>
    </cfRule>
  </conditionalFormatting>
  <conditionalFormatting sqref="S34">
    <cfRule type="containsText" dxfId="26" priority="27" operator="containsText" text="TS&#10;Từ tháng&#10;1- 6">
      <formula>NOT(ISERROR(SEARCH("TS
Từ tháng
1- 6",S34)))</formula>
    </cfRule>
  </conditionalFormatting>
  <conditionalFormatting sqref="S34">
    <cfRule type="containsText" dxfId="25" priority="25" operator="containsText" text="NV">
      <formula>NOT(ISERROR(SEARCH("NV",S34)))</formula>
    </cfRule>
    <cfRule type="containsText" dxfId="24" priority="26" operator="containsText" text="TS">
      <formula>NOT(ISERROR(SEARCH("TS",S34)))</formula>
    </cfRule>
  </conditionalFormatting>
  <conditionalFormatting sqref="S43">
    <cfRule type="containsText" dxfId="23" priority="24" operator="containsText" text="TS&#10;Từ tháng&#10;1- 6">
      <formula>NOT(ISERROR(SEARCH("TS
Từ tháng
1- 6",S43)))</formula>
    </cfRule>
  </conditionalFormatting>
  <conditionalFormatting sqref="S43">
    <cfRule type="containsText" dxfId="22" priority="22" operator="containsText" text="NV">
      <formula>NOT(ISERROR(SEARCH("NV",S43)))</formula>
    </cfRule>
    <cfRule type="containsText" dxfId="21" priority="23" operator="containsText" text="TS">
      <formula>NOT(ISERROR(SEARCH("TS",S43)))</formula>
    </cfRule>
  </conditionalFormatting>
  <conditionalFormatting sqref="S47:S48">
    <cfRule type="containsText" dxfId="20" priority="21" operator="containsText" text="TS&#10;Từ tháng&#10;1- 6">
      <formula>NOT(ISERROR(SEARCH("TS
Từ tháng
1- 6",S47)))</formula>
    </cfRule>
  </conditionalFormatting>
  <conditionalFormatting sqref="S47:S48">
    <cfRule type="containsText" dxfId="19" priority="19" operator="containsText" text="NV">
      <formula>NOT(ISERROR(SEARCH("NV",S47)))</formula>
    </cfRule>
    <cfRule type="containsText" dxfId="18" priority="20" operator="containsText" text="TS">
      <formula>NOT(ISERROR(SEARCH("TS",S47)))</formula>
    </cfRule>
  </conditionalFormatting>
  <conditionalFormatting sqref="S88:S89">
    <cfRule type="containsText" dxfId="17" priority="18" operator="containsText" text="TS&#10;Từ tháng&#10;1- 6">
      <formula>NOT(ISERROR(SEARCH("TS
Từ tháng
1- 6",S88)))</formula>
    </cfRule>
  </conditionalFormatting>
  <conditionalFormatting sqref="S88:S89">
    <cfRule type="containsText" dxfId="16" priority="16" operator="containsText" text="NV">
      <formula>NOT(ISERROR(SEARCH("NV",S88)))</formula>
    </cfRule>
    <cfRule type="containsText" dxfId="15" priority="17" operator="containsText" text="TS">
      <formula>NOT(ISERROR(SEARCH("TS",S88)))</formula>
    </cfRule>
  </conditionalFormatting>
  <conditionalFormatting sqref="S93:S96">
    <cfRule type="containsText" dxfId="14" priority="15" operator="containsText" text="TS&#10;Từ tháng&#10;1- 6">
      <formula>NOT(ISERROR(SEARCH("TS
Từ tháng
1- 6",S93)))</formula>
    </cfRule>
  </conditionalFormatting>
  <conditionalFormatting sqref="S93:S96">
    <cfRule type="containsText" dxfId="13" priority="13" operator="containsText" text="NV">
      <formula>NOT(ISERROR(SEARCH("NV",S93)))</formula>
    </cfRule>
    <cfRule type="containsText" dxfId="12" priority="14" operator="containsText" text="TS">
      <formula>NOT(ISERROR(SEARCH("TS",S93)))</formula>
    </cfRule>
  </conditionalFormatting>
  <conditionalFormatting sqref="S98">
    <cfRule type="containsText" dxfId="11" priority="12" operator="containsText" text="TS&#10;Từ tháng&#10;1- 6">
      <formula>NOT(ISERROR(SEARCH("TS
Từ tháng
1- 6",S98)))</formula>
    </cfRule>
  </conditionalFormatting>
  <conditionalFormatting sqref="S98">
    <cfRule type="containsText" dxfId="10" priority="10" operator="containsText" text="NV">
      <formula>NOT(ISERROR(SEARCH("NV",S98)))</formula>
    </cfRule>
    <cfRule type="containsText" dxfId="9" priority="11" operator="containsText" text="TS">
      <formula>NOT(ISERROR(SEARCH("TS",S98)))</formula>
    </cfRule>
  </conditionalFormatting>
  <conditionalFormatting sqref="S101:S105">
    <cfRule type="containsText" dxfId="8" priority="9" operator="containsText" text="TS&#10;Từ tháng&#10;1- 6">
      <formula>NOT(ISERROR(SEARCH("TS
Từ tháng
1- 6",S101)))</formula>
    </cfRule>
  </conditionalFormatting>
  <conditionalFormatting sqref="S101:S105">
    <cfRule type="containsText" dxfId="7" priority="7" operator="containsText" text="NV">
      <formula>NOT(ISERROR(SEARCH("NV",S101)))</formula>
    </cfRule>
    <cfRule type="containsText" dxfId="6" priority="8" operator="containsText" text="TS">
      <formula>NOT(ISERROR(SEARCH("TS",S101)))</formula>
    </cfRule>
  </conditionalFormatting>
  <conditionalFormatting sqref="S122:S127">
    <cfRule type="containsText" dxfId="5" priority="6" operator="containsText" text="TS&#10;Từ tháng&#10;1- 6">
      <formula>NOT(ISERROR(SEARCH("TS
Từ tháng
1- 6",S122)))</formula>
    </cfRule>
  </conditionalFormatting>
  <conditionalFormatting sqref="S122:S127">
    <cfRule type="containsText" dxfId="4" priority="4" operator="containsText" text="NV">
      <formula>NOT(ISERROR(SEARCH("NV",S122)))</formula>
    </cfRule>
    <cfRule type="containsText" dxfId="3" priority="5" operator="containsText" text="TS">
      <formula>NOT(ISERROR(SEARCH("TS",S122)))</formula>
    </cfRule>
  </conditionalFormatting>
  <conditionalFormatting sqref="S114:S121">
    <cfRule type="containsText" dxfId="2" priority="3" operator="containsText" text="TS&#10;Từ tháng&#10;1- 6">
      <formula>NOT(ISERROR(SEARCH("TS
Từ tháng
1- 6",S114)))</formula>
    </cfRule>
  </conditionalFormatting>
  <conditionalFormatting sqref="S114:S121">
    <cfRule type="containsText" dxfId="1" priority="1" operator="containsText" text="NV">
      <formula>NOT(ISERROR(SEARCH("NV",S114)))</formula>
    </cfRule>
    <cfRule type="containsText" dxfId="0" priority="2" operator="containsText" text="TS">
      <formula>NOT(ISERROR(SEARCH("TS",S114)))</formula>
    </cfRule>
  </conditionalFormatting>
  <pageMargins left="0.25" right="0.25" top="0.75" bottom="0.75" header="0.3" footer="0.3"/>
  <pageSetup paperSize="9" scale="75"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B120"/>
  <sheetViews>
    <sheetView showGridLines="0" view="pageBreakPreview" zoomScale="130" zoomScaleNormal="130" zoomScaleSheetLayoutView="130" workbookViewId="0">
      <selection activeCell="A47" sqref="A47:T47"/>
    </sheetView>
  </sheetViews>
  <sheetFormatPr defaultRowHeight="9"/>
  <cols>
    <col min="1" max="1" width="5.7265625" style="2" customWidth="1"/>
    <col min="2" max="2" width="32" style="1" customWidth="1"/>
    <col min="3" max="3" width="4.26953125" style="1" customWidth="1"/>
    <col min="4" max="6" width="4.81640625" style="1" customWidth="1"/>
    <col min="7" max="7" width="6.453125" style="1" customWidth="1"/>
    <col min="8" max="8" width="4.81640625" style="1" customWidth="1"/>
    <col min="9" max="9" width="8.81640625" style="1" customWidth="1"/>
    <col min="10" max="10" width="5.81640625" style="2" customWidth="1"/>
    <col min="11" max="12" width="1.81640625" style="1" customWidth="1"/>
    <col min="13" max="13" width="1.81640625" style="2" customWidth="1"/>
    <col min="14" max="18" width="1.81640625" style="1" customWidth="1"/>
    <col min="19" max="19" width="5.81640625" style="3" customWidth="1"/>
    <col min="20" max="20" width="8.26953125" style="4" customWidth="1"/>
    <col min="21" max="21" width="8.26953125" style="1" customWidth="1"/>
    <col min="22" max="22" width="4.54296875" style="1" customWidth="1"/>
    <col min="23" max="236" width="9.1796875" style="1"/>
    <col min="237" max="237" width="2.54296875" style="1" customWidth="1"/>
    <col min="238" max="238" width="13.26953125" style="1" customWidth="1"/>
    <col min="239" max="241" width="4.81640625" style="1" customWidth="1"/>
    <col min="242" max="242" width="6.453125" style="1" customWidth="1"/>
    <col min="243" max="243" width="4.81640625" style="1" customWidth="1"/>
    <col min="244" max="244" width="5.54296875" style="1" customWidth="1"/>
    <col min="245" max="245" width="4.54296875" style="1" customWidth="1"/>
    <col min="246" max="253" width="4.26953125" style="1" customWidth="1"/>
    <col min="254" max="255" width="4.453125" style="1" customWidth="1"/>
    <col min="256" max="256" width="6.26953125" style="1" customWidth="1"/>
    <col min="257" max="257" width="4.54296875" style="1" customWidth="1"/>
    <col min="258" max="492" width="9.1796875" style="1"/>
    <col min="493" max="493" width="2.54296875" style="1" customWidth="1"/>
    <col min="494" max="494" width="13.26953125" style="1" customWidth="1"/>
    <col min="495" max="497" width="4.81640625" style="1" customWidth="1"/>
    <col min="498" max="498" width="6.453125" style="1" customWidth="1"/>
    <col min="499" max="499" width="4.81640625" style="1" customWidth="1"/>
    <col min="500" max="500" width="5.54296875" style="1" customWidth="1"/>
    <col min="501" max="501" width="4.54296875" style="1" customWidth="1"/>
    <col min="502" max="509" width="4.26953125" style="1" customWidth="1"/>
    <col min="510" max="511" width="4.453125" style="1" customWidth="1"/>
    <col min="512" max="512" width="6.26953125" style="1" customWidth="1"/>
    <col min="513" max="513" width="4.54296875" style="1" customWidth="1"/>
    <col min="514" max="748" width="9.1796875" style="1"/>
    <col min="749" max="749" width="2.54296875" style="1" customWidth="1"/>
    <col min="750" max="750" width="13.26953125" style="1" customWidth="1"/>
    <col min="751" max="753" width="4.81640625" style="1" customWidth="1"/>
    <col min="754" max="754" width="6.453125" style="1" customWidth="1"/>
    <col min="755" max="755" width="4.81640625" style="1" customWidth="1"/>
    <col min="756" max="756" width="5.54296875" style="1" customWidth="1"/>
    <col min="757" max="757" width="4.54296875" style="1" customWidth="1"/>
    <col min="758" max="765" width="4.26953125" style="1" customWidth="1"/>
    <col min="766" max="767" width="4.453125" style="1" customWidth="1"/>
    <col min="768" max="768" width="6.26953125" style="1" customWidth="1"/>
    <col min="769" max="769" width="4.54296875" style="1" customWidth="1"/>
    <col min="770" max="1004" width="9.1796875" style="1"/>
    <col min="1005" max="1005" width="2.54296875" style="1" customWidth="1"/>
    <col min="1006" max="1006" width="13.26953125" style="1" customWidth="1"/>
    <col min="1007" max="1009" width="4.81640625" style="1" customWidth="1"/>
    <col min="1010" max="1010" width="6.453125" style="1" customWidth="1"/>
    <col min="1011" max="1011" width="4.81640625" style="1" customWidth="1"/>
    <col min="1012" max="1012" width="5.54296875" style="1" customWidth="1"/>
    <col min="1013" max="1013" width="4.54296875" style="1" customWidth="1"/>
    <col min="1014" max="1021" width="4.26953125" style="1" customWidth="1"/>
    <col min="1022" max="1023" width="4.453125" style="1" customWidth="1"/>
    <col min="1024" max="1024" width="6.26953125" style="1" customWidth="1"/>
    <col min="1025" max="1025" width="4.54296875" style="1" customWidth="1"/>
    <col min="1026" max="1260" width="9.1796875" style="1"/>
    <col min="1261" max="1261" width="2.54296875" style="1" customWidth="1"/>
    <col min="1262" max="1262" width="13.26953125" style="1" customWidth="1"/>
    <col min="1263" max="1265" width="4.81640625" style="1" customWidth="1"/>
    <col min="1266" max="1266" width="6.453125" style="1" customWidth="1"/>
    <col min="1267" max="1267" width="4.81640625" style="1" customWidth="1"/>
    <col min="1268" max="1268" width="5.54296875" style="1" customWidth="1"/>
    <col min="1269" max="1269" width="4.54296875" style="1" customWidth="1"/>
    <col min="1270" max="1277" width="4.26953125" style="1" customWidth="1"/>
    <col min="1278" max="1279" width="4.453125" style="1" customWidth="1"/>
    <col min="1280" max="1280" width="6.26953125" style="1" customWidth="1"/>
    <col min="1281" max="1281" width="4.54296875" style="1" customWidth="1"/>
    <col min="1282" max="1516" width="9.1796875" style="1"/>
    <col min="1517" max="1517" width="2.54296875" style="1" customWidth="1"/>
    <col min="1518" max="1518" width="13.26953125" style="1" customWidth="1"/>
    <col min="1519" max="1521" width="4.81640625" style="1" customWidth="1"/>
    <col min="1522" max="1522" width="6.453125" style="1" customWidth="1"/>
    <col min="1523" max="1523" width="4.81640625" style="1" customWidth="1"/>
    <col min="1524" max="1524" width="5.54296875" style="1" customWidth="1"/>
    <col min="1525" max="1525" width="4.54296875" style="1" customWidth="1"/>
    <col min="1526" max="1533" width="4.26953125" style="1" customWidth="1"/>
    <col min="1534" max="1535" width="4.453125" style="1" customWidth="1"/>
    <col min="1536" max="1536" width="6.26953125" style="1" customWidth="1"/>
    <col min="1537" max="1537" width="4.54296875" style="1" customWidth="1"/>
    <col min="1538" max="1772" width="9.1796875" style="1"/>
    <col min="1773" max="1773" width="2.54296875" style="1" customWidth="1"/>
    <col min="1774" max="1774" width="13.26953125" style="1" customWidth="1"/>
    <col min="1775" max="1777" width="4.81640625" style="1" customWidth="1"/>
    <col min="1778" max="1778" width="6.453125" style="1" customWidth="1"/>
    <col min="1779" max="1779" width="4.81640625" style="1" customWidth="1"/>
    <col min="1780" max="1780" width="5.54296875" style="1" customWidth="1"/>
    <col min="1781" max="1781" width="4.54296875" style="1" customWidth="1"/>
    <col min="1782" max="1789" width="4.26953125" style="1" customWidth="1"/>
    <col min="1790" max="1791" width="4.453125" style="1" customWidth="1"/>
    <col min="1792" max="1792" width="6.26953125" style="1" customWidth="1"/>
    <col min="1793" max="1793" width="4.54296875" style="1" customWidth="1"/>
    <col min="1794" max="2028" width="9.1796875" style="1"/>
    <col min="2029" max="2029" width="2.54296875" style="1" customWidth="1"/>
    <col min="2030" max="2030" width="13.26953125" style="1" customWidth="1"/>
    <col min="2031" max="2033" width="4.81640625" style="1" customWidth="1"/>
    <col min="2034" max="2034" width="6.453125" style="1" customWidth="1"/>
    <col min="2035" max="2035" width="4.81640625" style="1" customWidth="1"/>
    <col min="2036" max="2036" width="5.54296875" style="1" customWidth="1"/>
    <col min="2037" max="2037" width="4.54296875" style="1" customWidth="1"/>
    <col min="2038" max="2045" width="4.26953125" style="1" customWidth="1"/>
    <col min="2046" max="2047" width="4.453125" style="1" customWidth="1"/>
    <col min="2048" max="2048" width="6.26953125" style="1" customWidth="1"/>
    <col min="2049" max="2049" width="4.54296875" style="1" customWidth="1"/>
    <col min="2050" max="2284" width="9.1796875" style="1"/>
    <col min="2285" max="2285" width="2.54296875" style="1" customWidth="1"/>
    <col min="2286" max="2286" width="13.26953125" style="1" customWidth="1"/>
    <col min="2287" max="2289" width="4.81640625" style="1" customWidth="1"/>
    <col min="2290" max="2290" width="6.453125" style="1" customWidth="1"/>
    <col min="2291" max="2291" width="4.81640625" style="1" customWidth="1"/>
    <col min="2292" max="2292" width="5.54296875" style="1" customWidth="1"/>
    <col min="2293" max="2293" width="4.54296875" style="1" customWidth="1"/>
    <col min="2294" max="2301" width="4.26953125" style="1" customWidth="1"/>
    <col min="2302" max="2303" width="4.453125" style="1" customWidth="1"/>
    <col min="2304" max="2304" width="6.26953125" style="1" customWidth="1"/>
    <col min="2305" max="2305" width="4.54296875" style="1" customWidth="1"/>
    <col min="2306" max="2540" width="9.1796875" style="1"/>
    <col min="2541" max="2541" width="2.54296875" style="1" customWidth="1"/>
    <col min="2542" max="2542" width="13.26953125" style="1" customWidth="1"/>
    <col min="2543" max="2545" width="4.81640625" style="1" customWidth="1"/>
    <col min="2546" max="2546" width="6.453125" style="1" customWidth="1"/>
    <col min="2547" max="2547" width="4.81640625" style="1" customWidth="1"/>
    <col min="2548" max="2548" width="5.54296875" style="1" customWidth="1"/>
    <col min="2549" max="2549" width="4.54296875" style="1" customWidth="1"/>
    <col min="2550" max="2557" width="4.26953125" style="1" customWidth="1"/>
    <col min="2558" max="2559" width="4.453125" style="1" customWidth="1"/>
    <col min="2560" max="2560" width="6.26953125" style="1" customWidth="1"/>
    <col min="2561" max="2561" width="4.54296875" style="1" customWidth="1"/>
    <col min="2562" max="2796" width="9.1796875" style="1"/>
    <col min="2797" max="2797" width="2.54296875" style="1" customWidth="1"/>
    <col min="2798" max="2798" width="13.26953125" style="1" customWidth="1"/>
    <col min="2799" max="2801" width="4.81640625" style="1" customWidth="1"/>
    <col min="2802" max="2802" width="6.453125" style="1" customWidth="1"/>
    <col min="2803" max="2803" width="4.81640625" style="1" customWidth="1"/>
    <col min="2804" max="2804" width="5.54296875" style="1" customWidth="1"/>
    <col min="2805" max="2805" width="4.54296875" style="1" customWidth="1"/>
    <col min="2806" max="2813" width="4.26953125" style="1" customWidth="1"/>
    <col min="2814" max="2815" width="4.453125" style="1" customWidth="1"/>
    <col min="2816" max="2816" width="6.26953125" style="1" customWidth="1"/>
    <col min="2817" max="2817" width="4.54296875" style="1" customWidth="1"/>
    <col min="2818" max="3052" width="9.1796875" style="1"/>
    <col min="3053" max="3053" width="2.54296875" style="1" customWidth="1"/>
    <col min="3054" max="3054" width="13.26953125" style="1" customWidth="1"/>
    <col min="3055" max="3057" width="4.81640625" style="1" customWidth="1"/>
    <col min="3058" max="3058" width="6.453125" style="1" customWidth="1"/>
    <col min="3059" max="3059" width="4.81640625" style="1" customWidth="1"/>
    <col min="3060" max="3060" width="5.54296875" style="1" customWidth="1"/>
    <col min="3061" max="3061" width="4.54296875" style="1" customWidth="1"/>
    <col min="3062" max="3069" width="4.26953125" style="1" customWidth="1"/>
    <col min="3070" max="3071" width="4.453125" style="1" customWidth="1"/>
    <col min="3072" max="3072" width="6.26953125" style="1" customWidth="1"/>
    <col min="3073" max="3073" width="4.54296875" style="1" customWidth="1"/>
    <col min="3074" max="3308" width="9.1796875" style="1"/>
    <col min="3309" max="3309" width="2.54296875" style="1" customWidth="1"/>
    <col min="3310" max="3310" width="13.26953125" style="1" customWidth="1"/>
    <col min="3311" max="3313" width="4.81640625" style="1" customWidth="1"/>
    <col min="3314" max="3314" width="6.453125" style="1" customWidth="1"/>
    <col min="3315" max="3315" width="4.81640625" style="1" customWidth="1"/>
    <col min="3316" max="3316" width="5.54296875" style="1" customWidth="1"/>
    <col min="3317" max="3317" width="4.54296875" style="1" customWidth="1"/>
    <col min="3318" max="3325" width="4.26953125" style="1" customWidth="1"/>
    <col min="3326" max="3327" width="4.453125" style="1" customWidth="1"/>
    <col min="3328" max="3328" width="6.26953125" style="1" customWidth="1"/>
    <col min="3329" max="3329" width="4.54296875" style="1" customWidth="1"/>
    <col min="3330" max="3564" width="9.1796875" style="1"/>
    <col min="3565" max="3565" width="2.54296875" style="1" customWidth="1"/>
    <col min="3566" max="3566" width="13.26953125" style="1" customWidth="1"/>
    <col min="3567" max="3569" width="4.81640625" style="1" customWidth="1"/>
    <col min="3570" max="3570" width="6.453125" style="1" customWidth="1"/>
    <col min="3571" max="3571" width="4.81640625" style="1" customWidth="1"/>
    <col min="3572" max="3572" width="5.54296875" style="1" customWidth="1"/>
    <col min="3573" max="3573" width="4.54296875" style="1" customWidth="1"/>
    <col min="3574" max="3581" width="4.26953125" style="1" customWidth="1"/>
    <col min="3582" max="3583" width="4.453125" style="1" customWidth="1"/>
    <col min="3584" max="3584" width="6.26953125" style="1" customWidth="1"/>
    <col min="3585" max="3585" width="4.54296875" style="1" customWidth="1"/>
    <col min="3586" max="3820" width="9.1796875" style="1"/>
    <col min="3821" max="3821" width="2.54296875" style="1" customWidth="1"/>
    <col min="3822" max="3822" width="13.26953125" style="1" customWidth="1"/>
    <col min="3823" max="3825" width="4.81640625" style="1" customWidth="1"/>
    <col min="3826" max="3826" width="6.453125" style="1" customWidth="1"/>
    <col min="3827" max="3827" width="4.81640625" style="1" customWidth="1"/>
    <col min="3828" max="3828" width="5.54296875" style="1" customWidth="1"/>
    <col min="3829" max="3829" width="4.54296875" style="1" customWidth="1"/>
    <col min="3830" max="3837" width="4.26953125" style="1" customWidth="1"/>
    <col min="3838" max="3839" width="4.453125" style="1" customWidth="1"/>
    <col min="3840" max="3840" width="6.26953125" style="1" customWidth="1"/>
    <col min="3841" max="3841" width="4.54296875" style="1" customWidth="1"/>
    <col min="3842" max="4076" width="9.1796875" style="1"/>
    <col min="4077" max="4077" width="2.54296875" style="1" customWidth="1"/>
    <col min="4078" max="4078" width="13.26953125" style="1" customWidth="1"/>
    <col min="4079" max="4081" width="4.81640625" style="1" customWidth="1"/>
    <col min="4082" max="4082" width="6.453125" style="1" customWidth="1"/>
    <col min="4083" max="4083" width="4.81640625" style="1" customWidth="1"/>
    <col min="4084" max="4084" width="5.54296875" style="1" customWidth="1"/>
    <col min="4085" max="4085" width="4.54296875" style="1" customWidth="1"/>
    <col min="4086" max="4093" width="4.26953125" style="1" customWidth="1"/>
    <col min="4094" max="4095" width="4.453125" style="1" customWidth="1"/>
    <col min="4096" max="4096" width="6.26953125" style="1" customWidth="1"/>
    <col min="4097" max="4097" width="4.54296875" style="1" customWidth="1"/>
    <col min="4098" max="4332" width="9.1796875" style="1"/>
    <col min="4333" max="4333" width="2.54296875" style="1" customWidth="1"/>
    <col min="4334" max="4334" width="13.26953125" style="1" customWidth="1"/>
    <col min="4335" max="4337" width="4.81640625" style="1" customWidth="1"/>
    <col min="4338" max="4338" width="6.453125" style="1" customWidth="1"/>
    <col min="4339" max="4339" width="4.81640625" style="1" customWidth="1"/>
    <col min="4340" max="4340" width="5.54296875" style="1" customWidth="1"/>
    <col min="4341" max="4341" width="4.54296875" style="1" customWidth="1"/>
    <col min="4342" max="4349" width="4.26953125" style="1" customWidth="1"/>
    <col min="4350" max="4351" width="4.453125" style="1" customWidth="1"/>
    <col min="4352" max="4352" width="6.26953125" style="1" customWidth="1"/>
    <col min="4353" max="4353" width="4.54296875" style="1" customWidth="1"/>
    <col min="4354" max="4588" width="9.1796875" style="1"/>
    <col min="4589" max="4589" width="2.54296875" style="1" customWidth="1"/>
    <col min="4590" max="4590" width="13.26953125" style="1" customWidth="1"/>
    <col min="4591" max="4593" width="4.81640625" style="1" customWidth="1"/>
    <col min="4594" max="4594" width="6.453125" style="1" customWidth="1"/>
    <col min="4595" max="4595" width="4.81640625" style="1" customWidth="1"/>
    <col min="4596" max="4596" width="5.54296875" style="1" customWidth="1"/>
    <col min="4597" max="4597" width="4.54296875" style="1" customWidth="1"/>
    <col min="4598" max="4605" width="4.26953125" style="1" customWidth="1"/>
    <col min="4606" max="4607" width="4.453125" style="1" customWidth="1"/>
    <col min="4608" max="4608" width="6.26953125" style="1" customWidth="1"/>
    <col min="4609" max="4609" width="4.54296875" style="1" customWidth="1"/>
    <col min="4610" max="4844" width="9.1796875" style="1"/>
    <col min="4845" max="4845" width="2.54296875" style="1" customWidth="1"/>
    <col min="4846" max="4846" width="13.26953125" style="1" customWidth="1"/>
    <col min="4847" max="4849" width="4.81640625" style="1" customWidth="1"/>
    <col min="4850" max="4850" width="6.453125" style="1" customWidth="1"/>
    <col min="4851" max="4851" width="4.81640625" style="1" customWidth="1"/>
    <col min="4852" max="4852" width="5.54296875" style="1" customWidth="1"/>
    <col min="4853" max="4853" width="4.54296875" style="1" customWidth="1"/>
    <col min="4854" max="4861" width="4.26953125" style="1" customWidth="1"/>
    <col min="4862" max="4863" width="4.453125" style="1" customWidth="1"/>
    <col min="4864" max="4864" width="6.26953125" style="1" customWidth="1"/>
    <col min="4865" max="4865" width="4.54296875" style="1" customWidth="1"/>
    <col min="4866" max="5100" width="9.1796875" style="1"/>
    <col min="5101" max="5101" width="2.54296875" style="1" customWidth="1"/>
    <col min="5102" max="5102" width="13.26953125" style="1" customWidth="1"/>
    <col min="5103" max="5105" width="4.81640625" style="1" customWidth="1"/>
    <col min="5106" max="5106" width="6.453125" style="1" customWidth="1"/>
    <col min="5107" max="5107" width="4.81640625" style="1" customWidth="1"/>
    <col min="5108" max="5108" width="5.54296875" style="1" customWidth="1"/>
    <col min="5109" max="5109" width="4.54296875" style="1" customWidth="1"/>
    <col min="5110" max="5117" width="4.26953125" style="1" customWidth="1"/>
    <col min="5118" max="5119" width="4.453125" style="1" customWidth="1"/>
    <col min="5120" max="5120" width="6.26953125" style="1" customWidth="1"/>
    <col min="5121" max="5121" width="4.54296875" style="1" customWidth="1"/>
    <col min="5122" max="5356" width="9.1796875" style="1"/>
    <col min="5357" max="5357" width="2.54296875" style="1" customWidth="1"/>
    <col min="5358" max="5358" width="13.26953125" style="1" customWidth="1"/>
    <col min="5359" max="5361" width="4.81640625" style="1" customWidth="1"/>
    <col min="5362" max="5362" width="6.453125" style="1" customWidth="1"/>
    <col min="5363" max="5363" width="4.81640625" style="1" customWidth="1"/>
    <col min="5364" max="5364" width="5.54296875" style="1" customWidth="1"/>
    <col min="5365" max="5365" width="4.54296875" style="1" customWidth="1"/>
    <col min="5366" max="5373" width="4.26953125" style="1" customWidth="1"/>
    <col min="5374" max="5375" width="4.453125" style="1" customWidth="1"/>
    <col min="5376" max="5376" width="6.26953125" style="1" customWidth="1"/>
    <col min="5377" max="5377" width="4.54296875" style="1" customWidth="1"/>
    <col min="5378" max="5612" width="9.1796875" style="1"/>
    <col min="5613" max="5613" width="2.54296875" style="1" customWidth="1"/>
    <col min="5614" max="5614" width="13.26953125" style="1" customWidth="1"/>
    <col min="5615" max="5617" width="4.81640625" style="1" customWidth="1"/>
    <col min="5618" max="5618" width="6.453125" style="1" customWidth="1"/>
    <col min="5619" max="5619" width="4.81640625" style="1" customWidth="1"/>
    <col min="5620" max="5620" width="5.54296875" style="1" customWidth="1"/>
    <col min="5621" max="5621" width="4.54296875" style="1" customWidth="1"/>
    <col min="5622" max="5629" width="4.26953125" style="1" customWidth="1"/>
    <col min="5630" max="5631" width="4.453125" style="1" customWidth="1"/>
    <col min="5632" max="5632" width="6.26953125" style="1" customWidth="1"/>
    <col min="5633" max="5633" width="4.54296875" style="1" customWidth="1"/>
    <col min="5634" max="5868" width="9.1796875" style="1"/>
    <col min="5869" max="5869" width="2.54296875" style="1" customWidth="1"/>
    <col min="5870" max="5870" width="13.26953125" style="1" customWidth="1"/>
    <col min="5871" max="5873" width="4.81640625" style="1" customWidth="1"/>
    <col min="5874" max="5874" width="6.453125" style="1" customWidth="1"/>
    <col min="5875" max="5875" width="4.81640625" style="1" customWidth="1"/>
    <col min="5876" max="5876" width="5.54296875" style="1" customWidth="1"/>
    <col min="5877" max="5877" width="4.54296875" style="1" customWidth="1"/>
    <col min="5878" max="5885" width="4.26953125" style="1" customWidth="1"/>
    <col min="5886" max="5887" width="4.453125" style="1" customWidth="1"/>
    <col min="5888" max="5888" width="6.26953125" style="1" customWidth="1"/>
    <col min="5889" max="5889" width="4.54296875" style="1" customWidth="1"/>
    <col min="5890" max="6124" width="9.1796875" style="1"/>
    <col min="6125" max="6125" width="2.54296875" style="1" customWidth="1"/>
    <col min="6126" max="6126" width="13.26953125" style="1" customWidth="1"/>
    <col min="6127" max="6129" width="4.81640625" style="1" customWidth="1"/>
    <col min="6130" max="6130" width="6.453125" style="1" customWidth="1"/>
    <col min="6131" max="6131" width="4.81640625" style="1" customWidth="1"/>
    <col min="6132" max="6132" width="5.54296875" style="1" customWidth="1"/>
    <col min="6133" max="6133" width="4.54296875" style="1" customWidth="1"/>
    <col min="6134" max="6141" width="4.26953125" style="1" customWidth="1"/>
    <col min="6142" max="6143" width="4.453125" style="1" customWidth="1"/>
    <col min="6144" max="6144" width="6.26953125" style="1" customWidth="1"/>
    <col min="6145" max="6145" width="4.54296875" style="1" customWidth="1"/>
    <col min="6146" max="6380" width="9.1796875" style="1"/>
    <col min="6381" max="6381" width="2.54296875" style="1" customWidth="1"/>
    <col min="6382" max="6382" width="13.26953125" style="1" customWidth="1"/>
    <col min="6383" max="6385" width="4.81640625" style="1" customWidth="1"/>
    <col min="6386" max="6386" width="6.453125" style="1" customWidth="1"/>
    <col min="6387" max="6387" width="4.81640625" style="1" customWidth="1"/>
    <col min="6388" max="6388" width="5.54296875" style="1" customWidth="1"/>
    <col min="6389" max="6389" width="4.54296875" style="1" customWidth="1"/>
    <col min="6390" max="6397" width="4.26953125" style="1" customWidth="1"/>
    <col min="6398" max="6399" width="4.453125" style="1" customWidth="1"/>
    <col min="6400" max="6400" width="6.26953125" style="1" customWidth="1"/>
    <col min="6401" max="6401" width="4.54296875" style="1" customWidth="1"/>
    <col min="6402" max="6636" width="9.1796875" style="1"/>
    <col min="6637" max="6637" width="2.54296875" style="1" customWidth="1"/>
    <col min="6638" max="6638" width="13.26953125" style="1" customWidth="1"/>
    <col min="6639" max="6641" width="4.81640625" style="1" customWidth="1"/>
    <col min="6642" max="6642" width="6.453125" style="1" customWidth="1"/>
    <col min="6643" max="6643" width="4.81640625" style="1" customWidth="1"/>
    <col min="6644" max="6644" width="5.54296875" style="1" customWidth="1"/>
    <col min="6645" max="6645" width="4.54296875" style="1" customWidth="1"/>
    <col min="6646" max="6653" width="4.26953125" style="1" customWidth="1"/>
    <col min="6654" max="6655" width="4.453125" style="1" customWidth="1"/>
    <col min="6656" max="6656" width="6.26953125" style="1" customWidth="1"/>
    <col min="6657" max="6657" width="4.54296875" style="1" customWidth="1"/>
    <col min="6658" max="6892" width="9.1796875" style="1"/>
    <col min="6893" max="6893" width="2.54296875" style="1" customWidth="1"/>
    <col min="6894" max="6894" width="13.26953125" style="1" customWidth="1"/>
    <col min="6895" max="6897" width="4.81640625" style="1" customWidth="1"/>
    <col min="6898" max="6898" width="6.453125" style="1" customWidth="1"/>
    <col min="6899" max="6899" width="4.81640625" style="1" customWidth="1"/>
    <col min="6900" max="6900" width="5.54296875" style="1" customWidth="1"/>
    <col min="6901" max="6901" width="4.54296875" style="1" customWidth="1"/>
    <col min="6902" max="6909" width="4.26953125" style="1" customWidth="1"/>
    <col min="6910" max="6911" width="4.453125" style="1" customWidth="1"/>
    <col min="6912" max="6912" width="6.26953125" style="1" customWidth="1"/>
    <col min="6913" max="6913" width="4.54296875" style="1" customWidth="1"/>
    <col min="6914" max="7148" width="9.1796875" style="1"/>
    <col min="7149" max="7149" width="2.54296875" style="1" customWidth="1"/>
    <col min="7150" max="7150" width="13.26953125" style="1" customWidth="1"/>
    <col min="7151" max="7153" width="4.81640625" style="1" customWidth="1"/>
    <col min="7154" max="7154" width="6.453125" style="1" customWidth="1"/>
    <col min="7155" max="7155" width="4.81640625" style="1" customWidth="1"/>
    <col min="7156" max="7156" width="5.54296875" style="1" customWidth="1"/>
    <col min="7157" max="7157" width="4.54296875" style="1" customWidth="1"/>
    <col min="7158" max="7165" width="4.26953125" style="1" customWidth="1"/>
    <col min="7166" max="7167" width="4.453125" style="1" customWidth="1"/>
    <col min="7168" max="7168" width="6.26953125" style="1" customWidth="1"/>
    <col min="7169" max="7169" width="4.54296875" style="1" customWidth="1"/>
    <col min="7170" max="7404" width="9.1796875" style="1"/>
    <col min="7405" max="7405" width="2.54296875" style="1" customWidth="1"/>
    <col min="7406" max="7406" width="13.26953125" style="1" customWidth="1"/>
    <col min="7407" max="7409" width="4.81640625" style="1" customWidth="1"/>
    <col min="7410" max="7410" width="6.453125" style="1" customWidth="1"/>
    <col min="7411" max="7411" width="4.81640625" style="1" customWidth="1"/>
    <col min="7412" max="7412" width="5.54296875" style="1" customWidth="1"/>
    <col min="7413" max="7413" width="4.54296875" style="1" customWidth="1"/>
    <col min="7414" max="7421" width="4.26953125" style="1" customWidth="1"/>
    <col min="7422" max="7423" width="4.453125" style="1" customWidth="1"/>
    <col min="7424" max="7424" width="6.26953125" style="1" customWidth="1"/>
    <col min="7425" max="7425" width="4.54296875" style="1" customWidth="1"/>
    <col min="7426" max="7660" width="9.1796875" style="1"/>
    <col min="7661" max="7661" width="2.54296875" style="1" customWidth="1"/>
    <col min="7662" max="7662" width="13.26953125" style="1" customWidth="1"/>
    <col min="7663" max="7665" width="4.81640625" style="1" customWidth="1"/>
    <col min="7666" max="7666" width="6.453125" style="1" customWidth="1"/>
    <col min="7667" max="7667" width="4.81640625" style="1" customWidth="1"/>
    <col min="7668" max="7668" width="5.54296875" style="1" customWidth="1"/>
    <col min="7669" max="7669" width="4.54296875" style="1" customWidth="1"/>
    <col min="7670" max="7677" width="4.26953125" style="1" customWidth="1"/>
    <col min="7678" max="7679" width="4.453125" style="1" customWidth="1"/>
    <col min="7680" max="7680" width="6.26953125" style="1" customWidth="1"/>
    <col min="7681" max="7681" width="4.54296875" style="1" customWidth="1"/>
    <col min="7682" max="7916" width="9.1796875" style="1"/>
    <col min="7917" max="7917" width="2.54296875" style="1" customWidth="1"/>
    <col min="7918" max="7918" width="13.26953125" style="1" customWidth="1"/>
    <col min="7919" max="7921" width="4.81640625" style="1" customWidth="1"/>
    <col min="7922" max="7922" width="6.453125" style="1" customWidth="1"/>
    <col min="7923" max="7923" width="4.81640625" style="1" customWidth="1"/>
    <col min="7924" max="7924" width="5.54296875" style="1" customWidth="1"/>
    <col min="7925" max="7925" width="4.54296875" style="1" customWidth="1"/>
    <col min="7926" max="7933" width="4.26953125" style="1" customWidth="1"/>
    <col min="7934" max="7935" width="4.453125" style="1" customWidth="1"/>
    <col min="7936" max="7936" width="6.26953125" style="1" customWidth="1"/>
    <col min="7937" max="7937" width="4.54296875" style="1" customWidth="1"/>
    <col min="7938" max="8172" width="9.1796875" style="1"/>
    <col min="8173" max="8173" width="2.54296875" style="1" customWidth="1"/>
    <col min="8174" max="8174" width="13.26953125" style="1" customWidth="1"/>
    <col min="8175" max="8177" width="4.81640625" style="1" customWidth="1"/>
    <col min="8178" max="8178" width="6.453125" style="1" customWidth="1"/>
    <col min="8179" max="8179" width="4.81640625" style="1" customWidth="1"/>
    <col min="8180" max="8180" width="5.54296875" style="1" customWidth="1"/>
    <col min="8181" max="8181" width="4.54296875" style="1" customWidth="1"/>
    <col min="8182" max="8189" width="4.26953125" style="1" customWidth="1"/>
    <col min="8190" max="8191" width="4.453125" style="1" customWidth="1"/>
    <col min="8192" max="8192" width="6.26953125" style="1" customWidth="1"/>
    <col min="8193" max="8193" width="4.54296875" style="1" customWidth="1"/>
    <col min="8194" max="8428" width="9.1796875" style="1"/>
    <col min="8429" max="8429" width="2.54296875" style="1" customWidth="1"/>
    <col min="8430" max="8430" width="13.26953125" style="1" customWidth="1"/>
    <col min="8431" max="8433" width="4.81640625" style="1" customWidth="1"/>
    <col min="8434" max="8434" width="6.453125" style="1" customWidth="1"/>
    <col min="8435" max="8435" width="4.81640625" style="1" customWidth="1"/>
    <col min="8436" max="8436" width="5.54296875" style="1" customWidth="1"/>
    <col min="8437" max="8437" width="4.54296875" style="1" customWidth="1"/>
    <col min="8438" max="8445" width="4.26953125" style="1" customWidth="1"/>
    <col min="8446" max="8447" width="4.453125" style="1" customWidth="1"/>
    <col min="8448" max="8448" width="6.26953125" style="1" customWidth="1"/>
    <col min="8449" max="8449" width="4.54296875" style="1" customWidth="1"/>
    <col min="8450" max="8684" width="9.1796875" style="1"/>
    <col min="8685" max="8685" width="2.54296875" style="1" customWidth="1"/>
    <col min="8686" max="8686" width="13.26953125" style="1" customWidth="1"/>
    <col min="8687" max="8689" width="4.81640625" style="1" customWidth="1"/>
    <col min="8690" max="8690" width="6.453125" style="1" customWidth="1"/>
    <col min="8691" max="8691" width="4.81640625" style="1" customWidth="1"/>
    <col min="8692" max="8692" width="5.54296875" style="1" customWidth="1"/>
    <col min="8693" max="8693" width="4.54296875" style="1" customWidth="1"/>
    <col min="8694" max="8701" width="4.26953125" style="1" customWidth="1"/>
    <col min="8702" max="8703" width="4.453125" style="1" customWidth="1"/>
    <col min="8704" max="8704" width="6.26953125" style="1" customWidth="1"/>
    <col min="8705" max="8705" width="4.54296875" style="1" customWidth="1"/>
    <col min="8706" max="8940" width="9.1796875" style="1"/>
    <col min="8941" max="8941" width="2.54296875" style="1" customWidth="1"/>
    <col min="8942" max="8942" width="13.26953125" style="1" customWidth="1"/>
    <col min="8943" max="8945" width="4.81640625" style="1" customWidth="1"/>
    <col min="8946" max="8946" width="6.453125" style="1" customWidth="1"/>
    <col min="8947" max="8947" width="4.81640625" style="1" customWidth="1"/>
    <col min="8948" max="8948" width="5.54296875" style="1" customWidth="1"/>
    <col min="8949" max="8949" width="4.54296875" style="1" customWidth="1"/>
    <col min="8950" max="8957" width="4.26953125" style="1" customWidth="1"/>
    <col min="8958" max="8959" width="4.453125" style="1" customWidth="1"/>
    <col min="8960" max="8960" width="6.26953125" style="1" customWidth="1"/>
    <col min="8961" max="8961" width="4.54296875" style="1" customWidth="1"/>
    <col min="8962" max="9196" width="9.1796875" style="1"/>
    <col min="9197" max="9197" width="2.54296875" style="1" customWidth="1"/>
    <col min="9198" max="9198" width="13.26953125" style="1" customWidth="1"/>
    <col min="9199" max="9201" width="4.81640625" style="1" customWidth="1"/>
    <col min="9202" max="9202" width="6.453125" style="1" customWidth="1"/>
    <col min="9203" max="9203" width="4.81640625" style="1" customWidth="1"/>
    <col min="9204" max="9204" width="5.54296875" style="1" customWidth="1"/>
    <col min="9205" max="9205" width="4.54296875" style="1" customWidth="1"/>
    <col min="9206" max="9213" width="4.26953125" style="1" customWidth="1"/>
    <col min="9214" max="9215" width="4.453125" style="1" customWidth="1"/>
    <col min="9216" max="9216" width="6.26953125" style="1" customWidth="1"/>
    <col min="9217" max="9217" width="4.54296875" style="1" customWidth="1"/>
    <col min="9218" max="9452" width="9.1796875" style="1"/>
    <col min="9453" max="9453" width="2.54296875" style="1" customWidth="1"/>
    <col min="9454" max="9454" width="13.26953125" style="1" customWidth="1"/>
    <col min="9455" max="9457" width="4.81640625" style="1" customWidth="1"/>
    <col min="9458" max="9458" width="6.453125" style="1" customWidth="1"/>
    <col min="9459" max="9459" width="4.81640625" style="1" customWidth="1"/>
    <col min="9460" max="9460" width="5.54296875" style="1" customWidth="1"/>
    <col min="9461" max="9461" width="4.54296875" style="1" customWidth="1"/>
    <col min="9462" max="9469" width="4.26953125" style="1" customWidth="1"/>
    <col min="9470" max="9471" width="4.453125" style="1" customWidth="1"/>
    <col min="9472" max="9472" width="6.26953125" style="1" customWidth="1"/>
    <col min="9473" max="9473" width="4.54296875" style="1" customWidth="1"/>
    <col min="9474" max="9708" width="9.1796875" style="1"/>
    <col min="9709" max="9709" width="2.54296875" style="1" customWidth="1"/>
    <col min="9710" max="9710" width="13.26953125" style="1" customWidth="1"/>
    <col min="9711" max="9713" width="4.81640625" style="1" customWidth="1"/>
    <col min="9714" max="9714" width="6.453125" style="1" customWidth="1"/>
    <col min="9715" max="9715" width="4.81640625" style="1" customWidth="1"/>
    <col min="9716" max="9716" width="5.54296875" style="1" customWidth="1"/>
    <col min="9717" max="9717" width="4.54296875" style="1" customWidth="1"/>
    <col min="9718" max="9725" width="4.26953125" style="1" customWidth="1"/>
    <col min="9726" max="9727" width="4.453125" style="1" customWidth="1"/>
    <col min="9728" max="9728" width="6.26953125" style="1" customWidth="1"/>
    <col min="9729" max="9729" width="4.54296875" style="1" customWidth="1"/>
    <col min="9730" max="9964" width="9.1796875" style="1"/>
    <col min="9965" max="9965" width="2.54296875" style="1" customWidth="1"/>
    <col min="9966" max="9966" width="13.26953125" style="1" customWidth="1"/>
    <col min="9967" max="9969" width="4.81640625" style="1" customWidth="1"/>
    <col min="9970" max="9970" width="6.453125" style="1" customWidth="1"/>
    <col min="9971" max="9971" width="4.81640625" style="1" customWidth="1"/>
    <col min="9972" max="9972" width="5.54296875" style="1" customWidth="1"/>
    <col min="9973" max="9973" width="4.54296875" style="1" customWidth="1"/>
    <col min="9974" max="9981" width="4.26953125" style="1" customWidth="1"/>
    <col min="9982" max="9983" width="4.453125" style="1" customWidth="1"/>
    <col min="9984" max="9984" width="6.26953125" style="1" customWidth="1"/>
    <col min="9985" max="9985" width="4.54296875" style="1" customWidth="1"/>
    <col min="9986" max="10220" width="9.1796875" style="1"/>
    <col min="10221" max="10221" width="2.54296875" style="1" customWidth="1"/>
    <col min="10222" max="10222" width="13.26953125" style="1" customWidth="1"/>
    <col min="10223" max="10225" width="4.81640625" style="1" customWidth="1"/>
    <col min="10226" max="10226" width="6.453125" style="1" customWidth="1"/>
    <col min="10227" max="10227" width="4.81640625" style="1" customWidth="1"/>
    <col min="10228" max="10228" width="5.54296875" style="1" customWidth="1"/>
    <col min="10229" max="10229" width="4.54296875" style="1" customWidth="1"/>
    <col min="10230" max="10237" width="4.26953125" style="1" customWidth="1"/>
    <col min="10238" max="10239" width="4.453125" style="1" customWidth="1"/>
    <col min="10240" max="10240" width="6.26953125" style="1" customWidth="1"/>
    <col min="10241" max="10241" width="4.54296875" style="1" customWidth="1"/>
    <col min="10242" max="10476" width="9.1796875" style="1"/>
    <col min="10477" max="10477" width="2.54296875" style="1" customWidth="1"/>
    <col min="10478" max="10478" width="13.26953125" style="1" customWidth="1"/>
    <col min="10479" max="10481" width="4.81640625" style="1" customWidth="1"/>
    <col min="10482" max="10482" width="6.453125" style="1" customWidth="1"/>
    <col min="10483" max="10483" width="4.81640625" style="1" customWidth="1"/>
    <col min="10484" max="10484" width="5.54296875" style="1" customWidth="1"/>
    <col min="10485" max="10485" width="4.54296875" style="1" customWidth="1"/>
    <col min="10486" max="10493" width="4.26953125" style="1" customWidth="1"/>
    <col min="10494" max="10495" width="4.453125" style="1" customWidth="1"/>
    <col min="10496" max="10496" width="6.26953125" style="1" customWidth="1"/>
    <col min="10497" max="10497" width="4.54296875" style="1" customWidth="1"/>
    <col min="10498" max="10732" width="9.1796875" style="1"/>
    <col min="10733" max="10733" width="2.54296875" style="1" customWidth="1"/>
    <col min="10734" max="10734" width="13.26953125" style="1" customWidth="1"/>
    <col min="10735" max="10737" width="4.81640625" style="1" customWidth="1"/>
    <col min="10738" max="10738" width="6.453125" style="1" customWidth="1"/>
    <col min="10739" max="10739" width="4.81640625" style="1" customWidth="1"/>
    <col min="10740" max="10740" width="5.54296875" style="1" customWidth="1"/>
    <col min="10741" max="10741" width="4.54296875" style="1" customWidth="1"/>
    <col min="10742" max="10749" width="4.26953125" style="1" customWidth="1"/>
    <col min="10750" max="10751" width="4.453125" style="1" customWidth="1"/>
    <col min="10752" max="10752" width="6.26953125" style="1" customWidth="1"/>
    <col min="10753" max="10753" width="4.54296875" style="1" customWidth="1"/>
    <col min="10754" max="10988" width="9.1796875" style="1"/>
    <col min="10989" max="10989" width="2.54296875" style="1" customWidth="1"/>
    <col min="10990" max="10990" width="13.26953125" style="1" customWidth="1"/>
    <col min="10991" max="10993" width="4.81640625" style="1" customWidth="1"/>
    <col min="10994" max="10994" width="6.453125" style="1" customWidth="1"/>
    <col min="10995" max="10995" width="4.81640625" style="1" customWidth="1"/>
    <col min="10996" max="10996" width="5.54296875" style="1" customWidth="1"/>
    <col min="10997" max="10997" width="4.54296875" style="1" customWidth="1"/>
    <col min="10998" max="11005" width="4.26953125" style="1" customWidth="1"/>
    <col min="11006" max="11007" width="4.453125" style="1" customWidth="1"/>
    <col min="11008" max="11008" width="6.26953125" style="1" customWidth="1"/>
    <col min="11009" max="11009" width="4.54296875" style="1" customWidth="1"/>
    <col min="11010" max="11244" width="9.1796875" style="1"/>
    <col min="11245" max="11245" width="2.54296875" style="1" customWidth="1"/>
    <col min="11246" max="11246" width="13.26953125" style="1" customWidth="1"/>
    <col min="11247" max="11249" width="4.81640625" style="1" customWidth="1"/>
    <col min="11250" max="11250" width="6.453125" style="1" customWidth="1"/>
    <col min="11251" max="11251" width="4.81640625" style="1" customWidth="1"/>
    <col min="11252" max="11252" width="5.54296875" style="1" customWidth="1"/>
    <col min="11253" max="11253" width="4.54296875" style="1" customWidth="1"/>
    <col min="11254" max="11261" width="4.26953125" style="1" customWidth="1"/>
    <col min="11262" max="11263" width="4.453125" style="1" customWidth="1"/>
    <col min="11264" max="11264" width="6.26953125" style="1" customWidth="1"/>
    <col min="11265" max="11265" width="4.54296875" style="1" customWidth="1"/>
    <col min="11266" max="11500" width="9.1796875" style="1"/>
    <col min="11501" max="11501" width="2.54296875" style="1" customWidth="1"/>
    <col min="11502" max="11502" width="13.26953125" style="1" customWidth="1"/>
    <col min="11503" max="11505" width="4.81640625" style="1" customWidth="1"/>
    <col min="11506" max="11506" width="6.453125" style="1" customWidth="1"/>
    <col min="11507" max="11507" width="4.81640625" style="1" customWidth="1"/>
    <col min="11508" max="11508" width="5.54296875" style="1" customWidth="1"/>
    <col min="11509" max="11509" width="4.54296875" style="1" customWidth="1"/>
    <col min="11510" max="11517" width="4.26953125" style="1" customWidth="1"/>
    <col min="11518" max="11519" width="4.453125" style="1" customWidth="1"/>
    <col min="11520" max="11520" width="6.26953125" style="1" customWidth="1"/>
    <col min="11521" max="11521" width="4.54296875" style="1" customWidth="1"/>
    <col min="11522" max="11756" width="9.1796875" style="1"/>
    <col min="11757" max="11757" width="2.54296875" style="1" customWidth="1"/>
    <col min="11758" max="11758" width="13.26953125" style="1" customWidth="1"/>
    <col min="11759" max="11761" width="4.81640625" style="1" customWidth="1"/>
    <col min="11762" max="11762" width="6.453125" style="1" customWidth="1"/>
    <col min="11763" max="11763" width="4.81640625" style="1" customWidth="1"/>
    <col min="11764" max="11764" width="5.54296875" style="1" customWidth="1"/>
    <col min="11765" max="11765" width="4.54296875" style="1" customWidth="1"/>
    <col min="11766" max="11773" width="4.26953125" style="1" customWidth="1"/>
    <col min="11774" max="11775" width="4.453125" style="1" customWidth="1"/>
    <col min="11776" max="11776" width="6.26953125" style="1" customWidth="1"/>
    <col min="11777" max="11777" width="4.54296875" style="1" customWidth="1"/>
    <col min="11778" max="12012" width="9.1796875" style="1"/>
    <col min="12013" max="12013" width="2.54296875" style="1" customWidth="1"/>
    <col min="12014" max="12014" width="13.26953125" style="1" customWidth="1"/>
    <col min="12015" max="12017" width="4.81640625" style="1" customWidth="1"/>
    <col min="12018" max="12018" width="6.453125" style="1" customWidth="1"/>
    <col min="12019" max="12019" width="4.81640625" style="1" customWidth="1"/>
    <col min="12020" max="12020" width="5.54296875" style="1" customWidth="1"/>
    <col min="12021" max="12021" width="4.54296875" style="1" customWidth="1"/>
    <col min="12022" max="12029" width="4.26953125" style="1" customWidth="1"/>
    <col min="12030" max="12031" width="4.453125" style="1" customWidth="1"/>
    <col min="12032" max="12032" width="6.26953125" style="1" customWidth="1"/>
    <col min="12033" max="12033" width="4.54296875" style="1" customWidth="1"/>
    <col min="12034" max="12268" width="9.1796875" style="1"/>
    <col min="12269" max="12269" width="2.54296875" style="1" customWidth="1"/>
    <col min="12270" max="12270" width="13.26953125" style="1" customWidth="1"/>
    <col min="12271" max="12273" width="4.81640625" style="1" customWidth="1"/>
    <col min="12274" max="12274" width="6.453125" style="1" customWidth="1"/>
    <col min="12275" max="12275" width="4.81640625" style="1" customWidth="1"/>
    <col min="12276" max="12276" width="5.54296875" style="1" customWidth="1"/>
    <col min="12277" max="12277" width="4.54296875" style="1" customWidth="1"/>
    <col min="12278" max="12285" width="4.26953125" style="1" customWidth="1"/>
    <col min="12286" max="12287" width="4.453125" style="1" customWidth="1"/>
    <col min="12288" max="12288" width="6.26953125" style="1" customWidth="1"/>
    <col min="12289" max="12289" width="4.54296875" style="1" customWidth="1"/>
    <col min="12290" max="12524" width="9.1796875" style="1"/>
    <col min="12525" max="12525" width="2.54296875" style="1" customWidth="1"/>
    <col min="12526" max="12526" width="13.26953125" style="1" customWidth="1"/>
    <col min="12527" max="12529" width="4.81640625" style="1" customWidth="1"/>
    <col min="12530" max="12530" width="6.453125" style="1" customWidth="1"/>
    <col min="12531" max="12531" width="4.81640625" style="1" customWidth="1"/>
    <col min="12532" max="12532" width="5.54296875" style="1" customWidth="1"/>
    <col min="12533" max="12533" width="4.54296875" style="1" customWidth="1"/>
    <col min="12534" max="12541" width="4.26953125" style="1" customWidth="1"/>
    <col min="12542" max="12543" width="4.453125" style="1" customWidth="1"/>
    <col min="12544" max="12544" width="6.26953125" style="1" customWidth="1"/>
    <col min="12545" max="12545" width="4.54296875" style="1" customWidth="1"/>
    <col min="12546" max="12780" width="9.1796875" style="1"/>
    <col min="12781" max="12781" width="2.54296875" style="1" customWidth="1"/>
    <col min="12782" max="12782" width="13.26953125" style="1" customWidth="1"/>
    <col min="12783" max="12785" width="4.81640625" style="1" customWidth="1"/>
    <col min="12786" max="12786" width="6.453125" style="1" customWidth="1"/>
    <col min="12787" max="12787" width="4.81640625" style="1" customWidth="1"/>
    <col min="12788" max="12788" width="5.54296875" style="1" customWidth="1"/>
    <col min="12789" max="12789" width="4.54296875" style="1" customWidth="1"/>
    <col min="12790" max="12797" width="4.26953125" style="1" customWidth="1"/>
    <col min="12798" max="12799" width="4.453125" style="1" customWidth="1"/>
    <col min="12800" max="12800" width="6.26953125" style="1" customWidth="1"/>
    <col min="12801" max="12801" width="4.54296875" style="1" customWidth="1"/>
    <col min="12802" max="13036" width="9.1796875" style="1"/>
    <col min="13037" max="13037" width="2.54296875" style="1" customWidth="1"/>
    <col min="13038" max="13038" width="13.26953125" style="1" customWidth="1"/>
    <col min="13039" max="13041" width="4.81640625" style="1" customWidth="1"/>
    <col min="13042" max="13042" width="6.453125" style="1" customWidth="1"/>
    <col min="13043" max="13043" width="4.81640625" style="1" customWidth="1"/>
    <col min="13044" max="13044" width="5.54296875" style="1" customWidth="1"/>
    <col min="13045" max="13045" width="4.54296875" style="1" customWidth="1"/>
    <col min="13046" max="13053" width="4.26953125" style="1" customWidth="1"/>
    <col min="13054" max="13055" width="4.453125" style="1" customWidth="1"/>
    <col min="13056" max="13056" width="6.26953125" style="1" customWidth="1"/>
    <col min="13057" max="13057" width="4.54296875" style="1" customWidth="1"/>
    <col min="13058" max="13292" width="9.1796875" style="1"/>
    <col min="13293" max="13293" width="2.54296875" style="1" customWidth="1"/>
    <col min="13294" max="13294" width="13.26953125" style="1" customWidth="1"/>
    <col min="13295" max="13297" width="4.81640625" style="1" customWidth="1"/>
    <col min="13298" max="13298" width="6.453125" style="1" customWidth="1"/>
    <col min="13299" max="13299" width="4.81640625" style="1" customWidth="1"/>
    <col min="13300" max="13300" width="5.54296875" style="1" customWidth="1"/>
    <col min="13301" max="13301" width="4.54296875" style="1" customWidth="1"/>
    <col min="13302" max="13309" width="4.26953125" style="1" customWidth="1"/>
    <col min="13310" max="13311" width="4.453125" style="1" customWidth="1"/>
    <col min="13312" max="13312" width="6.26953125" style="1" customWidth="1"/>
    <col min="13313" max="13313" width="4.54296875" style="1" customWidth="1"/>
    <col min="13314" max="13548" width="9.1796875" style="1"/>
    <col min="13549" max="13549" width="2.54296875" style="1" customWidth="1"/>
    <col min="13550" max="13550" width="13.26953125" style="1" customWidth="1"/>
    <col min="13551" max="13553" width="4.81640625" style="1" customWidth="1"/>
    <col min="13554" max="13554" width="6.453125" style="1" customWidth="1"/>
    <col min="13555" max="13555" width="4.81640625" style="1" customWidth="1"/>
    <col min="13556" max="13556" width="5.54296875" style="1" customWidth="1"/>
    <col min="13557" max="13557" width="4.54296875" style="1" customWidth="1"/>
    <col min="13558" max="13565" width="4.26953125" style="1" customWidth="1"/>
    <col min="13566" max="13567" width="4.453125" style="1" customWidth="1"/>
    <col min="13568" max="13568" width="6.26953125" style="1" customWidth="1"/>
    <col min="13569" max="13569" width="4.54296875" style="1" customWidth="1"/>
    <col min="13570" max="13804" width="9.1796875" style="1"/>
    <col min="13805" max="13805" width="2.54296875" style="1" customWidth="1"/>
    <col min="13806" max="13806" width="13.26953125" style="1" customWidth="1"/>
    <col min="13807" max="13809" width="4.81640625" style="1" customWidth="1"/>
    <col min="13810" max="13810" width="6.453125" style="1" customWidth="1"/>
    <col min="13811" max="13811" width="4.81640625" style="1" customWidth="1"/>
    <col min="13812" max="13812" width="5.54296875" style="1" customWidth="1"/>
    <col min="13813" max="13813" width="4.54296875" style="1" customWidth="1"/>
    <col min="13814" max="13821" width="4.26953125" style="1" customWidth="1"/>
    <col min="13822" max="13823" width="4.453125" style="1" customWidth="1"/>
    <col min="13824" max="13824" width="6.26953125" style="1" customWidth="1"/>
    <col min="13825" max="13825" width="4.54296875" style="1" customWidth="1"/>
    <col min="13826" max="14060" width="9.1796875" style="1"/>
    <col min="14061" max="14061" width="2.54296875" style="1" customWidth="1"/>
    <col min="14062" max="14062" width="13.26953125" style="1" customWidth="1"/>
    <col min="14063" max="14065" width="4.81640625" style="1" customWidth="1"/>
    <col min="14066" max="14066" width="6.453125" style="1" customWidth="1"/>
    <col min="14067" max="14067" width="4.81640625" style="1" customWidth="1"/>
    <col min="14068" max="14068" width="5.54296875" style="1" customWidth="1"/>
    <col min="14069" max="14069" width="4.54296875" style="1" customWidth="1"/>
    <col min="14070" max="14077" width="4.26953125" style="1" customWidth="1"/>
    <col min="14078" max="14079" width="4.453125" style="1" customWidth="1"/>
    <col min="14080" max="14080" width="6.26953125" style="1" customWidth="1"/>
    <col min="14081" max="14081" width="4.54296875" style="1" customWidth="1"/>
    <col min="14082" max="14316" width="9.1796875" style="1"/>
    <col min="14317" max="14317" width="2.54296875" style="1" customWidth="1"/>
    <col min="14318" max="14318" width="13.26953125" style="1" customWidth="1"/>
    <col min="14319" max="14321" width="4.81640625" style="1" customWidth="1"/>
    <col min="14322" max="14322" width="6.453125" style="1" customWidth="1"/>
    <col min="14323" max="14323" width="4.81640625" style="1" customWidth="1"/>
    <col min="14324" max="14324" width="5.54296875" style="1" customWidth="1"/>
    <col min="14325" max="14325" width="4.54296875" style="1" customWidth="1"/>
    <col min="14326" max="14333" width="4.26953125" style="1" customWidth="1"/>
    <col min="14334" max="14335" width="4.453125" style="1" customWidth="1"/>
    <col min="14336" max="14336" width="6.26953125" style="1" customWidth="1"/>
    <col min="14337" max="14337" width="4.54296875" style="1" customWidth="1"/>
    <col min="14338" max="14572" width="9.1796875" style="1"/>
    <col min="14573" max="14573" width="2.54296875" style="1" customWidth="1"/>
    <col min="14574" max="14574" width="13.26953125" style="1" customWidth="1"/>
    <col min="14575" max="14577" width="4.81640625" style="1" customWidth="1"/>
    <col min="14578" max="14578" width="6.453125" style="1" customWidth="1"/>
    <col min="14579" max="14579" width="4.81640625" style="1" customWidth="1"/>
    <col min="14580" max="14580" width="5.54296875" style="1" customWidth="1"/>
    <col min="14581" max="14581" width="4.54296875" style="1" customWidth="1"/>
    <col min="14582" max="14589" width="4.26953125" style="1" customWidth="1"/>
    <col min="14590" max="14591" width="4.453125" style="1" customWidth="1"/>
    <col min="14592" max="14592" width="6.26953125" style="1" customWidth="1"/>
    <col min="14593" max="14593" width="4.54296875" style="1" customWidth="1"/>
    <col min="14594" max="14828" width="9.1796875" style="1"/>
    <col min="14829" max="14829" width="2.54296875" style="1" customWidth="1"/>
    <col min="14830" max="14830" width="13.26953125" style="1" customWidth="1"/>
    <col min="14831" max="14833" width="4.81640625" style="1" customWidth="1"/>
    <col min="14834" max="14834" width="6.453125" style="1" customWidth="1"/>
    <col min="14835" max="14835" width="4.81640625" style="1" customWidth="1"/>
    <col min="14836" max="14836" width="5.54296875" style="1" customWidth="1"/>
    <col min="14837" max="14837" width="4.54296875" style="1" customWidth="1"/>
    <col min="14838" max="14845" width="4.26953125" style="1" customWidth="1"/>
    <col min="14846" max="14847" width="4.453125" style="1" customWidth="1"/>
    <col min="14848" max="14848" width="6.26953125" style="1" customWidth="1"/>
    <col min="14849" max="14849" width="4.54296875" style="1" customWidth="1"/>
    <col min="14850" max="15084" width="9.1796875" style="1"/>
    <col min="15085" max="15085" width="2.54296875" style="1" customWidth="1"/>
    <col min="15086" max="15086" width="13.26953125" style="1" customWidth="1"/>
    <col min="15087" max="15089" width="4.81640625" style="1" customWidth="1"/>
    <col min="15090" max="15090" width="6.453125" style="1" customWidth="1"/>
    <col min="15091" max="15091" width="4.81640625" style="1" customWidth="1"/>
    <col min="15092" max="15092" width="5.54296875" style="1" customWidth="1"/>
    <col min="15093" max="15093" width="4.54296875" style="1" customWidth="1"/>
    <col min="15094" max="15101" width="4.26953125" style="1" customWidth="1"/>
    <col min="15102" max="15103" width="4.453125" style="1" customWidth="1"/>
    <col min="15104" max="15104" width="6.26953125" style="1" customWidth="1"/>
    <col min="15105" max="15105" width="4.54296875" style="1" customWidth="1"/>
    <col min="15106" max="15340" width="9.1796875" style="1"/>
    <col min="15341" max="15341" width="2.54296875" style="1" customWidth="1"/>
    <col min="15342" max="15342" width="13.26953125" style="1" customWidth="1"/>
    <col min="15343" max="15345" width="4.81640625" style="1" customWidth="1"/>
    <col min="15346" max="15346" width="6.453125" style="1" customWidth="1"/>
    <col min="15347" max="15347" width="4.81640625" style="1" customWidth="1"/>
    <col min="15348" max="15348" width="5.54296875" style="1" customWidth="1"/>
    <col min="15349" max="15349" width="4.54296875" style="1" customWidth="1"/>
    <col min="15350" max="15357" width="4.26953125" style="1" customWidth="1"/>
    <col min="15358" max="15359" width="4.453125" style="1" customWidth="1"/>
    <col min="15360" max="15360" width="6.26953125" style="1" customWidth="1"/>
    <col min="15361" max="15361" width="4.54296875" style="1" customWidth="1"/>
    <col min="15362" max="15596" width="9.1796875" style="1"/>
    <col min="15597" max="15597" width="2.54296875" style="1" customWidth="1"/>
    <col min="15598" max="15598" width="13.26953125" style="1" customWidth="1"/>
    <col min="15599" max="15601" width="4.81640625" style="1" customWidth="1"/>
    <col min="15602" max="15602" width="6.453125" style="1" customWidth="1"/>
    <col min="15603" max="15603" width="4.81640625" style="1" customWidth="1"/>
    <col min="15604" max="15604" width="5.54296875" style="1" customWidth="1"/>
    <col min="15605" max="15605" width="4.54296875" style="1" customWidth="1"/>
    <col min="15606" max="15613" width="4.26953125" style="1" customWidth="1"/>
    <col min="15614" max="15615" width="4.453125" style="1" customWidth="1"/>
    <col min="15616" max="15616" width="6.26953125" style="1" customWidth="1"/>
    <col min="15617" max="15617" width="4.54296875" style="1" customWidth="1"/>
    <col min="15618" max="15852" width="9.1796875" style="1"/>
    <col min="15853" max="15853" width="2.54296875" style="1" customWidth="1"/>
    <col min="15854" max="15854" width="13.26953125" style="1" customWidth="1"/>
    <col min="15855" max="15857" width="4.81640625" style="1" customWidth="1"/>
    <col min="15858" max="15858" width="6.453125" style="1" customWidth="1"/>
    <col min="15859" max="15859" width="4.81640625" style="1" customWidth="1"/>
    <col min="15860" max="15860" width="5.54296875" style="1" customWidth="1"/>
    <col min="15861" max="15861" width="4.54296875" style="1" customWidth="1"/>
    <col min="15862" max="15869" width="4.26953125" style="1" customWidth="1"/>
    <col min="15870" max="15871" width="4.453125" style="1" customWidth="1"/>
    <col min="15872" max="15872" width="6.26953125" style="1" customWidth="1"/>
    <col min="15873" max="15873" width="4.54296875" style="1" customWidth="1"/>
    <col min="15874" max="16108" width="9.1796875" style="1"/>
    <col min="16109" max="16109" width="2.54296875" style="1" customWidth="1"/>
    <col min="16110" max="16110" width="13.26953125" style="1" customWidth="1"/>
    <col min="16111" max="16113" width="4.81640625" style="1" customWidth="1"/>
    <col min="16114" max="16114" width="6.453125" style="1" customWidth="1"/>
    <col min="16115" max="16115" width="4.81640625" style="1" customWidth="1"/>
    <col min="16116" max="16116" width="5.54296875" style="1" customWidth="1"/>
    <col min="16117" max="16117" width="4.54296875" style="1" customWidth="1"/>
    <col min="16118" max="16125" width="4.26953125" style="1" customWidth="1"/>
    <col min="16126" max="16127" width="4.453125" style="1" customWidth="1"/>
    <col min="16128" max="16128" width="6.26953125" style="1" customWidth="1"/>
    <col min="16129" max="16129" width="4.54296875" style="1" customWidth="1"/>
    <col min="16130" max="16384" width="9.1796875" style="1"/>
  </cols>
  <sheetData>
    <row r="1" spans="1:22" ht="15">
      <c r="A1" s="400" t="s">
        <v>168</v>
      </c>
      <c r="B1" s="400"/>
      <c r="C1" s="400"/>
      <c r="D1" s="400"/>
      <c r="E1" s="400"/>
      <c r="F1" s="400"/>
      <c r="G1" s="400"/>
      <c r="H1" s="400"/>
    </row>
    <row r="2" spans="1:22" ht="15">
      <c r="A2" s="400" t="s">
        <v>169</v>
      </c>
      <c r="B2" s="400"/>
      <c r="C2" s="400"/>
      <c r="D2" s="400"/>
      <c r="E2" s="400"/>
      <c r="F2" s="400"/>
      <c r="G2" s="400"/>
      <c r="H2" s="400"/>
    </row>
    <row r="3" spans="1:22" s="5" customFormat="1" ht="30" customHeight="1">
      <c r="A3" s="401" t="s">
        <v>170</v>
      </c>
      <c r="B3" s="402"/>
      <c r="C3" s="402"/>
      <c r="D3" s="402"/>
      <c r="E3" s="402"/>
      <c r="F3" s="402"/>
      <c r="G3" s="402"/>
      <c r="H3" s="402"/>
      <c r="I3" s="402"/>
      <c r="J3" s="402"/>
      <c r="K3" s="402"/>
      <c r="L3" s="402"/>
      <c r="M3" s="402"/>
      <c r="N3" s="402"/>
      <c r="O3" s="402"/>
      <c r="P3" s="402"/>
      <c r="Q3" s="402"/>
      <c r="R3" s="402"/>
      <c r="S3" s="402"/>
      <c r="T3" s="402"/>
      <c r="U3" s="402"/>
    </row>
    <row r="4" spans="1:22" s="5" customFormat="1" ht="12.75" customHeight="1">
      <c r="A4" s="403"/>
      <c r="B4" s="403"/>
      <c r="C4" s="403"/>
      <c r="D4" s="403"/>
      <c r="E4" s="403"/>
      <c r="F4" s="403"/>
      <c r="G4" s="403"/>
      <c r="H4" s="403"/>
      <c r="I4" s="403"/>
      <c r="J4" s="403"/>
      <c r="K4" s="403"/>
      <c r="L4" s="403"/>
      <c r="M4" s="403"/>
      <c r="N4" s="403"/>
      <c r="O4" s="403"/>
      <c r="P4" s="403"/>
      <c r="Q4" s="403"/>
      <c r="R4" s="404" t="s">
        <v>171</v>
      </c>
      <c r="S4" s="404"/>
      <c r="T4" s="405">
        <v>2018</v>
      </c>
      <c r="U4" s="406"/>
    </row>
    <row r="5" spans="1:22" s="6" customFormat="1" ht="2.25" customHeight="1">
      <c r="A5" s="420"/>
      <c r="B5" s="420"/>
      <c r="C5" s="420"/>
      <c r="D5" s="420"/>
      <c r="E5" s="420"/>
      <c r="F5" s="420"/>
      <c r="G5" s="420"/>
      <c r="H5" s="420"/>
      <c r="I5" s="420"/>
      <c r="J5" s="420"/>
      <c r="K5" s="420"/>
      <c r="L5" s="420"/>
      <c r="M5" s="420"/>
      <c r="N5" s="420"/>
      <c r="O5" s="420"/>
      <c r="P5" s="420"/>
      <c r="Q5" s="420"/>
      <c r="R5" s="421"/>
      <c r="S5" s="421"/>
      <c r="T5" s="421"/>
      <c r="U5" s="421"/>
    </row>
    <row r="6" spans="1:22" ht="27" customHeight="1">
      <c r="A6" s="422" t="s">
        <v>172</v>
      </c>
      <c r="B6" s="423"/>
      <c r="C6" s="424"/>
      <c r="D6" s="411" t="s">
        <v>77</v>
      </c>
      <c r="E6" s="412"/>
      <c r="F6" s="412"/>
      <c r="G6" s="412"/>
      <c r="H6" s="412"/>
      <c r="I6" s="413"/>
      <c r="J6" s="409" t="s">
        <v>173</v>
      </c>
      <c r="K6" s="425"/>
      <c r="L6" s="7"/>
      <c r="M6" s="411" t="s">
        <v>76</v>
      </c>
      <c r="N6" s="412"/>
      <c r="O6" s="412"/>
      <c r="P6" s="412"/>
      <c r="Q6" s="412"/>
      <c r="R6" s="426"/>
      <c r="S6" s="427"/>
      <c r="T6" s="8" t="s">
        <v>174</v>
      </c>
      <c r="U6" s="9"/>
    </row>
    <row r="7" spans="1:22" ht="24.75" customHeight="1">
      <c r="A7" s="422" t="s">
        <v>175</v>
      </c>
      <c r="B7" s="423"/>
      <c r="C7" s="424"/>
      <c r="D7" s="411" t="s">
        <v>176</v>
      </c>
      <c r="E7" s="412"/>
      <c r="F7" s="412"/>
      <c r="G7" s="412"/>
      <c r="H7" s="412"/>
      <c r="I7" s="413"/>
      <c r="J7" s="428" t="s">
        <v>177</v>
      </c>
      <c r="K7" s="429"/>
      <c r="L7" s="430"/>
      <c r="M7" s="411" t="s">
        <v>178</v>
      </c>
      <c r="N7" s="412"/>
      <c r="O7" s="427"/>
      <c r="P7" s="431" t="s">
        <v>179</v>
      </c>
      <c r="Q7" s="432"/>
      <c r="R7" s="432"/>
      <c r="S7" s="433"/>
      <c r="T7" s="407" t="s">
        <v>178</v>
      </c>
      <c r="U7" s="408"/>
    </row>
    <row r="8" spans="1:22" ht="30" customHeight="1">
      <c r="A8" s="409" t="s">
        <v>180</v>
      </c>
      <c r="B8" s="410"/>
      <c r="C8" s="10"/>
      <c r="D8" s="411" t="s">
        <v>181</v>
      </c>
      <c r="E8" s="412"/>
      <c r="F8" s="412"/>
      <c r="G8" s="412"/>
      <c r="H8" s="412"/>
      <c r="I8" s="413"/>
      <c r="J8" s="414" t="s">
        <v>173</v>
      </c>
      <c r="K8" s="415"/>
      <c r="L8" s="416"/>
      <c r="M8" s="411" t="s">
        <v>182</v>
      </c>
      <c r="N8" s="412"/>
      <c r="O8" s="412"/>
      <c r="P8" s="412"/>
      <c r="Q8" s="412"/>
      <c r="R8" s="412"/>
      <c r="S8" s="412"/>
      <c r="T8" s="412"/>
      <c r="U8" s="413"/>
    </row>
    <row r="9" spans="1:22" s="11" customFormat="1" ht="27" customHeight="1">
      <c r="A9" s="417" t="s">
        <v>183</v>
      </c>
      <c r="B9" s="418"/>
      <c r="C9" s="418"/>
      <c r="D9" s="418"/>
      <c r="E9" s="418"/>
      <c r="F9" s="418"/>
      <c r="G9" s="418"/>
      <c r="H9" s="418"/>
      <c r="I9" s="418"/>
      <c r="J9" s="418"/>
      <c r="K9" s="418"/>
      <c r="L9" s="418"/>
      <c r="M9" s="418"/>
      <c r="N9" s="418"/>
      <c r="O9" s="418"/>
      <c r="P9" s="418"/>
      <c r="Q9" s="418"/>
      <c r="R9" s="418"/>
      <c r="S9" s="418"/>
      <c r="T9" s="418"/>
      <c r="U9" s="419"/>
    </row>
    <row r="10" spans="1:22" s="12" customFormat="1" ht="12.75" customHeight="1">
      <c r="A10" s="434" t="s">
        <v>184</v>
      </c>
      <c r="B10" s="435"/>
      <c r="C10" s="435"/>
      <c r="D10" s="435"/>
      <c r="E10" s="435"/>
      <c r="F10" s="435"/>
      <c r="G10" s="435"/>
      <c r="H10" s="435"/>
      <c r="I10" s="435"/>
      <c r="J10" s="435"/>
      <c r="K10" s="435"/>
      <c r="L10" s="435"/>
      <c r="M10" s="435"/>
      <c r="N10" s="435"/>
      <c r="O10" s="435"/>
      <c r="P10" s="435"/>
      <c r="Q10" s="435"/>
      <c r="R10" s="435"/>
      <c r="S10" s="435"/>
      <c r="T10" s="435"/>
      <c r="U10" s="435"/>
    </row>
    <row r="11" spans="1:22" s="13" customFormat="1" ht="12.75" customHeight="1">
      <c r="A11" s="436" t="s">
        <v>185</v>
      </c>
      <c r="B11" s="437"/>
      <c r="C11" s="437"/>
      <c r="D11" s="437"/>
      <c r="E11" s="437"/>
      <c r="F11" s="437"/>
      <c r="G11" s="437"/>
      <c r="H11" s="437"/>
      <c r="I11" s="437"/>
      <c r="J11" s="437"/>
      <c r="K11" s="437"/>
      <c r="L11" s="437"/>
      <c r="M11" s="437"/>
      <c r="N11" s="437"/>
      <c r="O11" s="437"/>
      <c r="P11" s="437"/>
      <c r="Q11" s="437"/>
      <c r="R11" s="438"/>
      <c r="S11" s="439" t="s">
        <v>186</v>
      </c>
      <c r="T11" s="440"/>
      <c r="U11" s="441"/>
    </row>
    <row r="12" spans="1:22" s="15" customFormat="1" ht="21.75" customHeight="1">
      <c r="A12" s="442" t="s">
        <v>187</v>
      </c>
      <c r="B12" s="443"/>
      <c r="C12" s="446" t="s">
        <v>188</v>
      </c>
      <c r="D12" s="442" t="s">
        <v>189</v>
      </c>
      <c r="E12" s="448"/>
      <c r="F12" s="448"/>
      <c r="G12" s="448"/>
      <c r="H12" s="448"/>
      <c r="I12" s="443"/>
      <c r="J12" s="450" t="s">
        <v>190</v>
      </c>
      <c r="K12" s="442" t="s">
        <v>191</v>
      </c>
      <c r="L12" s="452"/>
      <c r="M12" s="452"/>
      <c r="N12" s="452"/>
      <c r="O12" s="452"/>
      <c r="P12" s="452"/>
      <c r="Q12" s="452"/>
      <c r="R12" s="453"/>
      <c r="S12" s="454" t="s">
        <v>192</v>
      </c>
      <c r="T12" s="454" t="s">
        <v>193</v>
      </c>
      <c r="U12" s="450" t="s">
        <v>194</v>
      </c>
      <c r="V12" s="14"/>
    </row>
    <row r="13" spans="1:22" s="15" customFormat="1" ht="46.5" customHeight="1">
      <c r="A13" s="444"/>
      <c r="B13" s="445"/>
      <c r="C13" s="447"/>
      <c r="D13" s="444"/>
      <c r="E13" s="449"/>
      <c r="F13" s="449"/>
      <c r="G13" s="449"/>
      <c r="H13" s="449"/>
      <c r="I13" s="445"/>
      <c r="J13" s="451"/>
      <c r="K13" s="471" t="s">
        <v>195</v>
      </c>
      <c r="L13" s="472"/>
      <c r="M13" s="472"/>
      <c r="N13" s="472"/>
      <c r="O13" s="472"/>
      <c r="P13" s="472"/>
      <c r="Q13" s="472"/>
      <c r="R13" s="473"/>
      <c r="S13" s="455"/>
      <c r="T13" s="455"/>
      <c r="U13" s="451"/>
      <c r="V13" s="14"/>
    </row>
    <row r="14" spans="1:22" s="15" customFormat="1" ht="19" customHeight="1">
      <c r="A14" s="16" t="s">
        <v>196</v>
      </c>
      <c r="B14" s="17" t="s">
        <v>197</v>
      </c>
      <c r="C14" s="18"/>
      <c r="D14" s="19"/>
      <c r="E14" s="20"/>
      <c r="F14" s="20"/>
      <c r="G14" s="20"/>
      <c r="H14" s="20"/>
      <c r="I14" s="21"/>
      <c r="J14" s="22"/>
      <c r="K14" s="23"/>
      <c r="L14" s="24"/>
      <c r="M14" s="24"/>
      <c r="N14" s="24"/>
      <c r="O14" s="24"/>
      <c r="P14" s="24"/>
      <c r="Q14" s="24"/>
      <c r="R14" s="25"/>
      <c r="S14" s="26"/>
      <c r="T14" s="26"/>
      <c r="U14" s="22"/>
      <c r="V14" s="14"/>
    </row>
    <row r="15" spans="1:22" s="15" customFormat="1" ht="40.5" customHeight="1">
      <c r="A15" s="27">
        <v>1</v>
      </c>
      <c r="B15" s="28" t="s">
        <v>198</v>
      </c>
      <c r="C15" s="29">
        <v>1</v>
      </c>
      <c r="D15" s="474" t="s">
        <v>199</v>
      </c>
      <c r="E15" s="475"/>
      <c r="F15" s="475"/>
      <c r="G15" s="475"/>
      <c r="H15" s="475"/>
      <c r="I15" s="476"/>
      <c r="J15" s="30">
        <v>0.35</v>
      </c>
      <c r="K15" s="477" t="s">
        <v>200</v>
      </c>
      <c r="L15" s="478"/>
      <c r="M15" s="478"/>
      <c r="N15" s="478"/>
      <c r="O15" s="478"/>
      <c r="P15" s="478"/>
      <c r="Q15" s="478"/>
      <c r="R15" s="479"/>
      <c r="S15" s="31">
        <v>4.5</v>
      </c>
      <c r="T15" s="32">
        <v>4.5</v>
      </c>
      <c r="U15" s="32">
        <f>T15*J15</f>
        <v>1.575</v>
      </c>
      <c r="V15" s="14"/>
    </row>
    <row r="16" spans="1:22" s="15" customFormat="1" ht="22.5" customHeight="1">
      <c r="A16" s="27">
        <v>2</v>
      </c>
      <c r="B16" s="33" t="s">
        <v>201</v>
      </c>
      <c r="C16" s="34">
        <v>2</v>
      </c>
      <c r="D16" s="486" t="s">
        <v>202</v>
      </c>
      <c r="E16" s="487"/>
      <c r="F16" s="487"/>
      <c r="G16" s="487"/>
      <c r="H16" s="487"/>
      <c r="I16" s="488"/>
      <c r="J16" s="35">
        <v>0.1</v>
      </c>
      <c r="K16" s="480"/>
      <c r="L16" s="481"/>
      <c r="M16" s="481"/>
      <c r="N16" s="481"/>
      <c r="O16" s="481"/>
      <c r="P16" s="481"/>
      <c r="Q16" s="481"/>
      <c r="R16" s="482"/>
      <c r="S16" s="31">
        <v>4.5</v>
      </c>
      <c r="T16" s="32">
        <v>4.5</v>
      </c>
      <c r="U16" s="36">
        <f>T16*J16</f>
        <v>0.45</v>
      </c>
      <c r="V16" s="14"/>
    </row>
    <row r="17" spans="1:22" s="15" customFormat="1" ht="21">
      <c r="A17" s="27">
        <v>3</v>
      </c>
      <c r="B17" s="33" t="s">
        <v>203</v>
      </c>
      <c r="C17" s="37">
        <v>3</v>
      </c>
      <c r="D17" s="486" t="s">
        <v>204</v>
      </c>
      <c r="E17" s="487"/>
      <c r="F17" s="487"/>
      <c r="G17" s="487"/>
      <c r="H17" s="487"/>
      <c r="I17" s="488"/>
      <c r="J17" s="35">
        <v>0.15</v>
      </c>
      <c r="K17" s="480"/>
      <c r="L17" s="481"/>
      <c r="M17" s="481"/>
      <c r="N17" s="481"/>
      <c r="O17" s="481"/>
      <c r="P17" s="481"/>
      <c r="Q17" s="481"/>
      <c r="R17" s="482"/>
      <c r="S17" s="31">
        <v>4.5</v>
      </c>
      <c r="T17" s="32">
        <v>4.5</v>
      </c>
      <c r="U17" s="36">
        <f t="shared" ref="U17:U21" si="0">T17*J17</f>
        <v>0.67499999999999993</v>
      </c>
      <c r="V17" s="14"/>
    </row>
    <row r="18" spans="1:22" s="15" customFormat="1" ht="22.5" customHeight="1">
      <c r="A18" s="27">
        <v>4</v>
      </c>
      <c r="B18" s="33" t="s">
        <v>205</v>
      </c>
      <c r="C18" s="37">
        <v>4</v>
      </c>
      <c r="D18" s="486" t="s">
        <v>206</v>
      </c>
      <c r="E18" s="487"/>
      <c r="F18" s="487"/>
      <c r="G18" s="487"/>
      <c r="H18" s="487"/>
      <c r="I18" s="488"/>
      <c r="J18" s="35">
        <v>0.05</v>
      </c>
      <c r="K18" s="480"/>
      <c r="L18" s="481"/>
      <c r="M18" s="481"/>
      <c r="N18" s="481"/>
      <c r="O18" s="481"/>
      <c r="P18" s="481"/>
      <c r="Q18" s="481"/>
      <c r="R18" s="482"/>
      <c r="S18" s="31">
        <v>4.5</v>
      </c>
      <c r="T18" s="32">
        <v>4.5</v>
      </c>
      <c r="U18" s="36">
        <f t="shared" si="0"/>
        <v>0.22500000000000001</v>
      </c>
      <c r="V18" s="14"/>
    </row>
    <row r="19" spans="1:22" s="15" customFormat="1" ht="11.5">
      <c r="A19" s="27">
        <v>5</v>
      </c>
      <c r="B19" s="33" t="s">
        <v>207</v>
      </c>
      <c r="C19" s="37">
        <v>5</v>
      </c>
      <c r="D19" s="486" t="s">
        <v>208</v>
      </c>
      <c r="E19" s="487"/>
      <c r="F19" s="487"/>
      <c r="G19" s="487"/>
      <c r="H19" s="487"/>
      <c r="I19" s="488"/>
      <c r="J19" s="35">
        <v>0.05</v>
      </c>
      <c r="K19" s="480"/>
      <c r="L19" s="481"/>
      <c r="M19" s="481"/>
      <c r="N19" s="481"/>
      <c r="O19" s="481"/>
      <c r="P19" s="481"/>
      <c r="Q19" s="481"/>
      <c r="R19" s="482"/>
      <c r="S19" s="31">
        <v>4.5</v>
      </c>
      <c r="T19" s="32">
        <v>4.5</v>
      </c>
      <c r="U19" s="36">
        <f t="shared" si="0"/>
        <v>0.22500000000000001</v>
      </c>
      <c r="V19" s="14"/>
    </row>
    <row r="20" spans="1:22" s="15" customFormat="1" ht="21">
      <c r="A20" s="27">
        <v>6</v>
      </c>
      <c r="B20" s="38" t="s">
        <v>209</v>
      </c>
      <c r="C20" s="37">
        <v>6</v>
      </c>
      <c r="D20" s="465" t="s">
        <v>210</v>
      </c>
      <c r="E20" s="466"/>
      <c r="F20" s="466"/>
      <c r="G20" s="466"/>
      <c r="H20" s="466"/>
      <c r="I20" s="467"/>
      <c r="J20" s="35">
        <v>0.1</v>
      </c>
      <c r="K20" s="480"/>
      <c r="L20" s="481"/>
      <c r="M20" s="481"/>
      <c r="N20" s="481"/>
      <c r="O20" s="481"/>
      <c r="P20" s="481"/>
      <c r="Q20" s="481"/>
      <c r="R20" s="482"/>
      <c r="S20" s="31">
        <v>4.5</v>
      </c>
      <c r="T20" s="32">
        <v>4.5</v>
      </c>
      <c r="U20" s="36">
        <f t="shared" si="0"/>
        <v>0.45</v>
      </c>
      <c r="V20" s="14"/>
    </row>
    <row r="21" spans="1:22" s="15" customFormat="1" ht="21">
      <c r="A21" s="27">
        <v>7</v>
      </c>
      <c r="B21" s="38" t="s">
        <v>211</v>
      </c>
      <c r="C21" s="29">
        <v>7</v>
      </c>
      <c r="D21" s="465" t="s">
        <v>212</v>
      </c>
      <c r="E21" s="466"/>
      <c r="F21" s="466"/>
      <c r="G21" s="466"/>
      <c r="H21" s="466"/>
      <c r="I21" s="467"/>
      <c r="J21" s="30">
        <v>0.2</v>
      </c>
      <c r="K21" s="483"/>
      <c r="L21" s="484"/>
      <c r="M21" s="484"/>
      <c r="N21" s="484"/>
      <c r="O21" s="484"/>
      <c r="P21" s="484"/>
      <c r="Q21" s="484"/>
      <c r="R21" s="485"/>
      <c r="S21" s="31">
        <v>4.5</v>
      </c>
      <c r="T21" s="32">
        <v>4.5</v>
      </c>
      <c r="U21" s="32">
        <f t="shared" si="0"/>
        <v>0.9</v>
      </c>
      <c r="V21" s="14"/>
    </row>
    <row r="22" spans="1:22" s="15" customFormat="1" ht="27.75" customHeight="1">
      <c r="A22" s="16" t="s">
        <v>213</v>
      </c>
      <c r="B22" s="17" t="s">
        <v>214</v>
      </c>
      <c r="C22" s="18"/>
      <c r="D22" s="19"/>
      <c r="E22" s="20"/>
      <c r="F22" s="20"/>
      <c r="G22" s="20"/>
      <c r="H22" s="20"/>
      <c r="I22" s="21"/>
      <c r="J22" s="22"/>
      <c r="K22" s="23"/>
      <c r="L22" s="24"/>
      <c r="M22" s="24"/>
      <c r="N22" s="24"/>
      <c r="O22" s="24"/>
      <c r="P22" s="24"/>
      <c r="Q22" s="24"/>
      <c r="R22" s="25"/>
      <c r="S22" s="26"/>
      <c r="T22" s="26"/>
      <c r="U22" s="22"/>
      <c r="V22" s="14"/>
    </row>
    <row r="23" spans="1:22" s="15" customFormat="1" ht="21">
      <c r="A23" s="39">
        <v>8</v>
      </c>
      <c r="B23" s="38" t="s">
        <v>215</v>
      </c>
      <c r="C23" s="29">
        <v>8</v>
      </c>
      <c r="D23" s="456" t="s">
        <v>216</v>
      </c>
      <c r="E23" s="457"/>
      <c r="F23" s="457"/>
      <c r="G23" s="457"/>
      <c r="H23" s="457"/>
      <c r="I23" s="458"/>
      <c r="J23" s="30"/>
      <c r="K23" s="459" t="s">
        <v>217</v>
      </c>
      <c r="L23" s="460"/>
      <c r="M23" s="460"/>
      <c r="N23" s="460"/>
      <c r="O23" s="460"/>
      <c r="P23" s="460"/>
      <c r="Q23" s="460"/>
      <c r="R23" s="461"/>
      <c r="S23" s="31"/>
      <c r="T23" s="32"/>
      <c r="U23" s="32">
        <f>T23*J23</f>
        <v>0</v>
      </c>
      <c r="V23" s="14"/>
    </row>
    <row r="24" spans="1:22" s="15" customFormat="1" ht="11.5">
      <c r="A24" s="39">
        <v>9</v>
      </c>
      <c r="B24" s="38" t="s">
        <v>218</v>
      </c>
      <c r="C24" s="29">
        <v>9</v>
      </c>
      <c r="D24" s="456" t="s">
        <v>219</v>
      </c>
      <c r="E24" s="457"/>
      <c r="F24" s="457"/>
      <c r="G24" s="457"/>
      <c r="H24" s="457"/>
      <c r="I24" s="458"/>
      <c r="J24" s="30"/>
      <c r="K24" s="462"/>
      <c r="L24" s="463"/>
      <c r="M24" s="463"/>
      <c r="N24" s="463"/>
      <c r="O24" s="463"/>
      <c r="P24" s="463"/>
      <c r="Q24" s="463"/>
      <c r="R24" s="464"/>
      <c r="S24" s="31"/>
      <c r="T24" s="32"/>
      <c r="U24" s="32"/>
      <c r="V24" s="14"/>
    </row>
    <row r="25" spans="1:22" s="15" customFormat="1" ht="11.5">
      <c r="A25" s="39">
        <v>10</v>
      </c>
      <c r="B25" s="38"/>
      <c r="C25" s="29">
        <v>10</v>
      </c>
      <c r="D25" s="456"/>
      <c r="E25" s="457"/>
      <c r="F25" s="457"/>
      <c r="G25" s="457"/>
      <c r="H25" s="457"/>
      <c r="I25" s="458"/>
      <c r="J25" s="30"/>
      <c r="K25" s="40"/>
      <c r="L25" s="41"/>
      <c r="M25" s="41"/>
      <c r="N25" s="41"/>
      <c r="O25" s="41"/>
      <c r="P25" s="41"/>
      <c r="Q25" s="41"/>
      <c r="R25" s="42"/>
      <c r="S25" s="31"/>
      <c r="T25" s="32"/>
      <c r="U25" s="32"/>
      <c r="V25" s="14"/>
    </row>
    <row r="26" spans="1:22" s="15" customFormat="1" ht="13">
      <c r="A26" s="39">
        <v>11</v>
      </c>
      <c r="B26" s="38"/>
      <c r="C26" s="29">
        <v>11</v>
      </c>
      <c r="D26" s="465"/>
      <c r="E26" s="466"/>
      <c r="F26" s="466"/>
      <c r="G26" s="466"/>
      <c r="H26" s="466"/>
      <c r="I26" s="467"/>
      <c r="J26" s="30"/>
      <c r="K26" s="468"/>
      <c r="L26" s="469"/>
      <c r="M26" s="469"/>
      <c r="N26" s="469"/>
      <c r="O26" s="469"/>
      <c r="P26" s="469"/>
      <c r="Q26" s="469"/>
      <c r="R26" s="470"/>
      <c r="S26" s="31"/>
      <c r="T26" s="32"/>
      <c r="U26" s="32">
        <f>T26*J26</f>
        <v>0</v>
      </c>
    </row>
    <row r="27" spans="1:22" s="15" customFormat="1" ht="11.25" customHeight="1">
      <c r="A27" s="489"/>
      <c r="B27" s="490"/>
      <c r="C27" s="490"/>
      <c r="D27" s="490"/>
      <c r="E27" s="490"/>
      <c r="F27" s="490"/>
      <c r="G27" s="490"/>
      <c r="H27" s="490"/>
      <c r="I27" s="490"/>
      <c r="J27" s="43">
        <v>1</v>
      </c>
      <c r="K27" s="491"/>
      <c r="L27" s="490"/>
      <c r="M27" s="490"/>
      <c r="N27" s="490"/>
      <c r="O27" s="490"/>
      <c r="P27" s="490"/>
      <c r="Q27" s="490"/>
      <c r="R27" s="490"/>
      <c r="S27" s="490"/>
      <c r="T27" s="490"/>
      <c r="U27" s="44">
        <f>SUM(U15:U26)</f>
        <v>4.5</v>
      </c>
    </row>
    <row r="28" spans="1:22" s="15" customFormat="1" ht="2.25" customHeight="1">
      <c r="A28" s="492"/>
      <c r="B28" s="493"/>
      <c r="C28" s="493"/>
      <c r="D28" s="493"/>
      <c r="E28" s="493"/>
      <c r="F28" s="493"/>
      <c r="G28" s="493"/>
      <c r="H28" s="493"/>
      <c r="I28" s="493"/>
      <c r="J28" s="493"/>
      <c r="K28" s="493"/>
      <c r="L28" s="493"/>
      <c r="M28" s="493"/>
      <c r="N28" s="493"/>
      <c r="O28" s="493"/>
      <c r="P28" s="493"/>
      <c r="Q28" s="493"/>
      <c r="R28" s="493"/>
      <c r="S28" s="493"/>
      <c r="T28" s="493"/>
      <c r="U28" s="419"/>
    </row>
    <row r="29" spans="1:22" s="15" customFormat="1" ht="11.25" customHeight="1">
      <c r="A29" s="436" t="s">
        <v>220</v>
      </c>
      <c r="B29" s="437"/>
      <c r="C29" s="437"/>
      <c r="D29" s="437"/>
      <c r="E29" s="437"/>
      <c r="F29" s="437"/>
      <c r="G29" s="437"/>
      <c r="H29" s="437"/>
      <c r="I29" s="437"/>
      <c r="J29" s="437"/>
      <c r="K29" s="437"/>
      <c r="L29" s="437"/>
      <c r="M29" s="437"/>
      <c r="N29" s="437"/>
      <c r="O29" s="437"/>
      <c r="P29" s="437"/>
      <c r="Q29" s="437"/>
      <c r="R29" s="438"/>
      <c r="S29" s="439" t="s">
        <v>186</v>
      </c>
      <c r="T29" s="440"/>
      <c r="U29" s="441"/>
    </row>
    <row r="30" spans="1:22" s="15" customFormat="1" ht="17.149999999999999" customHeight="1">
      <c r="A30" s="45"/>
      <c r="B30" s="494" t="s">
        <v>221</v>
      </c>
      <c r="C30" s="496"/>
      <c r="D30" s="498" t="s">
        <v>222</v>
      </c>
      <c r="E30" s="499"/>
      <c r="F30" s="499"/>
      <c r="G30" s="499"/>
      <c r="H30" s="499"/>
      <c r="I30" s="500"/>
      <c r="J30" s="450" t="s">
        <v>190</v>
      </c>
      <c r="K30" s="442" t="s">
        <v>191</v>
      </c>
      <c r="L30" s="452"/>
      <c r="M30" s="452"/>
      <c r="N30" s="452"/>
      <c r="O30" s="452"/>
      <c r="P30" s="452"/>
      <c r="Q30" s="452"/>
      <c r="R30" s="453"/>
      <c r="S30" s="454" t="s">
        <v>192</v>
      </c>
      <c r="T30" s="454" t="s">
        <v>193</v>
      </c>
      <c r="U30" s="450" t="s">
        <v>194</v>
      </c>
      <c r="V30" s="14"/>
    </row>
    <row r="31" spans="1:22" s="15" customFormat="1" ht="33" customHeight="1">
      <c r="A31" s="46"/>
      <c r="B31" s="495"/>
      <c r="C31" s="497"/>
      <c r="D31" s="501"/>
      <c r="E31" s="502"/>
      <c r="F31" s="502"/>
      <c r="G31" s="502"/>
      <c r="H31" s="502"/>
      <c r="I31" s="503"/>
      <c r="J31" s="451"/>
      <c r="K31" s="504" t="s">
        <v>223</v>
      </c>
      <c r="L31" s="504"/>
      <c r="M31" s="504"/>
      <c r="N31" s="504"/>
      <c r="O31" s="504"/>
      <c r="P31" s="504"/>
      <c r="Q31" s="504"/>
      <c r="R31" s="504"/>
      <c r="S31" s="455"/>
      <c r="T31" s="455"/>
      <c r="U31" s="451"/>
      <c r="V31" s="14"/>
    </row>
    <row r="32" spans="1:22" s="15" customFormat="1" ht="26.15" customHeight="1">
      <c r="A32" s="450" t="s">
        <v>224</v>
      </c>
      <c r="B32" s="47" t="s">
        <v>225</v>
      </c>
      <c r="C32" s="48">
        <v>6</v>
      </c>
      <c r="D32" s="507" t="s">
        <v>226</v>
      </c>
      <c r="E32" s="508"/>
      <c r="F32" s="508"/>
      <c r="G32" s="508"/>
      <c r="H32" s="508"/>
      <c r="I32" s="509"/>
      <c r="J32" s="30">
        <v>0.15</v>
      </c>
      <c r="K32" s="510"/>
      <c r="L32" s="511"/>
      <c r="M32" s="511"/>
      <c r="N32" s="511"/>
      <c r="O32" s="511"/>
      <c r="P32" s="511"/>
      <c r="Q32" s="511"/>
      <c r="R32" s="512"/>
      <c r="S32" s="31">
        <v>4.5</v>
      </c>
      <c r="T32" s="32">
        <v>4.5</v>
      </c>
      <c r="U32" s="36">
        <f t="shared" ref="U32:U38" si="1">T32*J32</f>
        <v>0.67499999999999993</v>
      </c>
      <c r="V32" s="14"/>
    </row>
    <row r="33" spans="1:25" s="15" customFormat="1" ht="43.5" customHeight="1">
      <c r="A33" s="505"/>
      <c r="B33" s="47" t="s">
        <v>227</v>
      </c>
      <c r="C33" s="48">
        <v>7</v>
      </c>
      <c r="D33" s="507" t="s">
        <v>228</v>
      </c>
      <c r="E33" s="508"/>
      <c r="F33" s="508"/>
      <c r="G33" s="508"/>
      <c r="H33" s="508"/>
      <c r="I33" s="509"/>
      <c r="J33" s="30">
        <v>0.15</v>
      </c>
      <c r="K33" s="510"/>
      <c r="L33" s="511"/>
      <c r="M33" s="511"/>
      <c r="N33" s="511"/>
      <c r="O33" s="511"/>
      <c r="P33" s="511"/>
      <c r="Q33" s="511"/>
      <c r="R33" s="512"/>
      <c r="S33" s="31">
        <v>4.5</v>
      </c>
      <c r="T33" s="32">
        <v>4.5</v>
      </c>
      <c r="U33" s="32">
        <f t="shared" si="1"/>
        <v>0.67499999999999993</v>
      </c>
      <c r="V33" s="14"/>
    </row>
    <row r="34" spans="1:25" s="15" customFormat="1" ht="59.5" customHeight="1">
      <c r="A34" s="505"/>
      <c r="B34" s="47" t="s">
        <v>229</v>
      </c>
      <c r="C34" s="48">
        <v>8</v>
      </c>
      <c r="D34" s="507" t="s">
        <v>230</v>
      </c>
      <c r="E34" s="508"/>
      <c r="F34" s="508"/>
      <c r="G34" s="508"/>
      <c r="H34" s="508"/>
      <c r="I34" s="509"/>
      <c r="J34" s="30">
        <v>0.15</v>
      </c>
      <c r="K34" s="510"/>
      <c r="L34" s="511"/>
      <c r="M34" s="511"/>
      <c r="N34" s="511"/>
      <c r="O34" s="511"/>
      <c r="P34" s="511"/>
      <c r="Q34" s="511"/>
      <c r="R34" s="512"/>
      <c r="S34" s="31">
        <v>4.5</v>
      </c>
      <c r="T34" s="32">
        <v>4.5</v>
      </c>
      <c r="U34" s="32">
        <f>T34*J34</f>
        <v>0.67499999999999993</v>
      </c>
      <c r="V34" s="14"/>
    </row>
    <row r="35" spans="1:25" s="15" customFormat="1" ht="31" customHeight="1">
      <c r="A35" s="506"/>
      <c r="B35" s="47" t="s">
        <v>231</v>
      </c>
      <c r="C35" s="48">
        <v>9</v>
      </c>
      <c r="D35" s="507" t="s">
        <v>232</v>
      </c>
      <c r="E35" s="508"/>
      <c r="F35" s="508"/>
      <c r="G35" s="508"/>
      <c r="H35" s="508"/>
      <c r="I35" s="509"/>
      <c r="J35" s="30">
        <v>0.25</v>
      </c>
      <c r="K35" s="510"/>
      <c r="L35" s="511"/>
      <c r="M35" s="511"/>
      <c r="N35" s="511"/>
      <c r="O35" s="511"/>
      <c r="P35" s="511"/>
      <c r="Q35" s="511"/>
      <c r="R35" s="512"/>
      <c r="S35" s="31">
        <v>4</v>
      </c>
      <c r="T35" s="32">
        <v>4</v>
      </c>
      <c r="U35" s="32">
        <f>T35*J35</f>
        <v>1</v>
      </c>
    </row>
    <row r="36" spans="1:25" s="15" customFormat="1" ht="56.25" customHeight="1">
      <c r="A36" s="450" t="s">
        <v>233</v>
      </c>
      <c r="B36" s="47" t="s">
        <v>234</v>
      </c>
      <c r="C36" s="48">
        <v>10</v>
      </c>
      <c r="D36" s="507" t="s">
        <v>235</v>
      </c>
      <c r="E36" s="508"/>
      <c r="F36" s="508"/>
      <c r="G36" s="508"/>
      <c r="H36" s="508"/>
      <c r="I36" s="509"/>
      <c r="J36" s="30">
        <v>0.15</v>
      </c>
      <c r="K36" s="510"/>
      <c r="L36" s="511"/>
      <c r="M36" s="511"/>
      <c r="N36" s="511"/>
      <c r="O36" s="511"/>
      <c r="P36" s="511"/>
      <c r="Q36" s="511"/>
      <c r="R36" s="512"/>
      <c r="S36" s="31">
        <v>4</v>
      </c>
      <c r="T36" s="32">
        <v>4</v>
      </c>
      <c r="U36" s="32">
        <f t="shared" si="1"/>
        <v>0.6</v>
      </c>
      <c r="V36" s="14"/>
    </row>
    <row r="37" spans="1:25" s="15" customFormat="1" ht="35.25" customHeight="1">
      <c r="A37" s="505"/>
      <c r="B37" s="47" t="s">
        <v>236</v>
      </c>
      <c r="C37" s="48">
        <v>11</v>
      </c>
      <c r="D37" s="507" t="s">
        <v>237</v>
      </c>
      <c r="E37" s="508"/>
      <c r="F37" s="508"/>
      <c r="G37" s="508"/>
      <c r="H37" s="508"/>
      <c r="I37" s="509"/>
      <c r="J37" s="30">
        <v>0.15</v>
      </c>
      <c r="K37" s="510"/>
      <c r="L37" s="511"/>
      <c r="M37" s="511"/>
      <c r="N37" s="511"/>
      <c r="O37" s="511"/>
      <c r="P37" s="511"/>
      <c r="Q37" s="511"/>
      <c r="R37" s="512"/>
      <c r="S37" s="31">
        <v>4</v>
      </c>
      <c r="T37" s="32">
        <v>4</v>
      </c>
      <c r="U37" s="32">
        <f t="shared" si="1"/>
        <v>0.6</v>
      </c>
      <c r="V37" s="14"/>
    </row>
    <row r="38" spans="1:25" s="15" customFormat="1" ht="43" customHeight="1">
      <c r="A38" s="506"/>
      <c r="B38" s="47" t="s">
        <v>238</v>
      </c>
      <c r="C38" s="48">
        <v>12</v>
      </c>
      <c r="D38" s="507" t="s">
        <v>239</v>
      </c>
      <c r="E38" s="508"/>
      <c r="F38" s="508"/>
      <c r="G38" s="508"/>
      <c r="H38" s="508"/>
      <c r="I38" s="509"/>
      <c r="J38" s="30">
        <v>0.15</v>
      </c>
      <c r="K38" s="510"/>
      <c r="L38" s="511"/>
      <c r="M38" s="511"/>
      <c r="N38" s="511"/>
      <c r="O38" s="511"/>
      <c r="P38" s="511"/>
      <c r="Q38" s="511"/>
      <c r="R38" s="512"/>
      <c r="S38" s="31">
        <v>4</v>
      </c>
      <c r="T38" s="32">
        <v>4</v>
      </c>
      <c r="U38" s="32">
        <f t="shared" si="1"/>
        <v>0.6</v>
      </c>
      <c r="V38" s="14"/>
    </row>
    <row r="39" spans="1:25" s="15" customFormat="1" ht="10.5" customHeight="1">
      <c r="A39" s="518"/>
      <c r="B39" s="519"/>
      <c r="C39" s="519"/>
      <c r="D39" s="519"/>
      <c r="E39" s="519"/>
      <c r="F39" s="519"/>
      <c r="G39" s="519"/>
      <c r="H39" s="519"/>
      <c r="I39" s="520"/>
      <c r="J39" s="49">
        <f>SUM(J33:J38)</f>
        <v>1</v>
      </c>
      <c r="K39" s="491"/>
      <c r="L39" s="490"/>
      <c r="M39" s="490"/>
      <c r="N39" s="490"/>
      <c r="O39" s="490"/>
      <c r="P39" s="490"/>
      <c r="Q39" s="490"/>
      <c r="R39" s="490"/>
      <c r="S39" s="490"/>
      <c r="T39" s="490"/>
      <c r="U39" s="50">
        <f>SUM(U32:U38)</f>
        <v>4.8249999999999993</v>
      </c>
    </row>
    <row r="40" spans="1:25" s="53" customFormat="1" ht="23.25" customHeight="1">
      <c r="A40" s="51"/>
      <c r="B40" s="521" t="s">
        <v>240</v>
      </c>
      <c r="C40" s="522"/>
      <c r="D40" s="522"/>
      <c r="E40" s="522"/>
      <c r="F40" s="522"/>
      <c r="G40" s="522"/>
      <c r="H40" s="522"/>
      <c r="I40" s="522"/>
      <c r="J40" s="522"/>
      <c r="K40" s="523"/>
      <c r="L40" s="527" t="s">
        <v>241</v>
      </c>
      <c r="M40" s="528"/>
      <c r="N40" s="528"/>
      <c r="O40" s="529"/>
      <c r="P40" s="527" t="s">
        <v>242</v>
      </c>
      <c r="Q40" s="530"/>
      <c r="R40" s="529"/>
      <c r="S40" s="531" t="s">
        <v>243</v>
      </c>
      <c r="T40" s="532"/>
      <c r="U40" s="52"/>
      <c r="V40" s="52"/>
    </row>
    <row r="41" spans="1:25" s="53" customFormat="1" ht="11.25" customHeight="1">
      <c r="A41" s="51"/>
      <c r="B41" s="524"/>
      <c r="C41" s="525"/>
      <c r="D41" s="525"/>
      <c r="E41" s="525"/>
      <c r="F41" s="525"/>
      <c r="G41" s="525"/>
      <c r="H41" s="525"/>
      <c r="I41" s="525"/>
      <c r="J41" s="525"/>
      <c r="K41" s="526"/>
      <c r="L41" s="533">
        <f>80%*U27</f>
        <v>3.6</v>
      </c>
      <c r="M41" s="534"/>
      <c r="N41" s="534"/>
      <c r="O41" s="532"/>
      <c r="P41" s="535">
        <f>20%*U39</f>
        <v>0.96499999999999986</v>
      </c>
      <c r="Q41" s="536"/>
      <c r="R41" s="536"/>
      <c r="S41" s="537">
        <f>(L41+P41)</f>
        <v>4.5649999999999995</v>
      </c>
      <c r="T41" s="532"/>
      <c r="U41" s="52"/>
      <c r="V41" s="52"/>
    </row>
    <row r="42" spans="1:25" ht="13">
      <c r="A42" s="538"/>
      <c r="B42" s="539"/>
      <c r="C42" s="539"/>
      <c r="D42" s="539"/>
      <c r="E42" s="539"/>
      <c r="F42" s="540"/>
      <c r="G42" s="541"/>
      <c r="H42" s="541"/>
      <c r="I42" s="541"/>
      <c r="J42" s="541"/>
      <c r="K42" s="541"/>
      <c r="L42" s="540"/>
      <c r="M42" s="541"/>
      <c r="N42" s="541"/>
      <c r="O42" s="541"/>
      <c r="P42" s="540"/>
      <c r="Q42" s="541"/>
      <c r="R42" s="541"/>
      <c r="S42" s="541"/>
      <c r="T42" s="541"/>
      <c r="U42" s="541"/>
    </row>
    <row r="43" spans="1:25" s="56" customFormat="1" ht="10.5" customHeight="1">
      <c r="A43" s="513" t="s">
        <v>244</v>
      </c>
      <c r="B43" s="514"/>
      <c r="C43" s="514"/>
      <c r="D43" s="514"/>
      <c r="E43" s="514"/>
      <c r="F43" s="514"/>
      <c r="G43" s="514"/>
      <c r="H43" s="514"/>
      <c r="I43" s="514"/>
      <c r="J43" s="514"/>
      <c r="K43" s="514"/>
      <c r="L43" s="514"/>
      <c r="M43" s="514"/>
      <c r="N43" s="514"/>
      <c r="O43" s="514"/>
      <c r="P43" s="514"/>
      <c r="Q43" s="514"/>
      <c r="R43" s="514"/>
      <c r="S43" s="514"/>
      <c r="T43" s="514"/>
      <c r="U43" s="54"/>
      <c r="V43" s="54"/>
      <c r="W43" s="55"/>
      <c r="X43" s="54"/>
      <c r="Y43" s="54"/>
    </row>
    <row r="44" spans="1:25" s="58" customFormat="1" ht="14.5" customHeight="1">
      <c r="A44" s="515"/>
      <c r="B44" s="516"/>
      <c r="C44" s="516"/>
      <c r="D44" s="516"/>
      <c r="E44" s="516"/>
      <c r="F44" s="516"/>
      <c r="G44" s="516"/>
      <c r="H44" s="516"/>
      <c r="I44" s="516"/>
      <c r="J44" s="516"/>
      <c r="K44" s="516"/>
      <c r="L44" s="516"/>
      <c r="M44" s="516"/>
      <c r="N44" s="516"/>
      <c r="O44" s="516"/>
      <c r="P44" s="516"/>
      <c r="Q44" s="516"/>
      <c r="R44" s="516"/>
      <c r="S44" s="516"/>
      <c r="T44" s="517"/>
      <c r="U44" s="57"/>
      <c r="V44" s="57"/>
      <c r="W44" s="57"/>
      <c r="X44" s="57"/>
      <c r="Y44" s="57"/>
    </row>
    <row r="45" spans="1:25" s="56" customFormat="1" ht="10.5" customHeight="1">
      <c r="A45" s="513" t="s">
        <v>245</v>
      </c>
      <c r="B45" s="514"/>
      <c r="C45" s="514"/>
      <c r="D45" s="514"/>
      <c r="E45" s="514"/>
      <c r="F45" s="514"/>
      <c r="G45" s="514"/>
      <c r="H45" s="514"/>
      <c r="I45" s="514"/>
      <c r="J45" s="514"/>
      <c r="K45" s="514"/>
      <c r="L45" s="514"/>
      <c r="M45" s="514"/>
      <c r="N45" s="514"/>
      <c r="O45" s="514"/>
      <c r="P45" s="514"/>
      <c r="Q45" s="514"/>
      <c r="R45" s="514"/>
      <c r="S45" s="514"/>
      <c r="T45" s="514"/>
      <c r="U45" s="54"/>
      <c r="V45" s="54"/>
      <c r="W45" s="55"/>
      <c r="X45" s="54"/>
      <c r="Y45" s="54"/>
    </row>
    <row r="46" spans="1:25" s="58" customFormat="1" ht="57" customHeight="1">
      <c r="A46" s="515" t="s">
        <v>167</v>
      </c>
      <c r="B46" s="516"/>
      <c r="C46" s="516"/>
      <c r="D46" s="516"/>
      <c r="E46" s="516"/>
      <c r="F46" s="516"/>
      <c r="G46" s="516"/>
      <c r="H46" s="516"/>
      <c r="I46" s="516"/>
      <c r="J46" s="516"/>
      <c r="K46" s="516"/>
      <c r="L46" s="516"/>
      <c r="M46" s="516"/>
      <c r="N46" s="516"/>
      <c r="O46" s="516"/>
      <c r="P46" s="516"/>
      <c r="Q46" s="516"/>
      <c r="R46" s="516"/>
      <c r="S46" s="516"/>
      <c r="T46" s="517"/>
      <c r="U46" s="57"/>
      <c r="V46" s="57"/>
      <c r="W46" s="57"/>
      <c r="X46" s="57"/>
      <c r="Y46" s="57"/>
    </row>
    <row r="47" spans="1:25" s="59" customFormat="1" ht="12.75" customHeight="1">
      <c r="A47" s="434" t="s">
        <v>246</v>
      </c>
      <c r="B47" s="552"/>
      <c r="C47" s="552"/>
      <c r="D47" s="552"/>
      <c r="E47" s="552"/>
      <c r="F47" s="552"/>
      <c r="G47" s="552"/>
      <c r="H47" s="552"/>
      <c r="I47" s="552"/>
      <c r="J47" s="552"/>
      <c r="K47" s="552"/>
      <c r="L47" s="552"/>
      <c r="M47" s="552"/>
      <c r="N47" s="552"/>
      <c r="O47" s="552"/>
      <c r="P47" s="552"/>
      <c r="Q47" s="552"/>
      <c r="R47" s="552"/>
      <c r="S47" s="552"/>
      <c r="T47" s="552"/>
    </row>
    <row r="48" spans="1:25" s="59" customFormat="1" ht="24.75" customHeight="1">
      <c r="A48" s="553" t="s">
        <v>247</v>
      </c>
      <c r="B48" s="553"/>
      <c r="C48" s="553"/>
      <c r="D48" s="553"/>
      <c r="E48" s="553"/>
      <c r="F48" s="553"/>
      <c r="G48" s="553"/>
      <c r="H48" s="553"/>
      <c r="I48" s="553"/>
      <c r="J48" s="553"/>
      <c r="K48" s="553"/>
      <c r="L48" s="553"/>
      <c r="M48" s="553"/>
      <c r="N48" s="553"/>
      <c r="O48" s="553"/>
      <c r="P48" s="553"/>
      <c r="Q48" s="553"/>
      <c r="R48" s="553"/>
      <c r="S48" s="553"/>
      <c r="T48" s="554"/>
    </row>
    <row r="49" spans="1:23" s="60" customFormat="1" ht="21" customHeight="1">
      <c r="A49" s="555" t="s">
        <v>248</v>
      </c>
      <c r="B49" s="556"/>
      <c r="C49" s="556"/>
      <c r="D49" s="556"/>
      <c r="E49" s="556"/>
      <c r="F49" s="556"/>
      <c r="G49" s="556"/>
      <c r="H49" s="556"/>
      <c r="I49" s="556"/>
      <c r="J49" s="556"/>
      <c r="K49" s="556"/>
      <c r="L49" s="557"/>
      <c r="M49" s="558" t="s">
        <v>249</v>
      </c>
      <c r="N49" s="559"/>
      <c r="O49" s="560"/>
      <c r="P49" s="561" t="s">
        <v>250</v>
      </c>
      <c r="Q49" s="562"/>
      <c r="R49" s="563"/>
      <c r="S49" s="563"/>
      <c r="T49" s="564"/>
    </row>
    <row r="50" spans="1:23" s="62" customFormat="1" ht="12" customHeight="1">
      <c r="A50" s="61">
        <v>1</v>
      </c>
      <c r="B50" s="542" t="s">
        <v>251</v>
      </c>
      <c r="C50" s="543"/>
      <c r="D50" s="543"/>
      <c r="E50" s="543"/>
      <c r="F50" s="543"/>
      <c r="G50" s="543"/>
      <c r="H50" s="543"/>
      <c r="I50" s="544"/>
      <c r="J50" s="544"/>
      <c r="K50" s="544"/>
      <c r="L50" s="545"/>
      <c r="M50" s="546"/>
      <c r="N50" s="547"/>
      <c r="O50" s="548"/>
      <c r="P50" s="549"/>
      <c r="Q50" s="550"/>
      <c r="R50" s="550"/>
      <c r="S50" s="550"/>
      <c r="T50" s="551"/>
    </row>
    <row r="51" spans="1:23" s="62" customFormat="1" ht="3" customHeight="1">
      <c r="A51" s="39">
        <v>2</v>
      </c>
      <c r="B51" s="542"/>
      <c r="C51" s="543"/>
      <c r="D51" s="543"/>
      <c r="E51" s="543"/>
      <c r="F51" s="543"/>
      <c r="G51" s="543"/>
      <c r="H51" s="543"/>
      <c r="I51" s="544"/>
      <c r="J51" s="544"/>
      <c r="K51" s="544"/>
      <c r="L51" s="545"/>
      <c r="M51" s="546"/>
      <c r="N51" s="547"/>
      <c r="O51" s="548"/>
      <c r="P51" s="549"/>
      <c r="Q51" s="550"/>
      <c r="R51" s="550"/>
      <c r="S51" s="550"/>
      <c r="T51" s="551"/>
    </row>
    <row r="52" spans="1:23" s="62" customFormat="1" ht="3" customHeight="1">
      <c r="A52" s="39">
        <v>3</v>
      </c>
      <c r="B52" s="542"/>
      <c r="C52" s="543"/>
      <c r="D52" s="543"/>
      <c r="E52" s="543"/>
      <c r="F52" s="543"/>
      <c r="G52" s="543"/>
      <c r="H52" s="543"/>
      <c r="I52" s="544"/>
      <c r="J52" s="544"/>
      <c r="K52" s="544"/>
      <c r="L52" s="545"/>
      <c r="M52" s="546"/>
      <c r="N52" s="547"/>
      <c r="O52" s="548"/>
      <c r="P52" s="549"/>
      <c r="Q52" s="550"/>
      <c r="R52" s="550"/>
      <c r="S52" s="550"/>
      <c r="T52" s="551"/>
    </row>
    <row r="53" spans="1:23" s="62" customFormat="1" ht="3" customHeight="1">
      <c r="A53" s="39">
        <v>4</v>
      </c>
      <c r="B53" s="542"/>
      <c r="C53" s="543"/>
      <c r="D53" s="543"/>
      <c r="E53" s="543"/>
      <c r="F53" s="543"/>
      <c r="G53" s="543"/>
      <c r="H53" s="543"/>
      <c r="I53" s="544"/>
      <c r="J53" s="544"/>
      <c r="K53" s="544"/>
      <c r="L53" s="545"/>
      <c r="M53" s="546"/>
      <c r="N53" s="547"/>
      <c r="O53" s="548"/>
      <c r="P53" s="549"/>
      <c r="Q53" s="550"/>
      <c r="R53" s="550"/>
      <c r="S53" s="550"/>
      <c r="T53" s="551"/>
    </row>
    <row r="54" spans="1:23" s="62" customFormat="1" ht="3" customHeight="1">
      <c r="A54" s="39">
        <v>5</v>
      </c>
      <c r="B54" s="542"/>
      <c r="C54" s="543"/>
      <c r="D54" s="543"/>
      <c r="E54" s="543"/>
      <c r="F54" s="543"/>
      <c r="G54" s="543"/>
      <c r="H54" s="543"/>
      <c r="I54" s="544"/>
      <c r="J54" s="544"/>
      <c r="K54" s="544"/>
      <c r="L54" s="545"/>
      <c r="M54" s="546"/>
      <c r="N54" s="547"/>
      <c r="O54" s="548"/>
      <c r="P54" s="549"/>
      <c r="Q54" s="550"/>
      <c r="R54" s="550"/>
      <c r="S54" s="550"/>
      <c r="T54" s="551"/>
    </row>
    <row r="55" spans="1:23" s="60" customFormat="1" ht="3" customHeight="1">
      <c r="A55" s="565"/>
      <c r="B55" s="566"/>
      <c r="C55" s="566"/>
      <c r="D55" s="566"/>
      <c r="E55" s="566"/>
      <c r="F55" s="566"/>
      <c r="G55" s="566"/>
      <c r="H55" s="566"/>
      <c r="I55" s="566"/>
      <c r="J55" s="566"/>
      <c r="K55" s="566"/>
      <c r="L55" s="566"/>
      <c r="M55" s="566"/>
      <c r="N55" s="566"/>
      <c r="O55" s="566"/>
      <c r="P55" s="566"/>
      <c r="Q55" s="566"/>
      <c r="R55" s="566"/>
      <c r="S55" s="566"/>
      <c r="T55" s="519"/>
    </row>
    <row r="56" spans="1:23" s="59" customFormat="1" ht="12.75" customHeight="1">
      <c r="A56" s="553" t="s">
        <v>252</v>
      </c>
      <c r="B56" s="553"/>
      <c r="C56" s="553"/>
      <c r="D56" s="553"/>
      <c r="E56" s="553"/>
      <c r="F56" s="553"/>
      <c r="G56" s="553"/>
      <c r="H56" s="553"/>
      <c r="I56" s="553"/>
      <c r="J56" s="553"/>
      <c r="K56" s="553"/>
      <c r="L56" s="553"/>
      <c r="M56" s="553"/>
      <c r="N56" s="553"/>
      <c r="O56" s="553"/>
      <c r="P56" s="553"/>
      <c r="Q56" s="553"/>
      <c r="R56" s="553"/>
      <c r="S56" s="553"/>
      <c r="T56" s="554"/>
    </row>
    <row r="57" spans="1:23" s="60" customFormat="1" ht="21" customHeight="1">
      <c r="A57" s="567" t="s">
        <v>253</v>
      </c>
      <c r="B57" s="568"/>
      <c r="C57" s="555" t="s">
        <v>254</v>
      </c>
      <c r="D57" s="472"/>
      <c r="E57" s="556"/>
      <c r="F57" s="556"/>
      <c r="G57" s="556"/>
      <c r="H57" s="556"/>
      <c r="I57" s="556"/>
      <c r="J57" s="557"/>
      <c r="K57" s="569" t="s">
        <v>255</v>
      </c>
      <c r="L57" s="504"/>
      <c r="M57" s="504"/>
      <c r="N57" s="504"/>
      <c r="O57" s="504"/>
      <c r="P57" s="504"/>
      <c r="Q57" s="504"/>
      <c r="R57" s="504"/>
      <c r="S57" s="504"/>
      <c r="T57" s="554"/>
    </row>
    <row r="58" spans="1:23" s="60" customFormat="1" ht="26.25" customHeight="1">
      <c r="A58" s="570" t="s">
        <v>256</v>
      </c>
      <c r="B58" s="568"/>
      <c r="C58" s="571" t="s">
        <v>257</v>
      </c>
      <c r="D58" s="572"/>
      <c r="E58" s="572"/>
      <c r="F58" s="572"/>
      <c r="G58" s="572"/>
      <c r="H58" s="572"/>
      <c r="I58" s="572"/>
      <c r="J58" s="573"/>
      <c r="K58" s="574"/>
      <c r="L58" s="575"/>
      <c r="M58" s="575"/>
      <c r="N58" s="575"/>
      <c r="O58" s="575"/>
      <c r="P58" s="575"/>
      <c r="Q58" s="575"/>
      <c r="R58" s="575"/>
      <c r="S58" s="575"/>
      <c r="T58" s="576"/>
    </row>
    <row r="59" spans="1:23" s="60" customFormat="1" ht="21" customHeight="1">
      <c r="A59" s="570" t="s">
        <v>258</v>
      </c>
      <c r="B59" s="568"/>
      <c r="C59" s="571" t="s">
        <v>259</v>
      </c>
      <c r="D59" s="572"/>
      <c r="E59" s="572"/>
      <c r="F59" s="572"/>
      <c r="G59" s="572"/>
      <c r="H59" s="572"/>
      <c r="I59" s="572"/>
      <c r="J59" s="573"/>
      <c r="K59" s="574"/>
      <c r="L59" s="575"/>
      <c r="M59" s="575"/>
      <c r="N59" s="575"/>
      <c r="O59" s="575"/>
      <c r="P59" s="575"/>
      <c r="Q59" s="575"/>
      <c r="R59" s="575"/>
      <c r="S59" s="575"/>
      <c r="T59" s="576"/>
    </row>
    <row r="60" spans="1:23" ht="13">
      <c r="A60" s="538"/>
      <c r="B60" s="539"/>
      <c r="C60" s="539"/>
      <c r="D60" s="539"/>
      <c r="E60" s="540"/>
      <c r="F60" s="541"/>
      <c r="G60" s="541"/>
      <c r="H60" s="541"/>
      <c r="I60" s="541"/>
      <c r="J60" s="541"/>
      <c r="K60" s="540"/>
      <c r="L60" s="541"/>
      <c r="M60" s="541"/>
      <c r="N60" s="541"/>
      <c r="O60" s="540"/>
      <c r="P60" s="541"/>
      <c r="Q60" s="541"/>
      <c r="R60" s="541"/>
      <c r="S60" s="541"/>
      <c r="T60" s="541"/>
    </row>
    <row r="61" spans="1:23" s="12" customFormat="1" ht="12.75" customHeight="1">
      <c r="A61" s="434" t="s">
        <v>260</v>
      </c>
      <c r="B61" s="435"/>
      <c r="C61" s="435"/>
      <c r="D61" s="435"/>
      <c r="E61" s="435"/>
      <c r="F61" s="435"/>
      <c r="G61" s="435"/>
      <c r="H61" s="435"/>
      <c r="I61" s="435"/>
      <c r="J61" s="435"/>
      <c r="K61" s="435"/>
      <c r="L61" s="435"/>
      <c r="M61" s="435"/>
      <c r="N61" s="435"/>
      <c r="O61" s="435"/>
      <c r="P61" s="435"/>
      <c r="Q61" s="435"/>
      <c r="R61" s="435"/>
      <c r="S61" s="435"/>
      <c r="T61" s="435"/>
      <c r="W61" s="63"/>
    </row>
    <row r="62" spans="1:23" s="13" customFormat="1" ht="12.75" customHeight="1">
      <c r="A62" s="436" t="s">
        <v>185</v>
      </c>
      <c r="B62" s="437"/>
      <c r="C62" s="437"/>
      <c r="D62" s="437"/>
      <c r="E62" s="437"/>
      <c r="F62" s="437"/>
      <c r="G62" s="437"/>
      <c r="H62" s="437"/>
      <c r="I62" s="437"/>
      <c r="J62" s="437"/>
      <c r="K62" s="437"/>
      <c r="L62" s="437"/>
      <c r="M62" s="437"/>
      <c r="N62" s="437"/>
      <c r="O62" s="437"/>
      <c r="P62" s="437"/>
      <c r="Q62" s="437"/>
      <c r="R62" s="438"/>
      <c r="S62" s="439" t="s">
        <v>186</v>
      </c>
      <c r="T62" s="440"/>
      <c r="U62" s="441"/>
    </row>
    <row r="63" spans="1:23" s="15" customFormat="1" ht="21.75" customHeight="1">
      <c r="A63" s="442" t="s">
        <v>187</v>
      </c>
      <c r="B63" s="443"/>
      <c r="C63" s="446" t="s">
        <v>188</v>
      </c>
      <c r="D63" s="442" t="s">
        <v>189</v>
      </c>
      <c r="E63" s="448"/>
      <c r="F63" s="448"/>
      <c r="G63" s="448"/>
      <c r="H63" s="448"/>
      <c r="I63" s="443"/>
      <c r="J63" s="450" t="s">
        <v>190</v>
      </c>
      <c r="K63" s="442" t="s">
        <v>191</v>
      </c>
      <c r="L63" s="452"/>
      <c r="M63" s="452"/>
      <c r="N63" s="452"/>
      <c r="O63" s="452"/>
      <c r="P63" s="452"/>
      <c r="Q63" s="452"/>
      <c r="R63" s="453"/>
      <c r="S63" s="454" t="s">
        <v>192</v>
      </c>
      <c r="T63" s="454" t="s">
        <v>193</v>
      </c>
      <c r="U63" s="450" t="s">
        <v>194</v>
      </c>
      <c r="V63" s="14"/>
    </row>
    <row r="64" spans="1:23" s="15" customFormat="1" ht="25.5" customHeight="1">
      <c r="A64" s="444"/>
      <c r="B64" s="445"/>
      <c r="C64" s="447"/>
      <c r="D64" s="444"/>
      <c r="E64" s="449"/>
      <c r="F64" s="449"/>
      <c r="G64" s="449"/>
      <c r="H64" s="449"/>
      <c r="I64" s="445"/>
      <c r="J64" s="451"/>
      <c r="K64" s="471"/>
      <c r="L64" s="472"/>
      <c r="M64" s="472"/>
      <c r="N64" s="472"/>
      <c r="O64" s="472"/>
      <c r="P64" s="472"/>
      <c r="Q64" s="472"/>
      <c r="R64" s="473"/>
      <c r="S64" s="455"/>
      <c r="T64" s="455"/>
      <c r="U64" s="451"/>
      <c r="V64" s="14"/>
    </row>
    <row r="65" spans="1:22" s="15" customFormat="1" ht="27.75" customHeight="1">
      <c r="A65" s="16" t="s">
        <v>196</v>
      </c>
      <c r="B65" s="17" t="s">
        <v>197</v>
      </c>
      <c r="C65" s="18"/>
      <c r="D65" s="19"/>
      <c r="E65" s="20"/>
      <c r="F65" s="20"/>
      <c r="G65" s="20"/>
      <c r="H65" s="20"/>
      <c r="I65" s="21"/>
      <c r="J65" s="22"/>
      <c r="K65" s="23"/>
      <c r="L65" s="24"/>
      <c r="M65" s="24"/>
      <c r="N65" s="24"/>
      <c r="O65" s="24"/>
      <c r="P65" s="24"/>
      <c r="Q65" s="24"/>
      <c r="R65" s="25"/>
      <c r="S65" s="26"/>
      <c r="T65" s="26"/>
      <c r="U65" s="22"/>
      <c r="V65" s="14"/>
    </row>
    <row r="66" spans="1:22" s="15" customFormat="1" ht="21">
      <c r="A66" s="27">
        <v>1</v>
      </c>
      <c r="B66" s="28" t="s">
        <v>261</v>
      </c>
      <c r="C66" s="29">
        <v>1</v>
      </c>
      <c r="D66" s="577" t="s">
        <v>262</v>
      </c>
      <c r="E66" s="578"/>
      <c r="F66" s="578"/>
      <c r="G66" s="578"/>
      <c r="H66" s="578"/>
      <c r="I66" s="579"/>
      <c r="J66" s="30"/>
      <c r="K66" s="580"/>
      <c r="L66" s="581"/>
      <c r="M66" s="581"/>
      <c r="N66" s="581"/>
      <c r="O66" s="581"/>
      <c r="P66" s="581"/>
      <c r="Q66" s="581"/>
      <c r="R66" s="582"/>
      <c r="S66" s="31"/>
      <c r="T66" s="32"/>
      <c r="U66" s="32">
        <f>T66*J66</f>
        <v>0</v>
      </c>
      <c r="V66" s="14"/>
    </row>
    <row r="67" spans="1:22" s="15" customFormat="1" ht="11.5">
      <c r="A67" s="27">
        <v>2</v>
      </c>
      <c r="B67" s="33" t="s">
        <v>201</v>
      </c>
      <c r="C67" s="29">
        <v>2</v>
      </c>
      <c r="D67" s="577" t="s">
        <v>262</v>
      </c>
      <c r="E67" s="578"/>
      <c r="F67" s="578"/>
      <c r="G67" s="578"/>
      <c r="H67" s="578"/>
      <c r="I67" s="579"/>
      <c r="J67" s="35"/>
      <c r="K67" s="64"/>
      <c r="L67" s="65"/>
      <c r="M67" s="65"/>
      <c r="N67" s="65"/>
      <c r="O67" s="65"/>
      <c r="P67" s="65"/>
      <c r="Q67" s="65"/>
      <c r="R67" s="66"/>
      <c r="S67" s="67"/>
      <c r="T67" s="36"/>
      <c r="U67" s="36"/>
      <c r="V67" s="14"/>
    </row>
    <row r="68" spans="1:22" s="15" customFormat="1" ht="11.5">
      <c r="A68" s="27">
        <v>3</v>
      </c>
      <c r="B68" s="33" t="s">
        <v>263</v>
      </c>
      <c r="C68" s="29">
        <v>3</v>
      </c>
      <c r="D68" s="577" t="s">
        <v>262</v>
      </c>
      <c r="E68" s="578"/>
      <c r="F68" s="578"/>
      <c r="G68" s="578"/>
      <c r="H68" s="578"/>
      <c r="I68" s="579"/>
      <c r="J68" s="35"/>
      <c r="K68" s="64"/>
      <c r="L68" s="65"/>
      <c r="M68" s="65"/>
      <c r="N68" s="65"/>
      <c r="O68" s="65"/>
      <c r="P68" s="65"/>
      <c r="Q68" s="65"/>
      <c r="R68" s="66"/>
      <c r="S68" s="67"/>
      <c r="T68" s="36"/>
      <c r="U68" s="36"/>
      <c r="V68" s="14"/>
    </row>
    <row r="69" spans="1:22" s="15" customFormat="1" ht="11.5">
      <c r="A69" s="27">
        <v>4</v>
      </c>
      <c r="B69" s="33" t="s">
        <v>205</v>
      </c>
      <c r="C69" s="29">
        <v>4</v>
      </c>
      <c r="D69" s="577" t="s">
        <v>262</v>
      </c>
      <c r="E69" s="578"/>
      <c r="F69" s="578"/>
      <c r="G69" s="578"/>
      <c r="H69" s="578"/>
      <c r="I69" s="579"/>
      <c r="J69" s="35"/>
      <c r="K69" s="64"/>
      <c r="L69" s="65"/>
      <c r="M69" s="65"/>
      <c r="N69" s="65"/>
      <c r="O69" s="65"/>
      <c r="P69" s="65"/>
      <c r="Q69" s="65"/>
      <c r="R69" s="66"/>
      <c r="S69" s="67"/>
      <c r="T69" s="36"/>
      <c r="U69" s="36"/>
      <c r="V69" s="14"/>
    </row>
    <row r="70" spans="1:22" s="15" customFormat="1" ht="11.5">
      <c r="A70" s="27">
        <v>5</v>
      </c>
      <c r="B70" s="33" t="s">
        <v>207</v>
      </c>
      <c r="C70" s="29">
        <v>5</v>
      </c>
      <c r="D70" s="577" t="s">
        <v>262</v>
      </c>
      <c r="E70" s="578"/>
      <c r="F70" s="578"/>
      <c r="G70" s="578"/>
      <c r="H70" s="578"/>
      <c r="I70" s="579"/>
      <c r="J70" s="35"/>
      <c r="K70" s="64"/>
      <c r="L70" s="65"/>
      <c r="M70" s="65"/>
      <c r="N70" s="65"/>
      <c r="O70" s="65"/>
      <c r="P70" s="65"/>
      <c r="Q70" s="65"/>
      <c r="R70" s="66"/>
      <c r="S70" s="67"/>
      <c r="T70" s="36"/>
      <c r="U70" s="36"/>
      <c r="V70" s="14"/>
    </row>
    <row r="71" spans="1:22" s="15" customFormat="1" ht="22.5" customHeight="1">
      <c r="A71" s="27">
        <v>6</v>
      </c>
      <c r="B71" s="38" t="s">
        <v>209</v>
      </c>
      <c r="C71" s="29">
        <v>6</v>
      </c>
      <c r="D71" s="577" t="s">
        <v>262</v>
      </c>
      <c r="E71" s="578"/>
      <c r="F71" s="578"/>
      <c r="G71" s="578"/>
      <c r="H71" s="578"/>
      <c r="I71" s="579"/>
      <c r="J71" s="35"/>
      <c r="K71" s="64"/>
      <c r="L71" s="65"/>
      <c r="M71" s="65"/>
      <c r="N71" s="65"/>
      <c r="O71" s="65"/>
      <c r="P71" s="65"/>
      <c r="Q71" s="65"/>
      <c r="R71" s="66"/>
      <c r="S71" s="67"/>
      <c r="T71" s="36"/>
      <c r="U71" s="36"/>
      <c r="V71" s="14"/>
    </row>
    <row r="72" spans="1:22" s="15" customFormat="1" ht="21">
      <c r="A72" s="27">
        <v>7</v>
      </c>
      <c r="B72" s="38" t="s">
        <v>211</v>
      </c>
      <c r="C72" s="29">
        <v>7</v>
      </c>
      <c r="D72" s="577" t="s">
        <v>262</v>
      </c>
      <c r="E72" s="578"/>
      <c r="F72" s="578"/>
      <c r="G72" s="578"/>
      <c r="H72" s="578"/>
      <c r="I72" s="579"/>
      <c r="J72" s="35"/>
      <c r="K72" s="64"/>
      <c r="L72" s="65"/>
      <c r="M72" s="65"/>
      <c r="N72" s="65"/>
      <c r="O72" s="65"/>
      <c r="P72" s="65"/>
      <c r="Q72" s="65"/>
      <c r="R72" s="66"/>
      <c r="S72" s="67"/>
      <c r="T72" s="36"/>
      <c r="U72" s="36"/>
      <c r="V72" s="14"/>
    </row>
    <row r="73" spans="1:22" s="15" customFormat="1" ht="11.5">
      <c r="A73" s="27">
        <v>8</v>
      </c>
      <c r="B73" s="33"/>
      <c r="C73" s="29">
        <v>8</v>
      </c>
      <c r="D73" s="486"/>
      <c r="E73" s="487"/>
      <c r="F73" s="487"/>
      <c r="G73" s="487"/>
      <c r="H73" s="487"/>
      <c r="I73" s="488"/>
      <c r="J73" s="35"/>
      <c r="K73" s="583"/>
      <c r="L73" s="584"/>
      <c r="M73" s="584"/>
      <c r="N73" s="584"/>
      <c r="O73" s="584"/>
      <c r="P73" s="584"/>
      <c r="Q73" s="584"/>
      <c r="R73" s="585"/>
      <c r="S73" s="67"/>
      <c r="T73" s="36"/>
      <c r="U73" s="36">
        <f>T73*J73</f>
        <v>0</v>
      </c>
      <c r="V73" s="14"/>
    </row>
    <row r="74" spans="1:22" s="15" customFormat="1" ht="13">
      <c r="A74" s="27">
        <v>9</v>
      </c>
      <c r="B74" s="38"/>
      <c r="C74" s="29">
        <v>9</v>
      </c>
      <c r="D74" s="465"/>
      <c r="E74" s="466"/>
      <c r="F74" s="466"/>
      <c r="G74" s="466"/>
      <c r="H74" s="466"/>
      <c r="I74" s="467"/>
      <c r="J74" s="30"/>
      <c r="K74" s="468"/>
      <c r="L74" s="469"/>
      <c r="M74" s="469"/>
      <c r="N74" s="469"/>
      <c r="O74" s="469"/>
      <c r="P74" s="469"/>
      <c r="Q74" s="469"/>
      <c r="R74" s="470"/>
      <c r="S74" s="31"/>
      <c r="T74" s="32"/>
      <c r="U74" s="32">
        <f t="shared" ref="U74" si="2">T74*J74</f>
        <v>0</v>
      </c>
      <c r="V74" s="14"/>
    </row>
    <row r="75" spans="1:22" s="15" customFormat="1" ht="27.75" customHeight="1">
      <c r="A75" s="16" t="s">
        <v>213</v>
      </c>
      <c r="B75" s="17" t="s">
        <v>214</v>
      </c>
      <c r="C75" s="18"/>
      <c r="D75" s="19"/>
      <c r="E75" s="20"/>
      <c r="F75" s="20"/>
      <c r="G75" s="20"/>
      <c r="H75" s="20"/>
      <c r="I75" s="21"/>
      <c r="J75" s="22"/>
      <c r="K75" s="23"/>
      <c r="L75" s="24"/>
      <c r="M75" s="24"/>
      <c r="N75" s="24"/>
      <c r="O75" s="24"/>
      <c r="P75" s="24"/>
      <c r="Q75" s="24"/>
      <c r="R75" s="25"/>
      <c r="S75" s="26"/>
      <c r="T75" s="26"/>
      <c r="U75" s="22"/>
      <c r="V75" s="14"/>
    </row>
    <row r="76" spans="1:22" s="15" customFormat="1" ht="11.5">
      <c r="A76" s="39">
        <v>4</v>
      </c>
      <c r="B76" s="38"/>
      <c r="C76" s="29">
        <v>4</v>
      </c>
      <c r="D76" s="456"/>
      <c r="E76" s="457"/>
      <c r="F76" s="457"/>
      <c r="G76" s="457"/>
      <c r="H76" s="457"/>
      <c r="I76" s="458"/>
      <c r="J76" s="30"/>
      <c r="K76" s="586"/>
      <c r="L76" s="469"/>
      <c r="M76" s="469"/>
      <c r="N76" s="469"/>
      <c r="O76" s="469"/>
      <c r="P76" s="469"/>
      <c r="Q76" s="469"/>
      <c r="R76" s="470"/>
      <c r="S76" s="31"/>
      <c r="T76" s="32"/>
      <c r="U76" s="32">
        <f>T76*J76</f>
        <v>0</v>
      </c>
      <c r="V76" s="14"/>
    </row>
    <row r="77" spans="1:22" s="15" customFormat="1" ht="13">
      <c r="A77" s="39">
        <v>5</v>
      </c>
      <c r="B77" s="38"/>
      <c r="C77" s="29">
        <v>5</v>
      </c>
      <c r="D77" s="465"/>
      <c r="E77" s="466"/>
      <c r="F77" s="466"/>
      <c r="G77" s="466"/>
      <c r="H77" s="466"/>
      <c r="I77" s="467"/>
      <c r="J77" s="30"/>
      <c r="K77" s="468"/>
      <c r="L77" s="469"/>
      <c r="M77" s="469"/>
      <c r="N77" s="469"/>
      <c r="O77" s="469"/>
      <c r="P77" s="469"/>
      <c r="Q77" s="469"/>
      <c r="R77" s="470"/>
      <c r="S77" s="31"/>
      <c r="T77" s="32"/>
      <c r="U77" s="32">
        <f>T77*J77</f>
        <v>0</v>
      </c>
    </row>
    <row r="78" spans="1:22" s="15" customFormat="1" ht="11.25" customHeight="1">
      <c r="A78" s="489"/>
      <c r="B78" s="490"/>
      <c r="C78" s="490"/>
      <c r="D78" s="490"/>
      <c r="E78" s="490"/>
      <c r="F78" s="490"/>
      <c r="G78" s="490"/>
      <c r="H78" s="490"/>
      <c r="I78" s="490"/>
      <c r="J78" s="43">
        <v>1</v>
      </c>
      <c r="K78" s="491"/>
      <c r="L78" s="490"/>
      <c r="M78" s="490"/>
      <c r="N78" s="490"/>
      <c r="O78" s="490"/>
      <c r="P78" s="490"/>
      <c r="Q78" s="490"/>
      <c r="R78" s="490"/>
      <c r="S78" s="490"/>
      <c r="T78" s="490"/>
      <c r="U78" s="44">
        <f>SUM(U66:U77)</f>
        <v>0</v>
      </c>
    </row>
    <row r="79" spans="1:22" s="15" customFormat="1" ht="11.25" customHeight="1">
      <c r="A79" s="436" t="s">
        <v>220</v>
      </c>
      <c r="B79" s="587"/>
      <c r="C79" s="587"/>
      <c r="D79" s="587"/>
      <c r="E79" s="587"/>
      <c r="F79" s="587"/>
      <c r="G79" s="587"/>
      <c r="H79" s="587"/>
      <c r="I79" s="587"/>
      <c r="J79" s="587"/>
      <c r="K79" s="587"/>
      <c r="L79" s="587"/>
      <c r="M79" s="587"/>
      <c r="N79" s="587"/>
      <c r="O79" s="587"/>
      <c r="P79" s="587"/>
      <c r="Q79" s="587"/>
      <c r="R79" s="588"/>
      <c r="S79" s="439" t="s">
        <v>186</v>
      </c>
      <c r="T79" s="440"/>
      <c r="U79" s="441"/>
    </row>
    <row r="80" spans="1:22" s="15" customFormat="1" ht="11.25" customHeight="1">
      <c r="A80" s="45"/>
      <c r="B80" s="494" t="s">
        <v>221</v>
      </c>
      <c r="C80" s="496"/>
      <c r="D80" s="498" t="s">
        <v>222</v>
      </c>
      <c r="E80" s="499"/>
      <c r="F80" s="499"/>
      <c r="G80" s="499"/>
      <c r="H80" s="499"/>
      <c r="I80" s="500"/>
      <c r="J80" s="450" t="s">
        <v>190</v>
      </c>
      <c r="K80" s="442" t="s">
        <v>191</v>
      </c>
      <c r="L80" s="452"/>
      <c r="M80" s="452"/>
      <c r="N80" s="452"/>
      <c r="O80" s="452"/>
      <c r="P80" s="452"/>
      <c r="Q80" s="452"/>
      <c r="R80" s="453"/>
      <c r="S80" s="454" t="s">
        <v>192</v>
      </c>
      <c r="T80" s="454" t="s">
        <v>193</v>
      </c>
      <c r="U80" s="450" t="s">
        <v>194</v>
      </c>
      <c r="V80" s="14"/>
    </row>
    <row r="81" spans="1:22" s="15" customFormat="1" ht="33" customHeight="1">
      <c r="A81" s="46"/>
      <c r="B81" s="495"/>
      <c r="C81" s="497"/>
      <c r="D81" s="501"/>
      <c r="E81" s="502"/>
      <c r="F81" s="502"/>
      <c r="G81" s="502"/>
      <c r="H81" s="502"/>
      <c r="I81" s="503"/>
      <c r="J81" s="451"/>
      <c r="K81" s="504" t="s">
        <v>223</v>
      </c>
      <c r="L81" s="504"/>
      <c r="M81" s="504"/>
      <c r="N81" s="504"/>
      <c r="O81" s="504"/>
      <c r="P81" s="504"/>
      <c r="Q81" s="504"/>
      <c r="R81" s="504"/>
      <c r="S81" s="455"/>
      <c r="T81" s="455"/>
      <c r="U81" s="451"/>
      <c r="V81" s="14"/>
    </row>
    <row r="82" spans="1:22" s="15" customFormat="1" ht="19" customHeight="1">
      <c r="A82" s="450" t="s">
        <v>224</v>
      </c>
      <c r="B82" s="47" t="s">
        <v>225</v>
      </c>
      <c r="C82" s="48">
        <v>6</v>
      </c>
      <c r="D82" s="507" t="s">
        <v>226</v>
      </c>
      <c r="E82" s="508"/>
      <c r="F82" s="508"/>
      <c r="G82" s="508"/>
      <c r="H82" s="508"/>
      <c r="I82" s="509"/>
      <c r="J82" s="30"/>
      <c r="K82" s="510"/>
      <c r="L82" s="511"/>
      <c r="M82" s="511"/>
      <c r="N82" s="511"/>
      <c r="O82" s="511"/>
      <c r="P82" s="511"/>
      <c r="Q82" s="511"/>
      <c r="R82" s="512"/>
      <c r="S82" s="31"/>
      <c r="T82" s="32"/>
      <c r="U82" s="32">
        <f t="shared" ref="U82:U83" si="3">T82*J82</f>
        <v>0</v>
      </c>
      <c r="V82" s="14"/>
    </row>
    <row r="83" spans="1:22" s="15" customFormat="1" ht="19" customHeight="1">
      <c r="A83" s="505"/>
      <c r="B83" s="47" t="s">
        <v>227</v>
      </c>
      <c r="C83" s="48">
        <v>7</v>
      </c>
      <c r="D83" s="507" t="s">
        <v>228</v>
      </c>
      <c r="E83" s="508"/>
      <c r="F83" s="508"/>
      <c r="G83" s="508"/>
      <c r="H83" s="508"/>
      <c r="I83" s="509"/>
      <c r="J83" s="30"/>
      <c r="K83" s="510"/>
      <c r="L83" s="511"/>
      <c r="M83" s="511"/>
      <c r="N83" s="511"/>
      <c r="O83" s="511"/>
      <c r="P83" s="511"/>
      <c r="Q83" s="511"/>
      <c r="R83" s="512"/>
      <c r="S83" s="31"/>
      <c r="T83" s="32"/>
      <c r="U83" s="32">
        <f t="shared" si="3"/>
        <v>0</v>
      </c>
      <c r="V83" s="14"/>
    </row>
    <row r="84" spans="1:22" s="15" customFormat="1" ht="19" customHeight="1">
      <c r="A84" s="505"/>
      <c r="B84" s="47" t="s">
        <v>229</v>
      </c>
      <c r="C84" s="48">
        <v>8</v>
      </c>
      <c r="D84" s="507" t="s">
        <v>230</v>
      </c>
      <c r="E84" s="508"/>
      <c r="F84" s="508"/>
      <c r="G84" s="508"/>
      <c r="H84" s="508"/>
      <c r="I84" s="509"/>
      <c r="J84" s="30"/>
      <c r="K84" s="510"/>
      <c r="L84" s="511"/>
      <c r="M84" s="511"/>
      <c r="N84" s="511"/>
      <c r="O84" s="511"/>
      <c r="P84" s="511"/>
      <c r="Q84" s="511"/>
      <c r="R84" s="512"/>
      <c r="S84" s="31"/>
      <c r="T84" s="32"/>
      <c r="U84" s="32">
        <f>T84*J84</f>
        <v>0</v>
      </c>
      <c r="V84" s="14"/>
    </row>
    <row r="85" spans="1:22" s="15" customFormat="1" ht="19" customHeight="1">
      <c r="A85" s="506"/>
      <c r="B85" s="47" t="s">
        <v>231</v>
      </c>
      <c r="C85" s="48">
        <v>9</v>
      </c>
      <c r="D85" s="507" t="s">
        <v>232</v>
      </c>
      <c r="E85" s="508"/>
      <c r="F85" s="508"/>
      <c r="G85" s="508"/>
      <c r="H85" s="508"/>
      <c r="I85" s="509"/>
      <c r="J85" s="30"/>
      <c r="K85" s="510"/>
      <c r="L85" s="511"/>
      <c r="M85" s="511"/>
      <c r="N85" s="511"/>
      <c r="O85" s="511"/>
      <c r="P85" s="511"/>
      <c r="Q85" s="511"/>
      <c r="R85" s="512"/>
      <c r="S85" s="31"/>
      <c r="T85" s="32"/>
      <c r="U85" s="32">
        <f>T85*J85</f>
        <v>0</v>
      </c>
    </row>
    <row r="86" spans="1:22" s="15" customFormat="1" ht="19" customHeight="1">
      <c r="A86" s="450" t="s">
        <v>233</v>
      </c>
      <c r="B86" s="47" t="s">
        <v>234</v>
      </c>
      <c r="C86" s="48">
        <v>10</v>
      </c>
      <c r="D86" s="507" t="s">
        <v>235</v>
      </c>
      <c r="E86" s="508"/>
      <c r="F86" s="508"/>
      <c r="G86" s="508"/>
      <c r="H86" s="508"/>
      <c r="I86" s="509"/>
      <c r="J86" s="30"/>
      <c r="K86" s="510"/>
      <c r="L86" s="511"/>
      <c r="M86" s="511"/>
      <c r="N86" s="511"/>
      <c r="O86" s="511"/>
      <c r="P86" s="511"/>
      <c r="Q86" s="511"/>
      <c r="R86" s="512"/>
      <c r="S86" s="31"/>
      <c r="T86" s="32"/>
      <c r="U86" s="32">
        <f t="shared" ref="U86:U88" si="4">T86*J86</f>
        <v>0</v>
      </c>
      <c r="V86" s="14"/>
    </row>
    <row r="87" spans="1:22" s="15" customFormat="1" ht="19" customHeight="1">
      <c r="A87" s="505"/>
      <c r="B87" s="47" t="s">
        <v>236</v>
      </c>
      <c r="C87" s="48">
        <v>11</v>
      </c>
      <c r="D87" s="507" t="s">
        <v>237</v>
      </c>
      <c r="E87" s="508"/>
      <c r="F87" s="508"/>
      <c r="G87" s="508"/>
      <c r="H87" s="508"/>
      <c r="I87" s="509"/>
      <c r="J87" s="30"/>
      <c r="K87" s="510"/>
      <c r="L87" s="511"/>
      <c r="M87" s="511"/>
      <c r="N87" s="511"/>
      <c r="O87" s="511"/>
      <c r="P87" s="511"/>
      <c r="Q87" s="511"/>
      <c r="R87" s="512"/>
      <c r="S87" s="31"/>
      <c r="T87" s="32"/>
      <c r="U87" s="32">
        <f t="shared" si="4"/>
        <v>0</v>
      </c>
      <c r="V87" s="14"/>
    </row>
    <row r="88" spans="1:22" s="15" customFormat="1" ht="19" customHeight="1">
      <c r="A88" s="506"/>
      <c r="B88" s="47" t="s">
        <v>238</v>
      </c>
      <c r="C88" s="48">
        <v>12</v>
      </c>
      <c r="D88" s="507" t="s">
        <v>239</v>
      </c>
      <c r="E88" s="508"/>
      <c r="F88" s="508"/>
      <c r="G88" s="508"/>
      <c r="H88" s="508"/>
      <c r="I88" s="509"/>
      <c r="J88" s="30"/>
      <c r="K88" s="510"/>
      <c r="L88" s="511"/>
      <c r="M88" s="511"/>
      <c r="N88" s="511"/>
      <c r="O88" s="511"/>
      <c r="P88" s="511"/>
      <c r="Q88" s="511"/>
      <c r="R88" s="512"/>
      <c r="S88" s="31"/>
      <c r="T88" s="32"/>
      <c r="U88" s="32">
        <f t="shared" si="4"/>
        <v>0</v>
      </c>
      <c r="V88" s="14"/>
    </row>
    <row r="89" spans="1:22" s="15" customFormat="1" ht="10.5" customHeight="1">
      <c r="A89" s="518"/>
      <c r="B89" s="519"/>
      <c r="C89" s="519"/>
      <c r="D89" s="519"/>
      <c r="E89" s="519"/>
      <c r="F89" s="519"/>
      <c r="G89" s="519"/>
      <c r="H89" s="519"/>
      <c r="I89" s="520"/>
      <c r="J89" s="49">
        <f>SUM(J83:J88)</f>
        <v>0</v>
      </c>
      <c r="K89" s="491"/>
      <c r="L89" s="490"/>
      <c r="M89" s="490"/>
      <c r="N89" s="490"/>
      <c r="O89" s="490"/>
      <c r="P89" s="490"/>
      <c r="Q89" s="490"/>
      <c r="R89" s="490"/>
      <c r="S89" s="490"/>
      <c r="T89" s="490"/>
      <c r="U89" s="50">
        <f>SUM(U82:U88)</f>
        <v>0</v>
      </c>
    </row>
    <row r="90" spans="1:22" ht="13">
      <c r="A90" s="538"/>
      <c r="B90" s="539"/>
      <c r="C90" s="539"/>
      <c r="D90" s="539"/>
      <c r="E90" s="539"/>
      <c r="F90" s="540"/>
      <c r="G90" s="541"/>
      <c r="H90" s="541"/>
      <c r="I90" s="541"/>
      <c r="J90" s="541"/>
      <c r="K90" s="541"/>
      <c r="L90" s="540"/>
      <c r="M90" s="541"/>
      <c r="N90" s="541"/>
      <c r="O90" s="541"/>
      <c r="P90" s="68"/>
      <c r="Q90" s="69"/>
      <c r="R90" s="69"/>
      <c r="S90" s="69"/>
      <c r="T90" s="69"/>
      <c r="U90" s="69"/>
    </row>
    <row r="91" spans="1:22" s="71" customFormat="1" ht="11.25" customHeight="1">
      <c r="A91" s="593" t="s">
        <v>264</v>
      </c>
      <c r="B91" s="594"/>
      <c r="C91" s="594"/>
      <c r="D91" s="594"/>
      <c r="E91" s="594"/>
      <c r="F91" s="594"/>
      <c r="G91" s="594"/>
      <c r="H91" s="594"/>
      <c r="I91" s="594"/>
      <c r="J91" s="70"/>
      <c r="L91" s="72"/>
      <c r="M91" s="72" t="s">
        <v>265</v>
      </c>
      <c r="N91" s="72"/>
      <c r="O91" s="72"/>
      <c r="P91" s="72"/>
      <c r="Q91" s="72"/>
      <c r="R91" s="72"/>
      <c r="S91" s="72"/>
      <c r="T91" s="72"/>
      <c r="U91" s="72"/>
    </row>
    <row r="92" spans="1:22" s="71" customFormat="1" ht="11.25" customHeight="1">
      <c r="A92" s="73"/>
      <c r="B92" s="589" t="s">
        <v>266</v>
      </c>
      <c r="C92" s="589"/>
      <c r="D92" s="590"/>
      <c r="E92" s="590"/>
      <c r="F92" s="590"/>
      <c r="G92" s="590"/>
      <c r="H92" s="590"/>
      <c r="I92" s="590"/>
      <c r="J92" s="590"/>
      <c r="L92" s="74"/>
      <c r="M92" s="74" t="s">
        <v>267</v>
      </c>
      <c r="N92" s="74"/>
      <c r="O92" s="74"/>
      <c r="P92" s="75"/>
      <c r="Q92" s="76"/>
      <c r="R92" s="76"/>
      <c r="S92" s="76"/>
      <c r="T92" s="76"/>
      <c r="U92" s="76"/>
      <c r="V92" s="76"/>
    </row>
    <row r="93" spans="1:22" ht="12.75" customHeight="1">
      <c r="A93" s="591" t="s">
        <v>268</v>
      </c>
      <c r="B93" s="592"/>
      <c r="C93" s="592"/>
      <c r="D93" s="592"/>
      <c r="E93" s="592"/>
      <c r="F93" s="540" t="s">
        <v>269</v>
      </c>
      <c r="G93" s="541"/>
      <c r="H93" s="541"/>
      <c r="I93" s="541"/>
      <c r="J93" s="541"/>
      <c r="K93" s="541"/>
      <c r="L93" s="591" t="s">
        <v>268</v>
      </c>
      <c r="M93" s="592"/>
      <c r="N93" s="592"/>
      <c r="O93" s="592"/>
      <c r="Q93" s="69"/>
      <c r="R93" s="77" t="s">
        <v>269</v>
      </c>
      <c r="S93" s="77"/>
      <c r="T93" s="77"/>
      <c r="U93" s="77"/>
      <c r="V93" s="77"/>
    </row>
    <row r="94" spans="1:22" ht="13">
      <c r="A94" s="538"/>
      <c r="B94" s="539"/>
      <c r="C94" s="539"/>
      <c r="D94" s="539"/>
      <c r="E94" s="539"/>
      <c r="F94" s="540"/>
      <c r="G94" s="541"/>
      <c r="H94" s="541"/>
      <c r="I94" s="541"/>
      <c r="J94" s="541"/>
      <c r="K94" s="541"/>
      <c r="L94" s="540"/>
      <c r="M94" s="541"/>
      <c r="N94" s="541"/>
      <c r="O94" s="541"/>
      <c r="P94" s="540"/>
      <c r="Q94" s="541"/>
      <c r="R94" s="541"/>
      <c r="S94" s="541"/>
      <c r="T94" s="541"/>
      <c r="U94" s="541"/>
    </row>
    <row r="95" spans="1:22" ht="13">
      <c r="A95" s="538"/>
      <c r="B95" s="539"/>
      <c r="C95" s="539"/>
      <c r="D95" s="539"/>
      <c r="E95" s="539"/>
      <c r="F95" s="540"/>
      <c r="G95" s="541"/>
      <c r="H95" s="541"/>
      <c r="I95" s="541"/>
      <c r="J95" s="541"/>
      <c r="K95" s="541"/>
      <c r="L95" s="540"/>
      <c r="M95" s="541"/>
      <c r="N95" s="541"/>
      <c r="O95" s="541"/>
      <c r="P95" s="540"/>
      <c r="Q95" s="541"/>
      <c r="R95" s="541"/>
      <c r="S95" s="541"/>
      <c r="T95" s="541"/>
      <c r="U95" s="541"/>
    </row>
    <row r="96" spans="1:22" ht="13">
      <c r="A96" s="538"/>
      <c r="B96" s="539"/>
      <c r="C96" s="539"/>
      <c r="D96" s="539"/>
      <c r="E96" s="539"/>
      <c r="F96" s="540"/>
      <c r="G96" s="541"/>
      <c r="H96" s="541"/>
      <c r="I96" s="541"/>
      <c r="J96" s="541"/>
      <c r="K96" s="541"/>
      <c r="L96" s="540"/>
      <c r="M96" s="541"/>
      <c r="N96" s="541"/>
      <c r="O96" s="541"/>
      <c r="P96" s="540"/>
      <c r="Q96" s="541"/>
      <c r="R96" s="541"/>
      <c r="S96" s="541"/>
      <c r="T96" s="541"/>
      <c r="U96" s="541"/>
    </row>
    <row r="97" spans="1:236" ht="13">
      <c r="A97" s="538"/>
      <c r="B97" s="539"/>
      <c r="C97" s="539"/>
      <c r="D97" s="539"/>
      <c r="E97" s="539"/>
      <c r="F97" s="540"/>
      <c r="G97" s="541"/>
      <c r="H97" s="541"/>
      <c r="I97" s="541"/>
      <c r="J97" s="541"/>
      <c r="K97" s="541"/>
      <c r="L97" s="540"/>
      <c r="M97" s="541"/>
      <c r="N97" s="541"/>
      <c r="O97" s="541"/>
      <c r="P97" s="540"/>
      <c r="Q97" s="541"/>
      <c r="R97" s="541"/>
      <c r="S97" s="541"/>
      <c r="T97" s="541"/>
      <c r="U97" s="541"/>
    </row>
    <row r="98" spans="1:236" ht="13">
      <c r="A98" s="538"/>
      <c r="B98" s="539"/>
      <c r="C98" s="539"/>
      <c r="D98" s="539"/>
      <c r="E98" s="539"/>
      <c r="F98" s="540"/>
      <c r="G98" s="541"/>
      <c r="H98" s="541"/>
      <c r="I98" s="541"/>
      <c r="J98" s="541"/>
      <c r="K98" s="541"/>
      <c r="L98" s="540"/>
      <c r="M98" s="541"/>
      <c r="N98" s="541"/>
      <c r="O98" s="541"/>
      <c r="P98" s="540"/>
      <c r="Q98" s="541"/>
      <c r="R98" s="541"/>
      <c r="S98" s="541"/>
      <c r="T98" s="541"/>
      <c r="U98" s="541"/>
    </row>
    <row r="99" spans="1:236" ht="13">
      <c r="A99" s="538"/>
      <c r="B99" s="539"/>
      <c r="C99" s="539"/>
      <c r="D99" s="539"/>
      <c r="E99" s="539"/>
      <c r="F99" s="540"/>
      <c r="G99" s="541"/>
      <c r="H99" s="541"/>
      <c r="I99" s="541"/>
      <c r="J99" s="541"/>
      <c r="K99" s="541"/>
      <c r="L99" s="540"/>
      <c r="M99" s="541"/>
      <c r="N99" s="541"/>
      <c r="O99" s="541"/>
      <c r="P99" s="540"/>
      <c r="Q99" s="541"/>
      <c r="R99" s="541"/>
      <c r="S99" s="541"/>
      <c r="T99" s="541"/>
      <c r="U99" s="541"/>
    </row>
    <row r="100" spans="1:236" ht="13">
      <c r="A100" s="538"/>
      <c r="B100" s="539"/>
      <c r="C100" s="539"/>
      <c r="D100" s="539"/>
      <c r="E100" s="539"/>
      <c r="F100" s="540"/>
      <c r="G100" s="541"/>
      <c r="H100" s="541"/>
      <c r="I100" s="541"/>
      <c r="J100" s="541"/>
      <c r="K100" s="541"/>
      <c r="L100" s="540"/>
      <c r="M100" s="541"/>
      <c r="N100" s="541"/>
      <c r="O100" s="541"/>
      <c r="P100" s="540"/>
      <c r="Q100" s="541"/>
      <c r="R100" s="541"/>
      <c r="S100" s="541"/>
      <c r="T100" s="541"/>
      <c r="U100" s="541"/>
    </row>
    <row r="101" spans="1:236" ht="13">
      <c r="A101" s="538"/>
      <c r="B101" s="539"/>
      <c r="C101" s="539"/>
      <c r="D101" s="539"/>
      <c r="E101" s="539"/>
      <c r="F101" s="540"/>
      <c r="G101" s="541"/>
      <c r="H101" s="541"/>
      <c r="I101" s="541"/>
      <c r="J101" s="541"/>
      <c r="K101" s="541"/>
      <c r="L101" s="540"/>
      <c r="M101" s="541"/>
      <c r="N101" s="541"/>
      <c r="O101" s="541"/>
      <c r="P101" s="540"/>
      <c r="Q101" s="541"/>
      <c r="R101" s="541"/>
      <c r="S101" s="541"/>
      <c r="T101" s="541"/>
      <c r="U101" s="541"/>
    </row>
    <row r="102" spans="1:236" ht="13">
      <c r="A102" s="538"/>
      <c r="B102" s="539"/>
      <c r="C102" s="539"/>
      <c r="D102" s="539"/>
      <c r="E102" s="539"/>
      <c r="F102" s="540"/>
      <c r="G102" s="541"/>
      <c r="H102" s="541"/>
      <c r="I102" s="541"/>
      <c r="J102" s="541"/>
      <c r="K102" s="541"/>
      <c r="L102" s="540"/>
      <c r="M102" s="541"/>
      <c r="N102" s="541"/>
      <c r="O102" s="541"/>
      <c r="P102" s="540"/>
      <c r="Q102" s="541"/>
      <c r="R102" s="541"/>
      <c r="S102" s="541"/>
      <c r="T102" s="541"/>
      <c r="U102" s="541"/>
    </row>
    <row r="103" spans="1:236" ht="13">
      <c r="A103" s="538"/>
      <c r="B103" s="539"/>
      <c r="C103" s="539"/>
      <c r="D103" s="539"/>
      <c r="E103" s="539"/>
      <c r="F103" s="540"/>
      <c r="G103" s="541"/>
      <c r="H103" s="541"/>
      <c r="I103" s="541"/>
      <c r="J103" s="541"/>
      <c r="K103" s="541"/>
      <c r="L103" s="540"/>
      <c r="M103" s="541"/>
      <c r="N103" s="541"/>
      <c r="O103" s="541"/>
      <c r="P103" s="540"/>
      <c r="Q103" s="541"/>
      <c r="R103" s="541"/>
      <c r="S103" s="541"/>
      <c r="T103" s="541"/>
      <c r="U103" s="541"/>
    </row>
    <row r="104" spans="1:236" ht="13">
      <c r="A104" s="538"/>
      <c r="B104" s="539"/>
      <c r="C104" s="539"/>
      <c r="D104" s="539"/>
      <c r="E104" s="539"/>
      <c r="F104" s="540"/>
      <c r="G104" s="541"/>
      <c r="H104" s="541"/>
      <c r="I104" s="541"/>
      <c r="J104" s="541"/>
      <c r="K104" s="541"/>
      <c r="L104" s="540"/>
      <c r="M104" s="541"/>
      <c r="N104" s="541"/>
      <c r="O104" s="541"/>
      <c r="P104" s="540"/>
      <c r="Q104" s="541"/>
      <c r="R104" s="541"/>
      <c r="S104" s="541"/>
      <c r="T104" s="541"/>
      <c r="U104" s="541"/>
    </row>
    <row r="105" spans="1:236" ht="13">
      <c r="A105" s="538"/>
      <c r="B105" s="539"/>
      <c r="C105" s="539"/>
      <c r="D105" s="539"/>
      <c r="E105" s="539"/>
      <c r="F105" s="540"/>
      <c r="G105" s="541"/>
      <c r="H105" s="541"/>
      <c r="I105" s="541"/>
      <c r="J105" s="541"/>
      <c r="K105" s="541"/>
      <c r="L105" s="540"/>
      <c r="M105" s="541"/>
      <c r="N105" s="541"/>
      <c r="O105" s="541"/>
      <c r="P105" s="540"/>
      <c r="Q105" s="541"/>
      <c r="R105" s="541"/>
      <c r="S105" s="541"/>
      <c r="T105" s="541"/>
      <c r="U105" s="541"/>
    </row>
    <row r="106" spans="1:236" ht="13">
      <c r="A106" s="538"/>
      <c r="B106" s="539"/>
      <c r="C106" s="539"/>
      <c r="D106" s="539"/>
      <c r="E106" s="539"/>
      <c r="F106" s="540"/>
      <c r="G106" s="541"/>
      <c r="H106" s="541"/>
      <c r="I106" s="541"/>
      <c r="J106" s="541"/>
      <c r="K106" s="541"/>
      <c r="L106" s="540"/>
      <c r="M106" s="541"/>
      <c r="N106" s="541"/>
      <c r="O106" s="541"/>
      <c r="P106" s="540"/>
      <c r="Q106" s="541"/>
      <c r="R106" s="541"/>
      <c r="S106" s="541"/>
      <c r="T106" s="541"/>
      <c r="U106" s="541"/>
    </row>
    <row r="107" spans="1:236" ht="13">
      <c r="A107" s="538"/>
      <c r="B107" s="539"/>
      <c r="C107" s="539"/>
      <c r="D107" s="539"/>
      <c r="E107" s="539"/>
      <c r="F107" s="540"/>
      <c r="G107" s="541"/>
      <c r="H107" s="541"/>
      <c r="I107" s="541"/>
      <c r="J107" s="541"/>
      <c r="K107" s="541"/>
      <c r="L107" s="540"/>
      <c r="M107" s="541"/>
      <c r="N107" s="541"/>
      <c r="O107" s="541"/>
      <c r="P107" s="540"/>
      <c r="Q107" s="541"/>
      <c r="R107" s="541"/>
      <c r="S107" s="541"/>
      <c r="T107" s="541"/>
      <c r="U107" s="541"/>
    </row>
    <row r="108" spans="1:236" ht="13">
      <c r="A108" s="538"/>
      <c r="B108" s="539"/>
      <c r="C108" s="539"/>
      <c r="D108" s="539"/>
      <c r="E108" s="539"/>
      <c r="F108" s="540"/>
      <c r="G108" s="541"/>
      <c r="H108" s="541"/>
      <c r="I108" s="541"/>
      <c r="J108" s="541"/>
      <c r="K108" s="541"/>
      <c r="L108" s="540"/>
      <c r="M108" s="541"/>
      <c r="N108" s="541"/>
      <c r="O108" s="541"/>
      <c r="P108" s="540"/>
      <c r="Q108" s="541"/>
      <c r="R108" s="541"/>
      <c r="S108" s="541"/>
      <c r="T108" s="541"/>
      <c r="U108" s="541"/>
    </row>
    <row r="109" spans="1:236" ht="13">
      <c r="A109" s="595"/>
      <c r="B109" s="596"/>
      <c r="C109" s="596"/>
      <c r="D109" s="596"/>
      <c r="E109" s="596"/>
      <c r="F109" s="596"/>
      <c r="G109" s="597"/>
      <c r="H109" s="597"/>
      <c r="I109" s="597"/>
      <c r="J109" s="597"/>
      <c r="K109" s="597"/>
      <c r="L109" s="597"/>
      <c r="M109" s="597"/>
      <c r="N109" s="597"/>
      <c r="O109" s="597"/>
      <c r="P109" s="597"/>
      <c r="Q109" s="597"/>
      <c r="R109" s="597"/>
      <c r="S109" s="597"/>
      <c r="T109" s="597"/>
      <c r="U109" s="595"/>
      <c r="V109" s="595"/>
      <c r="W109" s="596"/>
      <c r="X109" s="597"/>
      <c r="Y109" s="597"/>
      <c r="Z109" s="597"/>
      <c r="AA109" s="597"/>
      <c r="AB109" s="597"/>
      <c r="AC109" s="597"/>
      <c r="AD109" s="597"/>
      <c r="AE109" s="597"/>
      <c r="AF109" s="597"/>
      <c r="AG109" s="597"/>
      <c r="AH109" s="597"/>
      <c r="AI109" s="597"/>
      <c r="AJ109" s="597"/>
      <c r="AK109" s="597"/>
      <c r="AL109" s="595"/>
      <c r="AM109" s="596"/>
      <c r="AN109" s="596"/>
      <c r="AO109" s="596"/>
      <c r="AP109" s="596"/>
      <c r="AQ109" s="597"/>
      <c r="AR109" s="597"/>
      <c r="AS109" s="597"/>
      <c r="AT109" s="597"/>
      <c r="AU109" s="597"/>
      <c r="AV109" s="597"/>
      <c r="AW109" s="597"/>
      <c r="AX109" s="597"/>
      <c r="AY109" s="597"/>
      <c r="AZ109" s="597"/>
      <c r="BA109" s="597"/>
      <c r="BB109" s="597"/>
      <c r="BC109" s="597"/>
      <c r="BD109" s="597"/>
      <c r="BE109" s="595"/>
      <c r="BF109" s="596"/>
      <c r="BG109" s="596"/>
      <c r="BH109" s="596"/>
      <c r="BI109" s="596"/>
      <c r="BJ109" s="597"/>
      <c r="BK109" s="597"/>
      <c r="BL109" s="597"/>
      <c r="BM109" s="597"/>
      <c r="BN109" s="597"/>
      <c r="BO109" s="597"/>
      <c r="BP109" s="597"/>
      <c r="BQ109" s="597"/>
      <c r="BR109" s="597"/>
      <c r="BS109" s="597"/>
      <c r="BT109" s="597"/>
      <c r="BU109" s="597"/>
      <c r="BV109" s="597"/>
      <c r="BW109" s="597"/>
      <c r="BX109" s="595"/>
      <c r="BY109" s="596"/>
      <c r="BZ109" s="596"/>
      <c r="CA109" s="596"/>
      <c r="CB109" s="596"/>
      <c r="CC109" s="597"/>
      <c r="CD109" s="597"/>
      <c r="CE109" s="597"/>
      <c r="CF109" s="597"/>
      <c r="CG109" s="597"/>
      <c r="CH109" s="597"/>
      <c r="CI109" s="597"/>
      <c r="CJ109" s="597"/>
      <c r="CK109" s="597"/>
      <c r="CL109" s="597"/>
      <c r="CM109" s="597"/>
      <c r="CN109" s="597"/>
      <c r="CO109" s="597"/>
      <c r="CP109" s="597"/>
      <c r="CQ109" s="595"/>
      <c r="CR109" s="596"/>
      <c r="CS109" s="596"/>
      <c r="CT109" s="596"/>
      <c r="CU109" s="596"/>
      <c r="CV109" s="597"/>
      <c r="CW109" s="597"/>
      <c r="CX109" s="597"/>
      <c r="CY109" s="597"/>
      <c r="CZ109" s="597"/>
      <c r="DA109" s="597"/>
      <c r="DB109" s="597"/>
      <c r="DC109" s="597"/>
      <c r="DD109" s="597"/>
      <c r="DE109" s="597"/>
      <c r="DF109" s="597"/>
      <c r="DG109" s="597"/>
      <c r="DH109" s="597"/>
      <c r="DI109" s="597"/>
      <c r="DJ109" s="595"/>
      <c r="DK109" s="596"/>
      <c r="DL109" s="596"/>
      <c r="DM109" s="596"/>
      <c r="DN109" s="596"/>
      <c r="DO109" s="597"/>
      <c r="DP109" s="597"/>
      <c r="DQ109" s="597"/>
      <c r="DR109" s="597"/>
      <c r="DS109" s="597"/>
      <c r="DT109" s="597"/>
      <c r="DU109" s="597"/>
      <c r="DV109" s="597"/>
      <c r="DW109" s="597"/>
      <c r="DX109" s="597"/>
      <c r="DY109" s="597"/>
      <c r="DZ109" s="597"/>
      <c r="EA109" s="597"/>
      <c r="EB109" s="597"/>
      <c r="EC109" s="595"/>
      <c r="ED109" s="596"/>
      <c r="EE109" s="596"/>
      <c r="EF109" s="596"/>
      <c r="EG109" s="596"/>
      <c r="EH109" s="597"/>
      <c r="EI109" s="597"/>
      <c r="EJ109" s="597"/>
      <c r="EK109" s="597"/>
      <c r="EL109" s="597"/>
      <c r="EM109" s="597"/>
      <c r="EN109" s="597"/>
      <c r="EO109" s="597"/>
      <c r="EP109" s="597"/>
      <c r="EQ109" s="597"/>
      <c r="ER109" s="597"/>
      <c r="ES109" s="597"/>
      <c r="ET109" s="597"/>
      <c r="EU109" s="597"/>
      <c r="EV109" s="595"/>
      <c r="EW109" s="596"/>
      <c r="EX109" s="596"/>
      <c r="EY109" s="596"/>
      <c r="EZ109" s="596"/>
      <c r="FA109" s="597"/>
      <c r="FB109" s="597"/>
      <c r="FC109" s="597"/>
      <c r="FD109" s="597"/>
      <c r="FE109" s="597"/>
      <c r="FF109" s="597"/>
      <c r="FG109" s="597"/>
      <c r="FH109" s="597"/>
      <c r="FI109" s="597"/>
      <c r="FJ109" s="597"/>
      <c r="FK109" s="597"/>
      <c r="FL109" s="597"/>
      <c r="FM109" s="597"/>
      <c r="FN109" s="597"/>
      <c r="FO109" s="595"/>
      <c r="FP109" s="596"/>
      <c r="FQ109" s="596"/>
      <c r="FR109" s="596"/>
      <c r="FS109" s="596"/>
      <c r="FT109" s="597"/>
      <c r="FU109" s="597"/>
      <c r="FV109" s="597"/>
      <c r="FW109" s="597"/>
      <c r="FX109" s="597"/>
      <c r="FY109" s="597"/>
      <c r="FZ109" s="597"/>
      <c r="GA109" s="597"/>
      <c r="GB109" s="597"/>
      <c r="GC109" s="597"/>
      <c r="GD109" s="597"/>
      <c r="GE109" s="597"/>
      <c r="GF109" s="597"/>
      <c r="GG109" s="597"/>
      <c r="GH109" s="595"/>
      <c r="GI109" s="596"/>
      <c r="GJ109" s="596"/>
      <c r="GK109" s="596"/>
      <c r="GL109" s="596"/>
      <c r="GM109" s="597"/>
      <c r="GN109" s="597"/>
      <c r="GO109" s="597"/>
      <c r="GP109" s="597"/>
      <c r="GQ109" s="597"/>
      <c r="GR109" s="597"/>
      <c r="GS109" s="597"/>
      <c r="GT109" s="597"/>
      <c r="GU109" s="597"/>
      <c r="GV109" s="597"/>
      <c r="GW109" s="597"/>
      <c r="GX109" s="597"/>
      <c r="GY109" s="597"/>
      <c r="GZ109" s="597"/>
      <c r="HA109" s="595"/>
      <c r="HB109" s="596"/>
      <c r="HC109" s="596"/>
      <c r="HD109" s="596"/>
      <c r="HE109" s="596"/>
      <c r="HF109" s="597"/>
      <c r="HG109" s="597"/>
      <c r="HH109" s="597"/>
      <c r="HI109" s="597"/>
      <c r="HJ109" s="597"/>
      <c r="HK109" s="597"/>
      <c r="HL109" s="597"/>
      <c r="HM109" s="597"/>
      <c r="HN109" s="597"/>
      <c r="HO109" s="597"/>
      <c r="HP109" s="597"/>
      <c r="HQ109" s="597"/>
      <c r="HR109" s="597"/>
      <c r="HS109" s="597"/>
      <c r="HT109" s="595"/>
      <c r="HU109" s="596"/>
      <c r="HV109" s="596"/>
      <c r="HW109" s="596"/>
      <c r="HX109" s="596"/>
      <c r="HY109" s="597"/>
      <c r="HZ109" s="597"/>
      <c r="IA109" s="597"/>
      <c r="IB109" s="597"/>
    </row>
    <row r="110" spans="1:236" ht="13">
      <c r="A110" s="595"/>
      <c r="B110" s="596"/>
      <c r="C110" s="596"/>
      <c r="D110" s="596"/>
      <c r="E110" s="596"/>
      <c r="F110" s="596"/>
      <c r="G110" s="597"/>
      <c r="H110" s="597"/>
      <c r="I110" s="597"/>
      <c r="J110" s="597"/>
      <c r="K110" s="597"/>
      <c r="L110" s="597"/>
      <c r="M110" s="597"/>
      <c r="N110" s="597"/>
      <c r="O110" s="597"/>
      <c r="P110" s="597"/>
      <c r="Q110" s="597"/>
      <c r="R110" s="597"/>
      <c r="S110" s="597"/>
      <c r="T110" s="597"/>
      <c r="U110" s="595"/>
      <c r="V110" s="595"/>
      <c r="W110" s="596"/>
      <c r="X110" s="597"/>
      <c r="Y110" s="597"/>
      <c r="Z110" s="597"/>
      <c r="AA110" s="597"/>
      <c r="AB110" s="597"/>
      <c r="AC110" s="597"/>
      <c r="AD110" s="597"/>
      <c r="AE110" s="597"/>
      <c r="AF110" s="597"/>
      <c r="AG110" s="597"/>
      <c r="AH110" s="597"/>
      <c r="AI110" s="597"/>
      <c r="AJ110" s="597"/>
      <c r="AK110" s="597"/>
      <c r="AL110" s="595"/>
      <c r="AM110" s="596"/>
      <c r="AN110" s="596"/>
      <c r="AO110" s="596"/>
      <c r="AP110" s="596"/>
      <c r="AQ110" s="597"/>
      <c r="AR110" s="597"/>
      <c r="AS110" s="597"/>
      <c r="AT110" s="597"/>
      <c r="AU110" s="597"/>
      <c r="AV110" s="597"/>
      <c r="AW110" s="597"/>
      <c r="AX110" s="597"/>
      <c r="AY110" s="597"/>
      <c r="AZ110" s="597"/>
      <c r="BA110" s="597"/>
      <c r="BB110" s="597"/>
      <c r="BC110" s="597"/>
      <c r="BD110" s="597"/>
      <c r="BE110" s="595"/>
      <c r="BF110" s="596"/>
      <c r="BG110" s="596"/>
      <c r="BH110" s="596"/>
      <c r="BI110" s="596"/>
      <c r="BJ110" s="597"/>
      <c r="BK110" s="597"/>
      <c r="BL110" s="597"/>
      <c r="BM110" s="597"/>
      <c r="BN110" s="597"/>
      <c r="BO110" s="597"/>
      <c r="BP110" s="597"/>
      <c r="BQ110" s="597"/>
      <c r="BR110" s="597"/>
      <c r="BS110" s="597"/>
      <c r="BT110" s="597"/>
      <c r="BU110" s="597"/>
      <c r="BV110" s="597"/>
      <c r="BW110" s="597"/>
      <c r="BX110" s="595"/>
      <c r="BY110" s="596"/>
      <c r="BZ110" s="596"/>
      <c r="CA110" s="596"/>
      <c r="CB110" s="596"/>
      <c r="CC110" s="597"/>
      <c r="CD110" s="597"/>
      <c r="CE110" s="597"/>
      <c r="CF110" s="597"/>
      <c r="CG110" s="597"/>
      <c r="CH110" s="597"/>
      <c r="CI110" s="597"/>
      <c r="CJ110" s="597"/>
      <c r="CK110" s="597"/>
      <c r="CL110" s="597"/>
      <c r="CM110" s="597"/>
      <c r="CN110" s="597"/>
      <c r="CO110" s="597"/>
      <c r="CP110" s="597"/>
      <c r="CQ110" s="595"/>
      <c r="CR110" s="596"/>
      <c r="CS110" s="596"/>
      <c r="CT110" s="596"/>
      <c r="CU110" s="596"/>
      <c r="CV110" s="597"/>
      <c r="CW110" s="597"/>
      <c r="CX110" s="597"/>
      <c r="CY110" s="597"/>
      <c r="CZ110" s="597"/>
      <c r="DA110" s="597"/>
      <c r="DB110" s="597"/>
      <c r="DC110" s="597"/>
      <c r="DD110" s="597"/>
      <c r="DE110" s="597"/>
      <c r="DF110" s="597"/>
      <c r="DG110" s="597"/>
      <c r="DH110" s="597"/>
      <c r="DI110" s="597"/>
      <c r="DJ110" s="595"/>
      <c r="DK110" s="596"/>
      <c r="DL110" s="596"/>
      <c r="DM110" s="596"/>
      <c r="DN110" s="596"/>
      <c r="DO110" s="597"/>
      <c r="DP110" s="597"/>
      <c r="DQ110" s="597"/>
      <c r="DR110" s="597"/>
      <c r="DS110" s="597"/>
      <c r="DT110" s="597"/>
      <c r="DU110" s="597"/>
      <c r="DV110" s="597"/>
      <c r="DW110" s="597"/>
      <c r="DX110" s="597"/>
      <c r="DY110" s="597"/>
      <c r="DZ110" s="597"/>
      <c r="EA110" s="597"/>
      <c r="EB110" s="597"/>
      <c r="EC110" s="595"/>
      <c r="ED110" s="596"/>
      <c r="EE110" s="596"/>
      <c r="EF110" s="596"/>
      <c r="EG110" s="596"/>
      <c r="EH110" s="597"/>
      <c r="EI110" s="597"/>
      <c r="EJ110" s="597"/>
      <c r="EK110" s="597"/>
      <c r="EL110" s="597"/>
      <c r="EM110" s="597"/>
      <c r="EN110" s="597"/>
      <c r="EO110" s="597"/>
      <c r="EP110" s="597"/>
      <c r="EQ110" s="597"/>
      <c r="ER110" s="597"/>
      <c r="ES110" s="597"/>
      <c r="ET110" s="597"/>
      <c r="EU110" s="597"/>
      <c r="EV110" s="595"/>
      <c r="EW110" s="596"/>
      <c r="EX110" s="596"/>
      <c r="EY110" s="596"/>
      <c r="EZ110" s="596"/>
      <c r="FA110" s="597"/>
      <c r="FB110" s="597"/>
      <c r="FC110" s="597"/>
      <c r="FD110" s="597"/>
      <c r="FE110" s="597"/>
      <c r="FF110" s="597"/>
      <c r="FG110" s="597"/>
      <c r="FH110" s="597"/>
      <c r="FI110" s="597"/>
      <c r="FJ110" s="597"/>
      <c r="FK110" s="597"/>
      <c r="FL110" s="597"/>
      <c r="FM110" s="597"/>
      <c r="FN110" s="597"/>
      <c r="FO110" s="595"/>
      <c r="FP110" s="596"/>
      <c r="FQ110" s="596"/>
      <c r="FR110" s="596"/>
      <c r="FS110" s="596"/>
      <c r="FT110" s="597"/>
      <c r="FU110" s="597"/>
      <c r="FV110" s="597"/>
      <c r="FW110" s="597"/>
      <c r="FX110" s="597"/>
      <c r="FY110" s="597"/>
      <c r="FZ110" s="597"/>
      <c r="GA110" s="597"/>
      <c r="GB110" s="597"/>
      <c r="GC110" s="597"/>
      <c r="GD110" s="597"/>
      <c r="GE110" s="597"/>
      <c r="GF110" s="597"/>
      <c r="GG110" s="597"/>
      <c r="GH110" s="595"/>
      <c r="GI110" s="596"/>
      <c r="GJ110" s="596"/>
      <c r="GK110" s="596"/>
      <c r="GL110" s="596"/>
      <c r="GM110" s="597"/>
      <c r="GN110" s="597"/>
      <c r="GO110" s="597"/>
      <c r="GP110" s="597"/>
      <c r="GQ110" s="597"/>
      <c r="GR110" s="597"/>
      <c r="GS110" s="597"/>
      <c r="GT110" s="597"/>
      <c r="GU110" s="597"/>
      <c r="GV110" s="597"/>
      <c r="GW110" s="597"/>
      <c r="GX110" s="597"/>
      <c r="GY110" s="597"/>
      <c r="GZ110" s="597"/>
      <c r="HA110" s="595"/>
      <c r="HB110" s="596"/>
      <c r="HC110" s="596"/>
      <c r="HD110" s="596"/>
      <c r="HE110" s="596"/>
      <c r="HF110" s="597"/>
      <c r="HG110" s="597"/>
      <c r="HH110" s="597"/>
      <c r="HI110" s="597"/>
      <c r="HJ110" s="597"/>
      <c r="HK110" s="597"/>
      <c r="HL110" s="597"/>
      <c r="HM110" s="597"/>
      <c r="HN110" s="597"/>
      <c r="HO110" s="597"/>
      <c r="HP110" s="597"/>
      <c r="HQ110" s="597"/>
      <c r="HR110" s="597"/>
      <c r="HS110" s="597"/>
      <c r="HT110" s="595"/>
      <c r="HU110" s="596"/>
      <c r="HV110" s="596"/>
      <c r="HW110" s="596"/>
      <c r="HX110" s="596"/>
      <c r="HY110" s="597"/>
      <c r="HZ110" s="597"/>
      <c r="IA110" s="597"/>
      <c r="IB110" s="597"/>
    </row>
    <row r="111" spans="1:236" ht="13">
      <c r="A111" s="595"/>
      <c r="B111" s="596"/>
      <c r="C111" s="596"/>
      <c r="D111" s="596"/>
      <c r="E111" s="596"/>
      <c r="F111" s="596"/>
      <c r="G111" s="597"/>
      <c r="H111" s="597"/>
      <c r="I111" s="597"/>
      <c r="J111" s="597"/>
      <c r="K111" s="597"/>
      <c r="L111" s="597"/>
      <c r="M111" s="597"/>
      <c r="N111" s="597"/>
      <c r="O111" s="597"/>
      <c r="P111" s="597"/>
      <c r="Q111" s="597"/>
      <c r="R111" s="597"/>
      <c r="S111" s="597"/>
      <c r="T111" s="597"/>
      <c r="U111" s="595"/>
      <c r="V111" s="595"/>
      <c r="W111" s="596"/>
      <c r="X111" s="597"/>
      <c r="Y111" s="597"/>
      <c r="Z111" s="597"/>
      <c r="AA111" s="597"/>
      <c r="AB111" s="597"/>
      <c r="AC111" s="597"/>
      <c r="AD111" s="597"/>
      <c r="AE111" s="597"/>
      <c r="AF111" s="597"/>
      <c r="AG111" s="597"/>
      <c r="AH111" s="597"/>
      <c r="AI111" s="597"/>
      <c r="AJ111" s="597"/>
      <c r="AK111" s="597"/>
      <c r="AL111" s="595"/>
      <c r="AM111" s="596"/>
      <c r="AN111" s="596"/>
      <c r="AO111" s="596"/>
      <c r="AP111" s="596"/>
      <c r="AQ111" s="597"/>
      <c r="AR111" s="597"/>
      <c r="AS111" s="597"/>
      <c r="AT111" s="597"/>
      <c r="AU111" s="597"/>
      <c r="AV111" s="597"/>
      <c r="AW111" s="597"/>
      <c r="AX111" s="597"/>
      <c r="AY111" s="597"/>
      <c r="AZ111" s="597"/>
      <c r="BA111" s="597"/>
      <c r="BB111" s="597"/>
      <c r="BC111" s="597"/>
      <c r="BD111" s="597"/>
      <c r="BE111" s="595"/>
      <c r="BF111" s="596"/>
      <c r="BG111" s="596"/>
      <c r="BH111" s="596"/>
      <c r="BI111" s="596"/>
      <c r="BJ111" s="597"/>
      <c r="BK111" s="597"/>
      <c r="BL111" s="597"/>
      <c r="BM111" s="597"/>
      <c r="BN111" s="597"/>
      <c r="BO111" s="597"/>
      <c r="BP111" s="597"/>
      <c r="BQ111" s="597"/>
      <c r="BR111" s="597"/>
      <c r="BS111" s="597"/>
      <c r="BT111" s="597"/>
      <c r="BU111" s="597"/>
      <c r="BV111" s="597"/>
      <c r="BW111" s="597"/>
      <c r="BX111" s="595"/>
      <c r="BY111" s="596"/>
      <c r="BZ111" s="596"/>
      <c r="CA111" s="596"/>
      <c r="CB111" s="596"/>
      <c r="CC111" s="597"/>
      <c r="CD111" s="597"/>
      <c r="CE111" s="597"/>
      <c r="CF111" s="597"/>
      <c r="CG111" s="597"/>
      <c r="CH111" s="597"/>
      <c r="CI111" s="597"/>
      <c r="CJ111" s="597"/>
      <c r="CK111" s="597"/>
      <c r="CL111" s="597"/>
      <c r="CM111" s="597"/>
      <c r="CN111" s="597"/>
      <c r="CO111" s="597"/>
      <c r="CP111" s="597"/>
      <c r="CQ111" s="595"/>
      <c r="CR111" s="596"/>
      <c r="CS111" s="596"/>
      <c r="CT111" s="596"/>
      <c r="CU111" s="596"/>
      <c r="CV111" s="597"/>
      <c r="CW111" s="597"/>
      <c r="CX111" s="597"/>
      <c r="CY111" s="597"/>
      <c r="CZ111" s="597"/>
      <c r="DA111" s="597"/>
      <c r="DB111" s="597"/>
      <c r="DC111" s="597"/>
      <c r="DD111" s="597"/>
      <c r="DE111" s="597"/>
      <c r="DF111" s="597"/>
      <c r="DG111" s="597"/>
      <c r="DH111" s="597"/>
      <c r="DI111" s="597"/>
      <c r="DJ111" s="595"/>
      <c r="DK111" s="596"/>
      <c r="DL111" s="596"/>
      <c r="DM111" s="596"/>
      <c r="DN111" s="596"/>
      <c r="DO111" s="597"/>
      <c r="DP111" s="597"/>
      <c r="DQ111" s="597"/>
      <c r="DR111" s="597"/>
      <c r="DS111" s="597"/>
      <c r="DT111" s="597"/>
      <c r="DU111" s="597"/>
      <c r="DV111" s="597"/>
      <c r="DW111" s="597"/>
      <c r="DX111" s="597"/>
      <c r="DY111" s="597"/>
      <c r="DZ111" s="597"/>
      <c r="EA111" s="597"/>
      <c r="EB111" s="597"/>
      <c r="EC111" s="595"/>
      <c r="ED111" s="596"/>
      <c r="EE111" s="596"/>
      <c r="EF111" s="596"/>
      <c r="EG111" s="596"/>
      <c r="EH111" s="597"/>
      <c r="EI111" s="597"/>
      <c r="EJ111" s="597"/>
      <c r="EK111" s="597"/>
      <c r="EL111" s="597"/>
      <c r="EM111" s="597"/>
      <c r="EN111" s="597"/>
      <c r="EO111" s="597"/>
      <c r="EP111" s="597"/>
      <c r="EQ111" s="597"/>
      <c r="ER111" s="597"/>
      <c r="ES111" s="597"/>
      <c r="ET111" s="597"/>
      <c r="EU111" s="597"/>
      <c r="EV111" s="595"/>
      <c r="EW111" s="596"/>
      <c r="EX111" s="596"/>
      <c r="EY111" s="596"/>
      <c r="EZ111" s="596"/>
      <c r="FA111" s="597"/>
      <c r="FB111" s="597"/>
      <c r="FC111" s="597"/>
      <c r="FD111" s="597"/>
      <c r="FE111" s="597"/>
      <c r="FF111" s="597"/>
      <c r="FG111" s="597"/>
      <c r="FH111" s="597"/>
      <c r="FI111" s="597"/>
      <c r="FJ111" s="597"/>
      <c r="FK111" s="597"/>
      <c r="FL111" s="597"/>
      <c r="FM111" s="597"/>
      <c r="FN111" s="597"/>
      <c r="FO111" s="595"/>
      <c r="FP111" s="596"/>
      <c r="FQ111" s="596"/>
      <c r="FR111" s="596"/>
      <c r="FS111" s="596"/>
      <c r="FT111" s="597"/>
      <c r="FU111" s="597"/>
      <c r="FV111" s="597"/>
      <c r="FW111" s="597"/>
      <c r="FX111" s="597"/>
      <c r="FY111" s="597"/>
      <c r="FZ111" s="597"/>
      <c r="GA111" s="597"/>
      <c r="GB111" s="597"/>
      <c r="GC111" s="597"/>
      <c r="GD111" s="597"/>
      <c r="GE111" s="597"/>
      <c r="GF111" s="597"/>
      <c r="GG111" s="597"/>
      <c r="GH111" s="595"/>
      <c r="GI111" s="596"/>
      <c r="GJ111" s="596"/>
      <c r="GK111" s="596"/>
      <c r="GL111" s="596"/>
      <c r="GM111" s="597"/>
      <c r="GN111" s="597"/>
      <c r="GO111" s="597"/>
      <c r="GP111" s="597"/>
      <c r="GQ111" s="597"/>
      <c r="GR111" s="597"/>
      <c r="GS111" s="597"/>
      <c r="GT111" s="597"/>
      <c r="GU111" s="597"/>
      <c r="GV111" s="597"/>
      <c r="GW111" s="597"/>
      <c r="GX111" s="597"/>
      <c r="GY111" s="597"/>
      <c r="GZ111" s="597"/>
      <c r="HA111" s="595"/>
      <c r="HB111" s="596"/>
      <c r="HC111" s="596"/>
      <c r="HD111" s="596"/>
      <c r="HE111" s="596"/>
      <c r="HF111" s="597"/>
      <c r="HG111" s="597"/>
      <c r="HH111" s="597"/>
      <c r="HI111" s="597"/>
      <c r="HJ111" s="597"/>
      <c r="HK111" s="597"/>
      <c r="HL111" s="597"/>
      <c r="HM111" s="597"/>
      <c r="HN111" s="597"/>
      <c r="HO111" s="597"/>
      <c r="HP111" s="597"/>
      <c r="HQ111" s="597"/>
      <c r="HR111" s="597"/>
      <c r="HS111" s="597"/>
      <c r="HT111" s="595"/>
      <c r="HU111" s="596"/>
      <c r="HV111" s="596"/>
      <c r="HW111" s="596"/>
      <c r="HX111" s="596"/>
      <c r="HY111" s="597"/>
      <c r="HZ111" s="597"/>
      <c r="IA111" s="597"/>
      <c r="IB111" s="597"/>
    </row>
    <row r="112" spans="1:236" ht="13">
      <c r="A112" s="595"/>
      <c r="B112" s="596"/>
      <c r="C112" s="596"/>
      <c r="D112" s="596"/>
      <c r="E112" s="596"/>
      <c r="F112" s="596"/>
      <c r="G112" s="597"/>
      <c r="H112" s="597"/>
      <c r="I112" s="597"/>
      <c r="J112" s="597"/>
      <c r="K112" s="597"/>
      <c r="L112" s="597"/>
      <c r="M112" s="597"/>
      <c r="N112" s="597"/>
      <c r="O112" s="597"/>
      <c r="P112" s="597"/>
      <c r="Q112" s="597"/>
      <c r="R112" s="597"/>
      <c r="S112" s="597"/>
      <c r="T112" s="597"/>
      <c r="U112" s="595"/>
      <c r="V112" s="595"/>
      <c r="W112" s="596"/>
      <c r="X112" s="597"/>
      <c r="Y112" s="597"/>
      <c r="Z112" s="597"/>
      <c r="AA112" s="597"/>
      <c r="AB112" s="597"/>
      <c r="AC112" s="597"/>
      <c r="AD112" s="597"/>
      <c r="AE112" s="597"/>
      <c r="AF112" s="597"/>
      <c r="AG112" s="597"/>
      <c r="AH112" s="597"/>
      <c r="AI112" s="597"/>
      <c r="AJ112" s="597"/>
      <c r="AK112" s="597"/>
      <c r="AL112" s="595"/>
      <c r="AM112" s="596"/>
      <c r="AN112" s="596"/>
      <c r="AO112" s="596"/>
      <c r="AP112" s="596"/>
      <c r="AQ112" s="597"/>
      <c r="AR112" s="597"/>
      <c r="AS112" s="597"/>
      <c r="AT112" s="597"/>
      <c r="AU112" s="597"/>
      <c r="AV112" s="597"/>
      <c r="AW112" s="597"/>
      <c r="AX112" s="597"/>
      <c r="AY112" s="597"/>
      <c r="AZ112" s="597"/>
      <c r="BA112" s="597"/>
      <c r="BB112" s="597"/>
      <c r="BC112" s="597"/>
      <c r="BD112" s="597"/>
      <c r="BE112" s="595"/>
      <c r="BF112" s="596"/>
      <c r="BG112" s="596"/>
      <c r="BH112" s="596"/>
      <c r="BI112" s="596"/>
      <c r="BJ112" s="597"/>
      <c r="BK112" s="597"/>
      <c r="BL112" s="597"/>
      <c r="BM112" s="597"/>
      <c r="BN112" s="597"/>
      <c r="BO112" s="597"/>
      <c r="BP112" s="597"/>
      <c r="BQ112" s="597"/>
      <c r="BR112" s="597"/>
      <c r="BS112" s="597"/>
      <c r="BT112" s="597"/>
      <c r="BU112" s="597"/>
      <c r="BV112" s="597"/>
      <c r="BW112" s="597"/>
      <c r="BX112" s="595"/>
      <c r="BY112" s="596"/>
      <c r="BZ112" s="596"/>
      <c r="CA112" s="596"/>
      <c r="CB112" s="596"/>
      <c r="CC112" s="597"/>
      <c r="CD112" s="597"/>
      <c r="CE112" s="597"/>
      <c r="CF112" s="597"/>
      <c r="CG112" s="597"/>
      <c r="CH112" s="597"/>
      <c r="CI112" s="597"/>
      <c r="CJ112" s="597"/>
      <c r="CK112" s="597"/>
      <c r="CL112" s="597"/>
      <c r="CM112" s="597"/>
      <c r="CN112" s="597"/>
      <c r="CO112" s="597"/>
      <c r="CP112" s="597"/>
      <c r="CQ112" s="595"/>
      <c r="CR112" s="596"/>
      <c r="CS112" s="596"/>
      <c r="CT112" s="596"/>
      <c r="CU112" s="596"/>
      <c r="CV112" s="597"/>
      <c r="CW112" s="597"/>
      <c r="CX112" s="597"/>
      <c r="CY112" s="597"/>
      <c r="CZ112" s="597"/>
      <c r="DA112" s="597"/>
      <c r="DB112" s="597"/>
      <c r="DC112" s="597"/>
      <c r="DD112" s="597"/>
      <c r="DE112" s="597"/>
      <c r="DF112" s="597"/>
      <c r="DG112" s="597"/>
      <c r="DH112" s="597"/>
      <c r="DI112" s="597"/>
      <c r="DJ112" s="595"/>
      <c r="DK112" s="596"/>
      <c r="DL112" s="596"/>
      <c r="DM112" s="596"/>
      <c r="DN112" s="596"/>
      <c r="DO112" s="597"/>
      <c r="DP112" s="597"/>
      <c r="DQ112" s="597"/>
      <c r="DR112" s="597"/>
      <c r="DS112" s="597"/>
      <c r="DT112" s="597"/>
      <c r="DU112" s="597"/>
      <c r="DV112" s="597"/>
      <c r="DW112" s="597"/>
      <c r="DX112" s="597"/>
      <c r="DY112" s="597"/>
      <c r="DZ112" s="597"/>
      <c r="EA112" s="597"/>
      <c r="EB112" s="597"/>
      <c r="EC112" s="595"/>
      <c r="ED112" s="596"/>
      <c r="EE112" s="596"/>
      <c r="EF112" s="596"/>
      <c r="EG112" s="596"/>
      <c r="EH112" s="597"/>
      <c r="EI112" s="597"/>
      <c r="EJ112" s="597"/>
      <c r="EK112" s="597"/>
      <c r="EL112" s="597"/>
      <c r="EM112" s="597"/>
      <c r="EN112" s="597"/>
      <c r="EO112" s="597"/>
      <c r="EP112" s="597"/>
      <c r="EQ112" s="597"/>
      <c r="ER112" s="597"/>
      <c r="ES112" s="597"/>
      <c r="ET112" s="597"/>
      <c r="EU112" s="597"/>
      <c r="EV112" s="595"/>
      <c r="EW112" s="596"/>
      <c r="EX112" s="596"/>
      <c r="EY112" s="596"/>
      <c r="EZ112" s="596"/>
      <c r="FA112" s="597"/>
      <c r="FB112" s="597"/>
      <c r="FC112" s="597"/>
      <c r="FD112" s="597"/>
      <c r="FE112" s="597"/>
      <c r="FF112" s="597"/>
      <c r="FG112" s="597"/>
      <c r="FH112" s="597"/>
      <c r="FI112" s="597"/>
      <c r="FJ112" s="597"/>
      <c r="FK112" s="597"/>
      <c r="FL112" s="597"/>
      <c r="FM112" s="597"/>
      <c r="FN112" s="597"/>
      <c r="FO112" s="595"/>
      <c r="FP112" s="596"/>
      <c r="FQ112" s="596"/>
      <c r="FR112" s="596"/>
      <c r="FS112" s="596"/>
      <c r="FT112" s="597"/>
      <c r="FU112" s="597"/>
      <c r="FV112" s="597"/>
      <c r="FW112" s="597"/>
      <c r="FX112" s="597"/>
      <c r="FY112" s="597"/>
      <c r="FZ112" s="597"/>
      <c r="GA112" s="597"/>
      <c r="GB112" s="597"/>
      <c r="GC112" s="597"/>
      <c r="GD112" s="597"/>
      <c r="GE112" s="597"/>
      <c r="GF112" s="597"/>
      <c r="GG112" s="597"/>
      <c r="GH112" s="595"/>
      <c r="GI112" s="596"/>
      <c r="GJ112" s="596"/>
      <c r="GK112" s="596"/>
      <c r="GL112" s="596"/>
      <c r="GM112" s="597"/>
      <c r="GN112" s="597"/>
      <c r="GO112" s="597"/>
      <c r="GP112" s="597"/>
      <c r="GQ112" s="597"/>
      <c r="GR112" s="597"/>
      <c r="GS112" s="597"/>
      <c r="GT112" s="597"/>
      <c r="GU112" s="597"/>
      <c r="GV112" s="597"/>
      <c r="GW112" s="597"/>
      <c r="GX112" s="597"/>
      <c r="GY112" s="597"/>
      <c r="GZ112" s="597"/>
      <c r="HA112" s="595"/>
      <c r="HB112" s="596"/>
      <c r="HC112" s="596"/>
      <c r="HD112" s="596"/>
      <c r="HE112" s="596"/>
      <c r="HF112" s="597"/>
      <c r="HG112" s="597"/>
      <c r="HH112" s="597"/>
      <c r="HI112" s="597"/>
      <c r="HJ112" s="597"/>
      <c r="HK112" s="597"/>
      <c r="HL112" s="597"/>
      <c r="HM112" s="597"/>
      <c r="HN112" s="597"/>
      <c r="HO112" s="597"/>
      <c r="HP112" s="597"/>
      <c r="HQ112" s="597"/>
      <c r="HR112" s="597"/>
      <c r="HS112" s="597"/>
      <c r="HT112" s="595"/>
      <c r="HU112" s="596"/>
      <c r="HV112" s="596"/>
      <c r="HW112" s="596"/>
      <c r="HX112" s="596"/>
      <c r="HY112" s="597"/>
      <c r="HZ112" s="597"/>
      <c r="IA112" s="597"/>
      <c r="IB112" s="597"/>
    </row>
    <row r="113" spans="1:236" ht="13">
      <c r="A113" s="595"/>
      <c r="B113" s="596"/>
      <c r="C113" s="596"/>
      <c r="D113" s="596"/>
      <c r="E113" s="596"/>
      <c r="F113" s="596"/>
      <c r="G113" s="597"/>
      <c r="H113" s="597"/>
      <c r="I113" s="597"/>
      <c r="J113" s="597"/>
      <c r="K113" s="597"/>
      <c r="L113" s="597"/>
      <c r="M113" s="597"/>
      <c r="N113" s="597"/>
      <c r="O113" s="597"/>
      <c r="P113" s="597"/>
      <c r="Q113" s="597"/>
      <c r="R113" s="597"/>
      <c r="S113" s="597"/>
      <c r="T113" s="597"/>
      <c r="U113" s="595"/>
      <c r="V113" s="595"/>
      <c r="W113" s="596"/>
      <c r="X113" s="597"/>
      <c r="Y113" s="597"/>
      <c r="Z113" s="597"/>
      <c r="AA113" s="597"/>
      <c r="AB113" s="597"/>
      <c r="AC113" s="597"/>
      <c r="AD113" s="597"/>
      <c r="AE113" s="597"/>
      <c r="AF113" s="597"/>
      <c r="AG113" s="597"/>
      <c r="AH113" s="597"/>
      <c r="AI113" s="597"/>
      <c r="AJ113" s="597"/>
      <c r="AK113" s="597"/>
      <c r="AL113" s="595"/>
      <c r="AM113" s="596"/>
      <c r="AN113" s="596"/>
      <c r="AO113" s="596"/>
      <c r="AP113" s="596"/>
      <c r="AQ113" s="597"/>
      <c r="AR113" s="597"/>
      <c r="AS113" s="597"/>
      <c r="AT113" s="597"/>
      <c r="AU113" s="597"/>
      <c r="AV113" s="597"/>
      <c r="AW113" s="597"/>
      <c r="AX113" s="597"/>
      <c r="AY113" s="597"/>
      <c r="AZ113" s="597"/>
      <c r="BA113" s="597"/>
      <c r="BB113" s="597"/>
      <c r="BC113" s="597"/>
      <c r="BD113" s="597"/>
      <c r="BE113" s="595"/>
      <c r="BF113" s="596"/>
      <c r="BG113" s="596"/>
      <c r="BH113" s="596"/>
      <c r="BI113" s="596"/>
      <c r="BJ113" s="597"/>
      <c r="BK113" s="597"/>
      <c r="BL113" s="597"/>
      <c r="BM113" s="597"/>
      <c r="BN113" s="597"/>
      <c r="BO113" s="597"/>
      <c r="BP113" s="597"/>
      <c r="BQ113" s="597"/>
      <c r="BR113" s="597"/>
      <c r="BS113" s="597"/>
      <c r="BT113" s="597"/>
      <c r="BU113" s="597"/>
      <c r="BV113" s="597"/>
      <c r="BW113" s="597"/>
      <c r="BX113" s="595"/>
      <c r="BY113" s="596"/>
      <c r="BZ113" s="596"/>
      <c r="CA113" s="596"/>
      <c r="CB113" s="596"/>
      <c r="CC113" s="597"/>
      <c r="CD113" s="597"/>
      <c r="CE113" s="597"/>
      <c r="CF113" s="597"/>
      <c r="CG113" s="597"/>
      <c r="CH113" s="597"/>
      <c r="CI113" s="597"/>
      <c r="CJ113" s="597"/>
      <c r="CK113" s="597"/>
      <c r="CL113" s="597"/>
      <c r="CM113" s="597"/>
      <c r="CN113" s="597"/>
      <c r="CO113" s="597"/>
      <c r="CP113" s="597"/>
      <c r="CQ113" s="595"/>
      <c r="CR113" s="596"/>
      <c r="CS113" s="596"/>
      <c r="CT113" s="596"/>
      <c r="CU113" s="596"/>
      <c r="CV113" s="597"/>
      <c r="CW113" s="597"/>
      <c r="CX113" s="597"/>
      <c r="CY113" s="597"/>
      <c r="CZ113" s="597"/>
      <c r="DA113" s="597"/>
      <c r="DB113" s="597"/>
      <c r="DC113" s="597"/>
      <c r="DD113" s="597"/>
      <c r="DE113" s="597"/>
      <c r="DF113" s="597"/>
      <c r="DG113" s="597"/>
      <c r="DH113" s="597"/>
      <c r="DI113" s="597"/>
      <c r="DJ113" s="595"/>
      <c r="DK113" s="596"/>
      <c r="DL113" s="596"/>
      <c r="DM113" s="596"/>
      <c r="DN113" s="596"/>
      <c r="DO113" s="597"/>
      <c r="DP113" s="597"/>
      <c r="DQ113" s="597"/>
      <c r="DR113" s="597"/>
      <c r="DS113" s="597"/>
      <c r="DT113" s="597"/>
      <c r="DU113" s="597"/>
      <c r="DV113" s="597"/>
      <c r="DW113" s="597"/>
      <c r="DX113" s="597"/>
      <c r="DY113" s="597"/>
      <c r="DZ113" s="597"/>
      <c r="EA113" s="597"/>
      <c r="EB113" s="597"/>
      <c r="EC113" s="595"/>
      <c r="ED113" s="596"/>
      <c r="EE113" s="596"/>
      <c r="EF113" s="596"/>
      <c r="EG113" s="596"/>
      <c r="EH113" s="597"/>
      <c r="EI113" s="597"/>
      <c r="EJ113" s="597"/>
      <c r="EK113" s="597"/>
      <c r="EL113" s="597"/>
      <c r="EM113" s="597"/>
      <c r="EN113" s="597"/>
      <c r="EO113" s="597"/>
      <c r="EP113" s="597"/>
      <c r="EQ113" s="597"/>
      <c r="ER113" s="597"/>
      <c r="ES113" s="597"/>
      <c r="ET113" s="597"/>
      <c r="EU113" s="597"/>
      <c r="EV113" s="595"/>
      <c r="EW113" s="596"/>
      <c r="EX113" s="596"/>
      <c r="EY113" s="596"/>
      <c r="EZ113" s="596"/>
      <c r="FA113" s="597"/>
      <c r="FB113" s="597"/>
      <c r="FC113" s="597"/>
      <c r="FD113" s="597"/>
      <c r="FE113" s="597"/>
      <c r="FF113" s="597"/>
      <c r="FG113" s="597"/>
      <c r="FH113" s="597"/>
      <c r="FI113" s="597"/>
      <c r="FJ113" s="597"/>
      <c r="FK113" s="597"/>
      <c r="FL113" s="597"/>
      <c r="FM113" s="597"/>
      <c r="FN113" s="597"/>
      <c r="FO113" s="595"/>
      <c r="FP113" s="596"/>
      <c r="FQ113" s="596"/>
      <c r="FR113" s="596"/>
      <c r="FS113" s="596"/>
      <c r="FT113" s="597"/>
      <c r="FU113" s="597"/>
      <c r="FV113" s="597"/>
      <c r="FW113" s="597"/>
      <c r="FX113" s="597"/>
      <c r="FY113" s="597"/>
      <c r="FZ113" s="597"/>
      <c r="GA113" s="597"/>
      <c r="GB113" s="597"/>
      <c r="GC113" s="597"/>
      <c r="GD113" s="597"/>
      <c r="GE113" s="597"/>
      <c r="GF113" s="597"/>
      <c r="GG113" s="597"/>
      <c r="GH113" s="595"/>
      <c r="GI113" s="596"/>
      <c r="GJ113" s="596"/>
      <c r="GK113" s="596"/>
      <c r="GL113" s="596"/>
      <c r="GM113" s="597"/>
      <c r="GN113" s="597"/>
      <c r="GO113" s="597"/>
      <c r="GP113" s="597"/>
      <c r="GQ113" s="597"/>
      <c r="GR113" s="597"/>
      <c r="GS113" s="597"/>
      <c r="GT113" s="597"/>
      <c r="GU113" s="597"/>
      <c r="GV113" s="597"/>
      <c r="GW113" s="597"/>
      <c r="GX113" s="597"/>
      <c r="GY113" s="597"/>
      <c r="GZ113" s="597"/>
      <c r="HA113" s="595"/>
      <c r="HB113" s="596"/>
      <c r="HC113" s="596"/>
      <c r="HD113" s="596"/>
      <c r="HE113" s="596"/>
      <c r="HF113" s="597"/>
      <c r="HG113" s="597"/>
      <c r="HH113" s="597"/>
      <c r="HI113" s="597"/>
      <c r="HJ113" s="597"/>
      <c r="HK113" s="597"/>
      <c r="HL113" s="597"/>
      <c r="HM113" s="597"/>
      <c r="HN113" s="597"/>
      <c r="HO113" s="597"/>
      <c r="HP113" s="597"/>
      <c r="HQ113" s="597"/>
      <c r="HR113" s="597"/>
      <c r="HS113" s="597"/>
      <c r="HT113" s="595"/>
      <c r="HU113" s="596"/>
      <c r="HV113" s="596"/>
      <c r="HW113" s="596"/>
      <c r="HX113" s="596"/>
      <c r="HY113" s="597"/>
      <c r="HZ113" s="597"/>
      <c r="IA113" s="597"/>
      <c r="IB113" s="597"/>
    </row>
    <row r="114" spans="1:236" ht="13">
      <c r="A114" s="595"/>
      <c r="B114" s="596"/>
      <c r="C114" s="596"/>
      <c r="D114" s="596"/>
      <c r="E114" s="596"/>
      <c r="F114" s="596"/>
      <c r="G114" s="597"/>
      <c r="H114" s="597"/>
      <c r="I114" s="597"/>
      <c r="J114" s="597"/>
      <c r="K114" s="597"/>
      <c r="L114" s="597"/>
      <c r="M114" s="597"/>
      <c r="N114" s="597"/>
      <c r="O114" s="597"/>
      <c r="P114" s="597"/>
      <c r="Q114" s="597"/>
      <c r="R114" s="597"/>
      <c r="S114" s="597"/>
      <c r="T114" s="597"/>
      <c r="U114" s="595"/>
      <c r="V114" s="595"/>
      <c r="W114" s="596"/>
      <c r="X114" s="597"/>
      <c r="Y114" s="597"/>
      <c r="Z114" s="597"/>
      <c r="AA114" s="597"/>
      <c r="AB114" s="597"/>
      <c r="AC114" s="597"/>
      <c r="AD114" s="597"/>
      <c r="AE114" s="597"/>
      <c r="AF114" s="597"/>
      <c r="AG114" s="597"/>
      <c r="AH114" s="597"/>
      <c r="AI114" s="597"/>
      <c r="AJ114" s="597"/>
      <c r="AK114" s="597"/>
      <c r="AL114" s="595"/>
      <c r="AM114" s="596"/>
      <c r="AN114" s="596"/>
      <c r="AO114" s="596"/>
      <c r="AP114" s="596"/>
      <c r="AQ114" s="597"/>
      <c r="AR114" s="597"/>
      <c r="AS114" s="597"/>
      <c r="AT114" s="597"/>
      <c r="AU114" s="597"/>
      <c r="AV114" s="597"/>
      <c r="AW114" s="597"/>
      <c r="AX114" s="597"/>
      <c r="AY114" s="597"/>
      <c r="AZ114" s="597"/>
      <c r="BA114" s="597"/>
      <c r="BB114" s="597"/>
      <c r="BC114" s="597"/>
      <c r="BD114" s="597"/>
      <c r="BE114" s="595"/>
      <c r="BF114" s="596"/>
      <c r="BG114" s="596"/>
      <c r="BH114" s="596"/>
      <c r="BI114" s="596"/>
      <c r="BJ114" s="597"/>
      <c r="BK114" s="597"/>
      <c r="BL114" s="597"/>
      <c r="BM114" s="597"/>
      <c r="BN114" s="597"/>
      <c r="BO114" s="597"/>
      <c r="BP114" s="597"/>
      <c r="BQ114" s="597"/>
      <c r="BR114" s="597"/>
      <c r="BS114" s="597"/>
      <c r="BT114" s="597"/>
      <c r="BU114" s="597"/>
      <c r="BV114" s="597"/>
      <c r="BW114" s="597"/>
      <c r="BX114" s="595"/>
      <c r="BY114" s="596"/>
      <c r="BZ114" s="596"/>
      <c r="CA114" s="596"/>
      <c r="CB114" s="596"/>
      <c r="CC114" s="597"/>
      <c r="CD114" s="597"/>
      <c r="CE114" s="597"/>
      <c r="CF114" s="597"/>
      <c r="CG114" s="597"/>
      <c r="CH114" s="597"/>
      <c r="CI114" s="597"/>
      <c r="CJ114" s="597"/>
      <c r="CK114" s="597"/>
      <c r="CL114" s="597"/>
      <c r="CM114" s="597"/>
      <c r="CN114" s="597"/>
      <c r="CO114" s="597"/>
      <c r="CP114" s="597"/>
      <c r="CQ114" s="595"/>
      <c r="CR114" s="596"/>
      <c r="CS114" s="596"/>
      <c r="CT114" s="596"/>
      <c r="CU114" s="596"/>
      <c r="CV114" s="597"/>
      <c r="CW114" s="597"/>
      <c r="CX114" s="597"/>
      <c r="CY114" s="597"/>
      <c r="CZ114" s="597"/>
      <c r="DA114" s="597"/>
      <c r="DB114" s="597"/>
      <c r="DC114" s="597"/>
      <c r="DD114" s="597"/>
      <c r="DE114" s="597"/>
      <c r="DF114" s="597"/>
      <c r="DG114" s="597"/>
      <c r="DH114" s="597"/>
      <c r="DI114" s="597"/>
      <c r="DJ114" s="595"/>
      <c r="DK114" s="596"/>
      <c r="DL114" s="596"/>
      <c r="DM114" s="596"/>
      <c r="DN114" s="596"/>
      <c r="DO114" s="597"/>
      <c r="DP114" s="597"/>
      <c r="DQ114" s="597"/>
      <c r="DR114" s="597"/>
      <c r="DS114" s="597"/>
      <c r="DT114" s="597"/>
      <c r="DU114" s="597"/>
      <c r="DV114" s="597"/>
      <c r="DW114" s="597"/>
      <c r="DX114" s="597"/>
      <c r="DY114" s="597"/>
      <c r="DZ114" s="597"/>
      <c r="EA114" s="597"/>
      <c r="EB114" s="597"/>
      <c r="EC114" s="595"/>
      <c r="ED114" s="596"/>
      <c r="EE114" s="596"/>
      <c r="EF114" s="596"/>
      <c r="EG114" s="596"/>
      <c r="EH114" s="597"/>
      <c r="EI114" s="597"/>
      <c r="EJ114" s="597"/>
      <c r="EK114" s="597"/>
      <c r="EL114" s="597"/>
      <c r="EM114" s="597"/>
      <c r="EN114" s="597"/>
      <c r="EO114" s="597"/>
      <c r="EP114" s="597"/>
      <c r="EQ114" s="597"/>
      <c r="ER114" s="597"/>
      <c r="ES114" s="597"/>
      <c r="ET114" s="597"/>
      <c r="EU114" s="597"/>
      <c r="EV114" s="595"/>
      <c r="EW114" s="596"/>
      <c r="EX114" s="596"/>
      <c r="EY114" s="596"/>
      <c r="EZ114" s="596"/>
      <c r="FA114" s="597"/>
      <c r="FB114" s="597"/>
      <c r="FC114" s="597"/>
      <c r="FD114" s="597"/>
      <c r="FE114" s="597"/>
      <c r="FF114" s="597"/>
      <c r="FG114" s="597"/>
      <c r="FH114" s="597"/>
      <c r="FI114" s="597"/>
      <c r="FJ114" s="597"/>
      <c r="FK114" s="597"/>
      <c r="FL114" s="597"/>
      <c r="FM114" s="597"/>
      <c r="FN114" s="597"/>
      <c r="FO114" s="595"/>
      <c r="FP114" s="596"/>
      <c r="FQ114" s="596"/>
      <c r="FR114" s="596"/>
      <c r="FS114" s="596"/>
      <c r="FT114" s="597"/>
      <c r="FU114" s="597"/>
      <c r="FV114" s="597"/>
      <c r="FW114" s="597"/>
      <c r="FX114" s="597"/>
      <c r="FY114" s="597"/>
      <c r="FZ114" s="597"/>
      <c r="GA114" s="597"/>
      <c r="GB114" s="597"/>
      <c r="GC114" s="597"/>
      <c r="GD114" s="597"/>
      <c r="GE114" s="597"/>
      <c r="GF114" s="597"/>
      <c r="GG114" s="597"/>
      <c r="GH114" s="595"/>
      <c r="GI114" s="596"/>
      <c r="GJ114" s="596"/>
      <c r="GK114" s="596"/>
      <c r="GL114" s="596"/>
      <c r="GM114" s="597"/>
      <c r="GN114" s="597"/>
      <c r="GO114" s="597"/>
      <c r="GP114" s="597"/>
      <c r="GQ114" s="597"/>
      <c r="GR114" s="597"/>
      <c r="GS114" s="597"/>
      <c r="GT114" s="597"/>
      <c r="GU114" s="597"/>
      <c r="GV114" s="597"/>
      <c r="GW114" s="597"/>
      <c r="GX114" s="597"/>
      <c r="GY114" s="597"/>
      <c r="GZ114" s="597"/>
      <c r="HA114" s="595"/>
      <c r="HB114" s="596"/>
      <c r="HC114" s="596"/>
      <c r="HD114" s="596"/>
      <c r="HE114" s="596"/>
      <c r="HF114" s="597"/>
      <c r="HG114" s="597"/>
      <c r="HH114" s="597"/>
      <c r="HI114" s="597"/>
      <c r="HJ114" s="597"/>
      <c r="HK114" s="597"/>
      <c r="HL114" s="597"/>
      <c r="HM114" s="597"/>
      <c r="HN114" s="597"/>
      <c r="HO114" s="597"/>
      <c r="HP114" s="597"/>
      <c r="HQ114" s="597"/>
      <c r="HR114" s="597"/>
      <c r="HS114" s="597"/>
      <c r="HT114" s="595"/>
      <c r="HU114" s="596"/>
      <c r="HV114" s="596"/>
      <c r="HW114" s="596"/>
      <c r="HX114" s="596"/>
      <c r="HY114" s="597"/>
      <c r="HZ114" s="597"/>
      <c r="IA114" s="597"/>
      <c r="IB114" s="597"/>
    </row>
    <row r="115" spans="1:236" ht="13">
      <c r="A115" s="595"/>
      <c r="B115" s="596"/>
      <c r="C115" s="596"/>
      <c r="D115" s="596"/>
      <c r="E115" s="596"/>
      <c r="F115" s="596"/>
      <c r="G115" s="597"/>
      <c r="H115" s="597"/>
      <c r="I115" s="597"/>
      <c r="J115" s="597"/>
      <c r="K115" s="597"/>
      <c r="L115" s="597"/>
      <c r="M115" s="597"/>
      <c r="N115" s="597"/>
      <c r="O115" s="597"/>
      <c r="P115" s="597"/>
      <c r="Q115" s="597"/>
      <c r="R115" s="597"/>
      <c r="S115" s="597"/>
      <c r="T115" s="597"/>
      <c r="U115" s="595"/>
      <c r="V115" s="595"/>
      <c r="W115" s="596"/>
      <c r="X115" s="597"/>
      <c r="Y115" s="597"/>
      <c r="Z115" s="597"/>
      <c r="AA115" s="597"/>
      <c r="AB115" s="597"/>
      <c r="AC115" s="597"/>
      <c r="AD115" s="597"/>
      <c r="AE115" s="597"/>
      <c r="AF115" s="597"/>
      <c r="AG115" s="597"/>
      <c r="AH115" s="597"/>
      <c r="AI115" s="597"/>
      <c r="AJ115" s="597"/>
      <c r="AK115" s="597"/>
      <c r="AL115" s="595"/>
      <c r="AM115" s="596"/>
      <c r="AN115" s="596"/>
      <c r="AO115" s="596"/>
      <c r="AP115" s="596"/>
      <c r="AQ115" s="597"/>
      <c r="AR115" s="597"/>
      <c r="AS115" s="597"/>
      <c r="AT115" s="597"/>
      <c r="AU115" s="597"/>
      <c r="AV115" s="597"/>
      <c r="AW115" s="597"/>
      <c r="AX115" s="597"/>
      <c r="AY115" s="597"/>
      <c r="AZ115" s="597"/>
      <c r="BA115" s="597"/>
      <c r="BB115" s="597"/>
      <c r="BC115" s="597"/>
      <c r="BD115" s="597"/>
      <c r="BE115" s="595"/>
      <c r="BF115" s="596"/>
      <c r="BG115" s="596"/>
      <c r="BH115" s="596"/>
      <c r="BI115" s="596"/>
      <c r="BJ115" s="597"/>
      <c r="BK115" s="597"/>
      <c r="BL115" s="597"/>
      <c r="BM115" s="597"/>
      <c r="BN115" s="597"/>
      <c r="BO115" s="597"/>
      <c r="BP115" s="597"/>
      <c r="BQ115" s="597"/>
      <c r="BR115" s="597"/>
      <c r="BS115" s="597"/>
      <c r="BT115" s="597"/>
      <c r="BU115" s="597"/>
      <c r="BV115" s="597"/>
      <c r="BW115" s="597"/>
      <c r="BX115" s="595"/>
      <c r="BY115" s="596"/>
      <c r="BZ115" s="596"/>
      <c r="CA115" s="596"/>
      <c r="CB115" s="596"/>
      <c r="CC115" s="597"/>
      <c r="CD115" s="597"/>
      <c r="CE115" s="597"/>
      <c r="CF115" s="597"/>
      <c r="CG115" s="597"/>
      <c r="CH115" s="597"/>
      <c r="CI115" s="597"/>
      <c r="CJ115" s="597"/>
      <c r="CK115" s="597"/>
      <c r="CL115" s="597"/>
      <c r="CM115" s="597"/>
      <c r="CN115" s="597"/>
      <c r="CO115" s="597"/>
      <c r="CP115" s="597"/>
      <c r="CQ115" s="595"/>
      <c r="CR115" s="596"/>
      <c r="CS115" s="596"/>
      <c r="CT115" s="596"/>
      <c r="CU115" s="596"/>
      <c r="CV115" s="597"/>
      <c r="CW115" s="597"/>
      <c r="CX115" s="597"/>
      <c r="CY115" s="597"/>
      <c r="CZ115" s="597"/>
      <c r="DA115" s="597"/>
      <c r="DB115" s="597"/>
      <c r="DC115" s="597"/>
      <c r="DD115" s="597"/>
      <c r="DE115" s="597"/>
      <c r="DF115" s="597"/>
      <c r="DG115" s="597"/>
      <c r="DH115" s="597"/>
      <c r="DI115" s="597"/>
      <c r="DJ115" s="595"/>
      <c r="DK115" s="596"/>
      <c r="DL115" s="596"/>
      <c r="DM115" s="596"/>
      <c r="DN115" s="596"/>
      <c r="DO115" s="597"/>
      <c r="DP115" s="597"/>
      <c r="DQ115" s="597"/>
      <c r="DR115" s="597"/>
      <c r="DS115" s="597"/>
      <c r="DT115" s="597"/>
      <c r="DU115" s="597"/>
      <c r="DV115" s="597"/>
      <c r="DW115" s="597"/>
      <c r="DX115" s="597"/>
      <c r="DY115" s="597"/>
      <c r="DZ115" s="597"/>
      <c r="EA115" s="597"/>
      <c r="EB115" s="597"/>
      <c r="EC115" s="595"/>
      <c r="ED115" s="596"/>
      <c r="EE115" s="596"/>
      <c r="EF115" s="596"/>
      <c r="EG115" s="596"/>
      <c r="EH115" s="597"/>
      <c r="EI115" s="597"/>
      <c r="EJ115" s="597"/>
      <c r="EK115" s="597"/>
      <c r="EL115" s="597"/>
      <c r="EM115" s="597"/>
      <c r="EN115" s="597"/>
      <c r="EO115" s="597"/>
      <c r="EP115" s="597"/>
      <c r="EQ115" s="597"/>
      <c r="ER115" s="597"/>
      <c r="ES115" s="597"/>
      <c r="ET115" s="597"/>
      <c r="EU115" s="597"/>
      <c r="EV115" s="595"/>
      <c r="EW115" s="596"/>
      <c r="EX115" s="596"/>
      <c r="EY115" s="596"/>
      <c r="EZ115" s="596"/>
      <c r="FA115" s="597"/>
      <c r="FB115" s="597"/>
      <c r="FC115" s="597"/>
      <c r="FD115" s="597"/>
      <c r="FE115" s="597"/>
      <c r="FF115" s="597"/>
      <c r="FG115" s="597"/>
      <c r="FH115" s="597"/>
      <c r="FI115" s="597"/>
      <c r="FJ115" s="597"/>
      <c r="FK115" s="597"/>
      <c r="FL115" s="597"/>
      <c r="FM115" s="597"/>
      <c r="FN115" s="597"/>
      <c r="FO115" s="595"/>
      <c r="FP115" s="596"/>
      <c r="FQ115" s="596"/>
      <c r="FR115" s="596"/>
      <c r="FS115" s="596"/>
      <c r="FT115" s="597"/>
      <c r="FU115" s="597"/>
      <c r="FV115" s="597"/>
      <c r="FW115" s="597"/>
      <c r="FX115" s="597"/>
      <c r="FY115" s="597"/>
      <c r="FZ115" s="597"/>
      <c r="GA115" s="597"/>
      <c r="GB115" s="597"/>
      <c r="GC115" s="597"/>
      <c r="GD115" s="597"/>
      <c r="GE115" s="597"/>
      <c r="GF115" s="597"/>
      <c r="GG115" s="597"/>
      <c r="GH115" s="595"/>
      <c r="GI115" s="596"/>
      <c r="GJ115" s="596"/>
      <c r="GK115" s="596"/>
      <c r="GL115" s="596"/>
      <c r="GM115" s="597"/>
      <c r="GN115" s="597"/>
      <c r="GO115" s="597"/>
      <c r="GP115" s="597"/>
      <c r="GQ115" s="597"/>
      <c r="GR115" s="597"/>
      <c r="GS115" s="597"/>
      <c r="GT115" s="597"/>
      <c r="GU115" s="597"/>
      <c r="GV115" s="597"/>
      <c r="GW115" s="597"/>
      <c r="GX115" s="597"/>
      <c r="GY115" s="597"/>
      <c r="GZ115" s="597"/>
      <c r="HA115" s="595"/>
      <c r="HB115" s="596"/>
      <c r="HC115" s="596"/>
      <c r="HD115" s="596"/>
      <c r="HE115" s="596"/>
      <c r="HF115" s="597"/>
      <c r="HG115" s="597"/>
      <c r="HH115" s="597"/>
      <c r="HI115" s="597"/>
      <c r="HJ115" s="597"/>
      <c r="HK115" s="597"/>
      <c r="HL115" s="597"/>
      <c r="HM115" s="597"/>
      <c r="HN115" s="597"/>
      <c r="HO115" s="597"/>
      <c r="HP115" s="597"/>
      <c r="HQ115" s="597"/>
      <c r="HR115" s="597"/>
      <c r="HS115" s="597"/>
      <c r="HT115" s="595"/>
      <c r="HU115" s="596"/>
      <c r="HV115" s="596"/>
      <c r="HW115" s="596"/>
      <c r="HX115" s="596"/>
      <c r="HY115" s="597"/>
      <c r="HZ115" s="597"/>
      <c r="IA115" s="597"/>
      <c r="IB115" s="597"/>
    </row>
    <row r="116" spans="1:236" ht="13">
      <c r="A116" s="595"/>
      <c r="B116" s="596"/>
      <c r="C116" s="596"/>
      <c r="D116" s="596"/>
      <c r="E116" s="596"/>
      <c r="F116" s="596"/>
      <c r="G116" s="597"/>
      <c r="H116" s="597"/>
      <c r="I116" s="597"/>
      <c r="J116" s="597"/>
      <c r="K116" s="597"/>
      <c r="L116" s="597"/>
      <c r="M116" s="597"/>
      <c r="N116" s="597"/>
      <c r="O116" s="597"/>
      <c r="P116" s="597"/>
      <c r="Q116" s="597"/>
      <c r="R116" s="597"/>
      <c r="S116" s="597"/>
      <c r="T116" s="597"/>
      <c r="U116" s="595"/>
      <c r="V116" s="595"/>
      <c r="W116" s="596"/>
      <c r="X116" s="597"/>
      <c r="Y116" s="597"/>
      <c r="Z116" s="597"/>
      <c r="AA116" s="597"/>
      <c r="AB116" s="597"/>
      <c r="AC116" s="597"/>
      <c r="AD116" s="597"/>
      <c r="AE116" s="597"/>
      <c r="AF116" s="597"/>
      <c r="AG116" s="597"/>
      <c r="AH116" s="597"/>
      <c r="AI116" s="597"/>
      <c r="AJ116" s="597"/>
      <c r="AK116" s="597"/>
      <c r="AL116" s="595"/>
      <c r="AM116" s="596"/>
      <c r="AN116" s="596"/>
      <c r="AO116" s="596"/>
      <c r="AP116" s="596"/>
      <c r="AQ116" s="597"/>
      <c r="AR116" s="597"/>
      <c r="AS116" s="597"/>
      <c r="AT116" s="597"/>
      <c r="AU116" s="597"/>
      <c r="AV116" s="597"/>
      <c r="AW116" s="597"/>
      <c r="AX116" s="597"/>
      <c r="AY116" s="597"/>
      <c r="AZ116" s="597"/>
      <c r="BA116" s="597"/>
      <c r="BB116" s="597"/>
      <c r="BC116" s="597"/>
      <c r="BD116" s="597"/>
      <c r="BE116" s="595"/>
      <c r="BF116" s="596"/>
      <c r="BG116" s="596"/>
      <c r="BH116" s="596"/>
      <c r="BI116" s="596"/>
      <c r="BJ116" s="597"/>
      <c r="BK116" s="597"/>
      <c r="BL116" s="597"/>
      <c r="BM116" s="597"/>
      <c r="BN116" s="597"/>
      <c r="BO116" s="597"/>
      <c r="BP116" s="597"/>
      <c r="BQ116" s="597"/>
      <c r="BR116" s="597"/>
      <c r="BS116" s="597"/>
      <c r="BT116" s="597"/>
      <c r="BU116" s="597"/>
      <c r="BV116" s="597"/>
      <c r="BW116" s="597"/>
      <c r="BX116" s="595"/>
      <c r="BY116" s="596"/>
      <c r="BZ116" s="596"/>
      <c r="CA116" s="596"/>
      <c r="CB116" s="596"/>
      <c r="CC116" s="597"/>
      <c r="CD116" s="597"/>
      <c r="CE116" s="597"/>
      <c r="CF116" s="597"/>
      <c r="CG116" s="597"/>
      <c r="CH116" s="597"/>
      <c r="CI116" s="597"/>
      <c r="CJ116" s="597"/>
      <c r="CK116" s="597"/>
      <c r="CL116" s="597"/>
      <c r="CM116" s="597"/>
      <c r="CN116" s="597"/>
      <c r="CO116" s="597"/>
      <c r="CP116" s="597"/>
      <c r="CQ116" s="595"/>
      <c r="CR116" s="596"/>
      <c r="CS116" s="596"/>
      <c r="CT116" s="596"/>
      <c r="CU116" s="596"/>
      <c r="CV116" s="597"/>
      <c r="CW116" s="597"/>
      <c r="CX116" s="597"/>
      <c r="CY116" s="597"/>
      <c r="CZ116" s="597"/>
      <c r="DA116" s="597"/>
      <c r="DB116" s="597"/>
      <c r="DC116" s="597"/>
      <c r="DD116" s="597"/>
      <c r="DE116" s="597"/>
      <c r="DF116" s="597"/>
      <c r="DG116" s="597"/>
      <c r="DH116" s="597"/>
      <c r="DI116" s="597"/>
      <c r="DJ116" s="595"/>
      <c r="DK116" s="596"/>
      <c r="DL116" s="596"/>
      <c r="DM116" s="596"/>
      <c r="DN116" s="596"/>
      <c r="DO116" s="597"/>
      <c r="DP116" s="597"/>
      <c r="DQ116" s="597"/>
      <c r="DR116" s="597"/>
      <c r="DS116" s="597"/>
      <c r="DT116" s="597"/>
      <c r="DU116" s="597"/>
      <c r="DV116" s="597"/>
      <c r="DW116" s="597"/>
      <c r="DX116" s="597"/>
      <c r="DY116" s="597"/>
      <c r="DZ116" s="597"/>
      <c r="EA116" s="597"/>
      <c r="EB116" s="597"/>
      <c r="EC116" s="595"/>
      <c r="ED116" s="596"/>
      <c r="EE116" s="596"/>
      <c r="EF116" s="596"/>
      <c r="EG116" s="596"/>
      <c r="EH116" s="597"/>
      <c r="EI116" s="597"/>
      <c r="EJ116" s="597"/>
      <c r="EK116" s="597"/>
      <c r="EL116" s="597"/>
      <c r="EM116" s="597"/>
      <c r="EN116" s="597"/>
      <c r="EO116" s="597"/>
      <c r="EP116" s="597"/>
      <c r="EQ116" s="597"/>
      <c r="ER116" s="597"/>
      <c r="ES116" s="597"/>
      <c r="ET116" s="597"/>
      <c r="EU116" s="597"/>
      <c r="EV116" s="595"/>
      <c r="EW116" s="596"/>
      <c r="EX116" s="596"/>
      <c r="EY116" s="596"/>
      <c r="EZ116" s="596"/>
      <c r="FA116" s="597"/>
      <c r="FB116" s="597"/>
      <c r="FC116" s="597"/>
      <c r="FD116" s="597"/>
      <c r="FE116" s="597"/>
      <c r="FF116" s="597"/>
      <c r="FG116" s="597"/>
      <c r="FH116" s="597"/>
      <c r="FI116" s="597"/>
      <c r="FJ116" s="597"/>
      <c r="FK116" s="597"/>
      <c r="FL116" s="597"/>
      <c r="FM116" s="597"/>
      <c r="FN116" s="597"/>
      <c r="FO116" s="595"/>
      <c r="FP116" s="596"/>
      <c r="FQ116" s="596"/>
      <c r="FR116" s="596"/>
      <c r="FS116" s="596"/>
      <c r="FT116" s="597"/>
      <c r="FU116" s="597"/>
      <c r="FV116" s="597"/>
      <c r="FW116" s="597"/>
      <c r="FX116" s="597"/>
      <c r="FY116" s="597"/>
      <c r="FZ116" s="597"/>
      <c r="GA116" s="597"/>
      <c r="GB116" s="597"/>
      <c r="GC116" s="597"/>
      <c r="GD116" s="597"/>
      <c r="GE116" s="597"/>
      <c r="GF116" s="597"/>
      <c r="GG116" s="597"/>
      <c r="GH116" s="595"/>
      <c r="GI116" s="596"/>
      <c r="GJ116" s="596"/>
      <c r="GK116" s="596"/>
      <c r="GL116" s="596"/>
      <c r="GM116" s="597"/>
      <c r="GN116" s="597"/>
      <c r="GO116" s="597"/>
      <c r="GP116" s="597"/>
      <c r="GQ116" s="597"/>
      <c r="GR116" s="597"/>
      <c r="GS116" s="597"/>
      <c r="GT116" s="597"/>
      <c r="GU116" s="597"/>
      <c r="GV116" s="597"/>
      <c r="GW116" s="597"/>
      <c r="GX116" s="597"/>
      <c r="GY116" s="597"/>
      <c r="GZ116" s="597"/>
      <c r="HA116" s="595"/>
      <c r="HB116" s="596"/>
      <c r="HC116" s="596"/>
      <c r="HD116" s="596"/>
      <c r="HE116" s="596"/>
      <c r="HF116" s="597"/>
      <c r="HG116" s="597"/>
      <c r="HH116" s="597"/>
      <c r="HI116" s="597"/>
      <c r="HJ116" s="597"/>
      <c r="HK116" s="597"/>
      <c r="HL116" s="597"/>
      <c r="HM116" s="597"/>
      <c r="HN116" s="597"/>
      <c r="HO116" s="597"/>
      <c r="HP116" s="597"/>
      <c r="HQ116" s="597"/>
      <c r="HR116" s="597"/>
      <c r="HS116" s="597"/>
      <c r="HT116" s="595"/>
      <c r="HU116" s="596"/>
      <c r="HV116" s="596"/>
      <c r="HW116" s="596"/>
      <c r="HX116" s="596"/>
      <c r="HY116" s="597"/>
      <c r="HZ116" s="597"/>
      <c r="IA116" s="597"/>
      <c r="IB116" s="597"/>
    </row>
    <row r="117" spans="1:236" ht="13">
      <c r="A117" s="595"/>
      <c r="B117" s="596"/>
      <c r="C117" s="596"/>
      <c r="D117" s="596"/>
      <c r="E117" s="596"/>
      <c r="F117" s="596"/>
      <c r="G117" s="597"/>
      <c r="H117" s="597"/>
      <c r="I117" s="597"/>
      <c r="J117" s="597"/>
      <c r="K117" s="597"/>
      <c r="L117" s="597"/>
      <c r="M117" s="597"/>
      <c r="N117" s="597"/>
      <c r="O117" s="597"/>
      <c r="P117" s="597"/>
      <c r="Q117" s="597"/>
      <c r="R117" s="597"/>
      <c r="S117" s="597"/>
      <c r="T117" s="597"/>
      <c r="U117" s="595"/>
      <c r="V117" s="595"/>
      <c r="W117" s="596"/>
      <c r="X117" s="597"/>
      <c r="Y117" s="597"/>
      <c r="Z117" s="597"/>
      <c r="AA117" s="597"/>
      <c r="AB117" s="597"/>
      <c r="AC117" s="597"/>
      <c r="AD117" s="597"/>
      <c r="AE117" s="597"/>
      <c r="AF117" s="597"/>
      <c r="AG117" s="597"/>
      <c r="AH117" s="597"/>
      <c r="AI117" s="597"/>
      <c r="AJ117" s="597"/>
      <c r="AK117" s="597"/>
      <c r="AL117" s="595"/>
      <c r="AM117" s="596"/>
      <c r="AN117" s="596"/>
      <c r="AO117" s="596"/>
      <c r="AP117" s="596"/>
      <c r="AQ117" s="597"/>
      <c r="AR117" s="597"/>
      <c r="AS117" s="597"/>
      <c r="AT117" s="597"/>
      <c r="AU117" s="597"/>
      <c r="AV117" s="597"/>
      <c r="AW117" s="597"/>
      <c r="AX117" s="597"/>
      <c r="AY117" s="597"/>
      <c r="AZ117" s="597"/>
      <c r="BA117" s="597"/>
      <c r="BB117" s="597"/>
      <c r="BC117" s="597"/>
      <c r="BD117" s="597"/>
      <c r="BE117" s="595"/>
      <c r="BF117" s="596"/>
      <c r="BG117" s="596"/>
      <c r="BH117" s="596"/>
      <c r="BI117" s="596"/>
      <c r="BJ117" s="597"/>
      <c r="BK117" s="597"/>
      <c r="BL117" s="597"/>
      <c r="BM117" s="597"/>
      <c r="BN117" s="597"/>
      <c r="BO117" s="597"/>
      <c r="BP117" s="597"/>
      <c r="BQ117" s="597"/>
      <c r="BR117" s="597"/>
      <c r="BS117" s="597"/>
      <c r="BT117" s="597"/>
      <c r="BU117" s="597"/>
      <c r="BV117" s="597"/>
      <c r="BW117" s="597"/>
      <c r="BX117" s="595"/>
      <c r="BY117" s="596"/>
      <c r="BZ117" s="596"/>
      <c r="CA117" s="596"/>
      <c r="CB117" s="596"/>
      <c r="CC117" s="597"/>
      <c r="CD117" s="597"/>
      <c r="CE117" s="597"/>
      <c r="CF117" s="597"/>
      <c r="CG117" s="597"/>
      <c r="CH117" s="597"/>
      <c r="CI117" s="597"/>
      <c r="CJ117" s="597"/>
      <c r="CK117" s="597"/>
      <c r="CL117" s="597"/>
      <c r="CM117" s="597"/>
      <c r="CN117" s="597"/>
      <c r="CO117" s="597"/>
      <c r="CP117" s="597"/>
      <c r="CQ117" s="595"/>
      <c r="CR117" s="596"/>
      <c r="CS117" s="596"/>
      <c r="CT117" s="596"/>
      <c r="CU117" s="596"/>
      <c r="CV117" s="597"/>
      <c r="CW117" s="597"/>
      <c r="CX117" s="597"/>
      <c r="CY117" s="597"/>
      <c r="CZ117" s="597"/>
      <c r="DA117" s="597"/>
      <c r="DB117" s="597"/>
      <c r="DC117" s="597"/>
      <c r="DD117" s="597"/>
      <c r="DE117" s="597"/>
      <c r="DF117" s="597"/>
      <c r="DG117" s="597"/>
      <c r="DH117" s="597"/>
      <c r="DI117" s="597"/>
      <c r="DJ117" s="595"/>
      <c r="DK117" s="596"/>
      <c r="DL117" s="596"/>
      <c r="DM117" s="596"/>
      <c r="DN117" s="596"/>
      <c r="DO117" s="597"/>
      <c r="DP117" s="597"/>
      <c r="DQ117" s="597"/>
      <c r="DR117" s="597"/>
      <c r="DS117" s="597"/>
      <c r="DT117" s="597"/>
      <c r="DU117" s="597"/>
      <c r="DV117" s="597"/>
      <c r="DW117" s="597"/>
      <c r="DX117" s="597"/>
      <c r="DY117" s="597"/>
      <c r="DZ117" s="597"/>
      <c r="EA117" s="597"/>
      <c r="EB117" s="597"/>
      <c r="EC117" s="595"/>
      <c r="ED117" s="596"/>
      <c r="EE117" s="596"/>
      <c r="EF117" s="596"/>
      <c r="EG117" s="596"/>
      <c r="EH117" s="597"/>
      <c r="EI117" s="597"/>
      <c r="EJ117" s="597"/>
      <c r="EK117" s="597"/>
      <c r="EL117" s="597"/>
      <c r="EM117" s="597"/>
      <c r="EN117" s="597"/>
      <c r="EO117" s="597"/>
      <c r="EP117" s="597"/>
      <c r="EQ117" s="597"/>
      <c r="ER117" s="597"/>
      <c r="ES117" s="597"/>
      <c r="ET117" s="597"/>
      <c r="EU117" s="597"/>
      <c r="EV117" s="595"/>
      <c r="EW117" s="596"/>
      <c r="EX117" s="596"/>
      <c r="EY117" s="596"/>
      <c r="EZ117" s="596"/>
      <c r="FA117" s="597"/>
      <c r="FB117" s="597"/>
      <c r="FC117" s="597"/>
      <c r="FD117" s="597"/>
      <c r="FE117" s="597"/>
      <c r="FF117" s="597"/>
      <c r="FG117" s="597"/>
      <c r="FH117" s="597"/>
      <c r="FI117" s="597"/>
      <c r="FJ117" s="597"/>
      <c r="FK117" s="597"/>
      <c r="FL117" s="597"/>
      <c r="FM117" s="597"/>
      <c r="FN117" s="597"/>
      <c r="FO117" s="595"/>
      <c r="FP117" s="596"/>
      <c r="FQ117" s="596"/>
      <c r="FR117" s="596"/>
      <c r="FS117" s="596"/>
      <c r="FT117" s="597"/>
      <c r="FU117" s="597"/>
      <c r="FV117" s="597"/>
      <c r="FW117" s="597"/>
      <c r="FX117" s="597"/>
      <c r="FY117" s="597"/>
      <c r="FZ117" s="597"/>
      <c r="GA117" s="597"/>
      <c r="GB117" s="597"/>
      <c r="GC117" s="597"/>
      <c r="GD117" s="597"/>
      <c r="GE117" s="597"/>
      <c r="GF117" s="597"/>
      <c r="GG117" s="597"/>
      <c r="GH117" s="595"/>
      <c r="GI117" s="596"/>
      <c r="GJ117" s="596"/>
      <c r="GK117" s="596"/>
      <c r="GL117" s="596"/>
      <c r="GM117" s="597"/>
      <c r="GN117" s="597"/>
      <c r="GO117" s="597"/>
      <c r="GP117" s="597"/>
      <c r="GQ117" s="597"/>
      <c r="GR117" s="597"/>
      <c r="GS117" s="597"/>
      <c r="GT117" s="597"/>
      <c r="GU117" s="597"/>
      <c r="GV117" s="597"/>
      <c r="GW117" s="597"/>
      <c r="GX117" s="597"/>
      <c r="GY117" s="597"/>
      <c r="GZ117" s="597"/>
      <c r="HA117" s="595"/>
      <c r="HB117" s="596"/>
      <c r="HC117" s="596"/>
      <c r="HD117" s="596"/>
      <c r="HE117" s="596"/>
      <c r="HF117" s="597"/>
      <c r="HG117" s="597"/>
      <c r="HH117" s="597"/>
      <c r="HI117" s="597"/>
      <c r="HJ117" s="597"/>
      <c r="HK117" s="597"/>
      <c r="HL117" s="597"/>
      <c r="HM117" s="597"/>
      <c r="HN117" s="597"/>
      <c r="HO117" s="597"/>
      <c r="HP117" s="597"/>
      <c r="HQ117" s="597"/>
      <c r="HR117" s="597"/>
      <c r="HS117" s="597"/>
      <c r="HT117" s="595"/>
      <c r="HU117" s="596"/>
      <c r="HV117" s="596"/>
      <c r="HW117" s="596"/>
      <c r="HX117" s="596"/>
      <c r="HY117" s="597"/>
      <c r="HZ117" s="597"/>
      <c r="IA117" s="597"/>
      <c r="IB117" s="597"/>
    </row>
    <row r="118" spans="1:236" ht="13">
      <c r="A118" s="595"/>
      <c r="B118" s="596"/>
      <c r="C118" s="596"/>
      <c r="D118" s="596"/>
      <c r="E118" s="596"/>
      <c r="F118" s="596"/>
      <c r="G118" s="597"/>
      <c r="H118" s="597"/>
      <c r="I118" s="597"/>
      <c r="J118" s="597"/>
      <c r="K118" s="597"/>
      <c r="L118" s="597"/>
      <c r="M118" s="597"/>
      <c r="N118" s="597"/>
      <c r="O118" s="597"/>
      <c r="P118" s="597"/>
      <c r="Q118" s="597"/>
      <c r="R118" s="597"/>
      <c r="S118" s="597"/>
      <c r="T118" s="597"/>
      <c r="U118" s="595"/>
      <c r="V118" s="595"/>
      <c r="W118" s="596"/>
      <c r="X118" s="597"/>
      <c r="Y118" s="597"/>
      <c r="Z118" s="597"/>
      <c r="AA118" s="597"/>
      <c r="AB118" s="597"/>
      <c r="AC118" s="597"/>
      <c r="AD118" s="597"/>
      <c r="AE118" s="597"/>
      <c r="AF118" s="597"/>
      <c r="AG118" s="597"/>
      <c r="AH118" s="597"/>
      <c r="AI118" s="597"/>
      <c r="AJ118" s="597"/>
      <c r="AK118" s="597"/>
      <c r="AL118" s="595"/>
      <c r="AM118" s="596"/>
      <c r="AN118" s="596"/>
      <c r="AO118" s="596"/>
      <c r="AP118" s="596"/>
      <c r="AQ118" s="597"/>
      <c r="AR118" s="597"/>
      <c r="AS118" s="597"/>
      <c r="AT118" s="597"/>
      <c r="AU118" s="597"/>
      <c r="AV118" s="597"/>
      <c r="AW118" s="597"/>
      <c r="AX118" s="597"/>
      <c r="AY118" s="597"/>
      <c r="AZ118" s="597"/>
      <c r="BA118" s="597"/>
      <c r="BB118" s="597"/>
      <c r="BC118" s="597"/>
      <c r="BD118" s="597"/>
      <c r="BE118" s="595"/>
      <c r="BF118" s="596"/>
      <c r="BG118" s="596"/>
      <c r="BH118" s="596"/>
      <c r="BI118" s="596"/>
      <c r="BJ118" s="597"/>
      <c r="BK118" s="597"/>
      <c r="BL118" s="597"/>
      <c r="BM118" s="597"/>
      <c r="BN118" s="597"/>
      <c r="BO118" s="597"/>
      <c r="BP118" s="597"/>
      <c r="BQ118" s="597"/>
      <c r="BR118" s="597"/>
      <c r="BS118" s="597"/>
      <c r="BT118" s="597"/>
      <c r="BU118" s="597"/>
      <c r="BV118" s="597"/>
      <c r="BW118" s="597"/>
      <c r="BX118" s="595"/>
      <c r="BY118" s="596"/>
      <c r="BZ118" s="596"/>
      <c r="CA118" s="596"/>
      <c r="CB118" s="596"/>
      <c r="CC118" s="597"/>
      <c r="CD118" s="597"/>
      <c r="CE118" s="597"/>
      <c r="CF118" s="597"/>
      <c r="CG118" s="597"/>
      <c r="CH118" s="597"/>
      <c r="CI118" s="597"/>
      <c r="CJ118" s="597"/>
      <c r="CK118" s="597"/>
      <c r="CL118" s="597"/>
      <c r="CM118" s="597"/>
      <c r="CN118" s="597"/>
      <c r="CO118" s="597"/>
      <c r="CP118" s="597"/>
      <c r="CQ118" s="595"/>
      <c r="CR118" s="596"/>
      <c r="CS118" s="596"/>
      <c r="CT118" s="596"/>
      <c r="CU118" s="596"/>
      <c r="CV118" s="597"/>
      <c r="CW118" s="597"/>
      <c r="CX118" s="597"/>
      <c r="CY118" s="597"/>
      <c r="CZ118" s="597"/>
      <c r="DA118" s="597"/>
      <c r="DB118" s="597"/>
      <c r="DC118" s="597"/>
      <c r="DD118" s="597"/>
      <c r="DE118" s="597"/>
      <c r="DF118" s="597"/>
      <c r="DG118" s="597"/>
      <c r="DH118" s="597"/>
      <c r="DI118" s="597"/>
      <c r="DJ118" s="595"/>
      <c r="DK118" s="596"/>
      <c r="DL118" s="596"/>
      <c r="DM118" s="596"/>
      <c r="DN118" s="596"/>
      <c r="DO118" s="597"/>
      <c r="DP118" s="597"/>
      <c r="DQ118" s="597"/>
      <c r="DR118" s="597"/>
      <c r="DS118" s="597"/>
      <c r="DT118" s="597"/>
      <c r="DU118" s="597"/>
      <c r="DV118" s="597"/>
      <c r="DW118" s="597"/>
      <c r="DX118" s="597"/>
      <c r="DY118" s="597"/>
      <c r="DZ118" s="597"/>
      <c r="EA118" s="597"/>
      <c r="EB118" s="597"/>
      <c r="EC118" s="595"/>
      <c r="ED118" s="596"/>
      <c r="EE118" s="596"/>
      <c r="EF118" s="596"/>
      <c r="EG118" s="596"/>
      <c r="EH118" s="597"/>
      <c r="EI118" s="597"/>
      <c r="EJ118" s="597"/>
      <c r="EK118" s="597"/>
      <c r="EL118" s="597"/>
      <c r="EM118" s="597"/>
      <c r="EN118" s="597"/>
      <c r="EO118" s="597"/>
      <c r="EP118" s="597"/>
      <c r="EQ118" s="597"/>
      <c r="ER118" s="597"/>
      <c r="ES118" s="597"/>
      <c r="ET118" s="597"/>
      <c r="EU118" s="597"/>
      <c r="EV118" s="595"/>
      <c r="EW118" s="596"/>
      <c r="EX118" s="596"/>
      <c r="EY118" s="596"/>
      <c r="EZ118" s="596"/>
      <c r="FA118" s="597"/>
      <c r="FB118" s="597"/>
      <c r="FC118" s="597"/>
      <c r="FD118" s="597"/>
      <c r="FE118" s="597"/>
      <c r="FF118" s="597"/>
      <c r="FG118" s="597"/>
      <c r="FH118" s="597"/>
      <c r="FI118" s="597"/>
      <c r="FJ118" s="597"/>
      <c r="FK118" s="597"/>
      <c r="FL118" s="597"/>
      <c r="FM118" s="597"/>
      <c r="FN118" s="597"/>
      <c r="FO118" s="595"/>
      <c r="FP118" s="596"/>
      <c r="FQ118" s="596"/>
      <c r="FR118" s="596"/>
      <c r="FS118" s="596"/>
      <c r="FT118" s="597"/>
      <c r="FU118" s="597"/>
      <c r="FV118" s="597"/>
      <c r="FW118" s="597"/>
      <c r="FX118" s="597"/>
      <c r="FY118" s="597"/>
      <c r="FZ118" s="597"/>
      <c r="GA118" s="597"/>
      <c r="GB118" s="597"/>
      <c r="GC118" s="597"/>
      <c r="GD118" s="597"/>
      <c r="GE118" s="597"/>
      <c r="GF118" s="597"/>
      <c r="GG118" s="597"/>
      <c r="GH118" s="595"/>
      <c r="GI118" s="596"/>
      <c r="GJ118" s="596"/>
      <c r="GK118" s="596"/>
      <c r="GL118" s="596"/>
      <c r="GM118" s="597"/>
      <c r="GN118" s="597"/>
      <c r="GO118" s="597"/>
      <c r="GP118" s="597"/>
      <c r="GQ118" s="597"/>
      <c r="GR118" s="597"/>
      <c r="GS118" s="597"/>
      <c r="GT118" s="597"/>
      <c r="GU118" s="597"/>
      <c r="GV118" s="597"/>
      <c r="GW118" s="597"/>
      <c r="GX118" s="597"/>
      <c r="GY118" s="597"/>
      <c r="GZ118" s="597"/>
      <c r="HA118" s="595"/>
      <c r="HB118" s="596"/>
      <c r="HC118" s="596"/>
      <c r="HD118" s="596"/>
      <c r="HE118" s="596"/>
      <c r="HF118" s="597"/>
      <c r="HG118" s="597"/>
      <c r="HH118" s="597"/>
      <c r="HI118" s="597"/>
      <c r="HJ118" s="597"/>
      <c r="HK118" s="597"/>
      <c r="HL118" s="597"/>
      <c r="HM118" s="597"/>
      <c r="HN118" s="597"/>
      <c r="HO118" s="597"/>
      <c r="HP118" s="597"/>
      <c r="HQ118" s="597"/>
      <c r="HR118" s="597"/>
      <c r="HS118" s="597"/>
      <c r="HT118" s="595"/>
      <c r="HU118" s="596"/>
      <c r="HV118" s="596"/>
      <c r="HW118" s="596"/>
      <c r="HX118" s="596"/>
      <c r="HY118" s="597"/>
      <c r="HZ118" s="597"/>
      <c r="IA118" s="597"/>
      <c r="IB118" s="597"/>
    </row>
    <row r="119" spans="1:236" ht="13">
      <c r="A119" s="595"/>
      <c r="B119" s="596"/>
      <c r="C119" s="596"/>
      <c r="D119" s="596"/>
      <c r="E119" s="596"/>
      <c r="F119" s="596"/>
      <c r="G119" s="597"/>
      <c r="H119" s="597"/>
      <c r="I119" s="597"/>
      <c r="J119" s="597"/>
      <c r="K119" s="597"/>
      <c r="L119" s="597"/>
      <c r="M119" s="597"/>
      <c r="N119" s="597"/>
      <c r="O119" s="597"/>
      <c r="P119" s="597"/>
      <c r="Q119" s="597"/>
      <c r="R119" s="597"/>
      <c r="S119" s="597"/>
      <c r="T119" s="597"/>
      <c r="U119" s="595"/>
      <c r="V119" s="595"/>
      <c r="W119" s="596"/>
      <c r="X119" s="597"/>
      <c r="Y119" s="597"/>
      <c r="Z119" s="597"/>
      <c r="AA119" s="597"/>
      <c r="AB119" s="597"/>
      <c r="AC119" s="597"/>
      <c r="AD119" s="597"/>
      <c r="AE119" s="597"/>
      <c r="AF119" s="597"/>
      <c r="AG119" s="597"/>
      <c r="AH119" s="597"/>
      <c r="AI119" s="597"/>
      <c r="AJ119" s="597"/>
      <c r="AK119" s="597"/>
      <c r="AL119" s="595"/>
      <c r="AM119" s="596"/>
      <c r="AN119" s="596"/>
      <c r="AO119" s="596"/>
      <c r="AP119" s="596"/>
      <c r="AQ119" s="597"/>
      <c r="AR119" s="597"/>
      <c r="AS119" s="597"/>
      <c r="AT119" s="597"/>
      <c r="AU119" s="597"/>
      <c r="AV119" s="597"/>
      <c r="AW119" s="597"/>
      <c r="AX119" s="597"/>
      <c r="AY119" s="597"/>
      <c r="AZ119" s="597"/>
      <c r="BA119" s="597"/>
      <c r="BB119" s="597"/>
      <c r="BC119" s="597"/>
      <c r="BD119" s="597"/>
      <c r="BE119" s="595"/>
      <c r="BF119" s="596"/>
      <c r="BG119" s="596"/>
      <c r="BH119" s="596"/>
      <c r="BI119" s="596"/>
      <c r="BJ119" s="597"/>
      <c r="BK119" s="597"/>
      <c r="BL119" s="597"/>
      <c r="BM119" s="597"/>
      <c r="BN119" s="597"/>
      <c r="BO119" s="597"/>
      <c r="BP119" s="597"/>
      <c r="BQ119" s="597"/>
      <c r="BR119" s="597"/>
      <c r="BS119" s="597"/>
      <c r="BT119" s="597"/>
      <c r="BU119" s="597"/>
      <c r="BV119" s="597"/>
      <c r="BW119" s="597"/>
      <c r="BX119" s="595"/>
      <c r="BY119" s="596"/>
      <c r="BZ119" s="596"/>
      <c r="CA119" s="596"/>
      <c r="CB119" s="596"/>
      <c r="CC119" s="597"/>
      <c r="CD119" s="597"/>
      <c r="CE119" s="597"/>
      <c r="CF119" s="597"/>
      <c r="CG119" s="597"/>
      <c r="CH119" s="597"/>
      <c r="CI119" s="597"/>
      <c r="CJ119" s="597"/>
      <c r="CK119" s="597"/>
      <c r="CL119" s="597"/>
      <c r="CM119" s="597"/>
      <c r="CN119" s="597"/>
      <c r="CO119" s="597"/>
      <c r="CP119" s="597"/>
      <c r="CQ119" s="595"/>
      <c r="CR119" s="596"/>
      <c r="CS119" s="596"/>
      <c r="CT119" s="596"/>
      <c r="CU119" s="596"/>
      <c r="CV119" s="597"/>
      <c r="CW119" s="597"/>
      <c r="CX119" s="597"/>
      <c r="CY119" s="597"/>
      <c r="CZ119" s="597"/>
      <c r="DA119" s="597"/>
      <c r="DB119" s="597"/>
      <c r="DC119" s="597"/>
      <c r="DD119" s="597"/>
      <c r="DE119" s="597"/>
      <c r="DF119" s="597"/>
      <c r="DG119" s="597"/>
      <c r="DH119" s="597"/>
      <c r="DI119" s="597"/>
      <c r="DJ119" s="595"/>
      <c r="DK119" s="596"/>
      <c r="DL119" s="596"/>
      <c r="DM119" s="596"/>
      <c r="DN119" s="596"/>
      <c r="DO119" s="597"/>
      <c r="DP119" s="597"/>
      <c r="DQ119" s="597"/>
      <c r="DR119" s="597"/>
      <c r="DS119" s="597"/>
      <c r="DT119" s="597"/>
      <c r="DU119" s="597"/>
      <c r="DV119" s="597"/>
      <c r="DW119" s="597"/>
      <c r="DX119" s="597"/>
      <c r="DY119" s="597"/>
      <c r="DZ119" s="597"/>
      <c r="EA119" s="597"/>
      <c r="EB119" s="597"/>
      <c r="EC119" s="595"/>
      <c r="ED119" s="596"/>
      <c r="EE119" s="596"/>
      <c r="EF119" s="596"/>
      <c r="EG119" s="596"/>
      <c r="EH119" s="597"/>
      <c r="EI119" s="597"/>
      <c r="EJ119" s="597"/>
      <c r="EK119" s="597"/>
      <c r="EL119" s="597"/>
      <c r="EM119" s="597"/>
      <c r="EN119" s="597"/>
      <c r="EO119" s="597"/>
      <c r="EP119" s="597"/>
      <c r="EQ119" s="597"/>
      <c r="ER119" s="597"/>
      <c r="ES119" s="597"/>
      <c r="ET119" s="597"/>
      <c r="EU119" s="597"/>
      <c r="EV119" s="595"/>
      <c r="EW119" s="596"/>
      <c r="EX119" s="596"/>
      <c r="EY119" s="596"/>
      <c r="EZ119" s="596"/>
      <c r="FA119" s="597"/>
      <c r="FB119" s="597"/>
      <c r="FC119" s="597"/>
      <c r="FD119" s="597"/>
      <c r="FE119" s="597"/>
      <c r="FF119" s="597"/>
      <c r="FG119" s="597"/>
      <c r="FH119" s="597"/>
      <c r="FI119" s="597"/>
      <c r="FJ119" s="597"/>
      <c r="FK119" s="597"/>
      <c r="FL119" s="597"/>
      <c r="FM119" s="597"/>
      <c r="FN119" s="597"/>
      <c r="FO119" s="595"/>
      <c r="FP119" s="596"/>
      <c r="FQ119" s="596"/>
      <c r="FR119" s="596"/>
      <c r="FS119" s="596"/>
      <c r="FT119" s="597"/>
      <c r="FU119" s="597"/>
      <c r="FV119" s="597"/>
      <c r="FW119" s="597"/>
      <c r="FX119" s="597"/>
      <c r="FY119" s="597"/>
      <c r="FZ119" s="597"/>
      <c r="GA119" s="597"/>
      <c r="GB119" s="597"/>
      <c r="GC119" s="597"/>
      <c r="GD119" s="597"/>
      <c r="GE119" s="597"/>
      <c r="GF119" s="597"/>
      <c r="GG119" s="597"/>
      <c r="GH119" s="595"/>
      <c r="GI119" s="596"/>
      <c r="GJ119" s="596"/>
      <c r="GK119" s="596"/>
      <c r="GL119" s="596"/>
      <c r="GM119" s="597"/>
      <c r="GN119" s="597"/>
      <c r="GO119" s="597"/>
      <c r="GP119" s="597"/>
      <c r="GQ119" s="597"/>
      <c r="GR119" s="597"/>
      <c r="GS119" s="597"/>
      <c r="GT119" s="597"/>
      <c r="GU119" s="597"/>
      <c r="GV119" s="597"/>
      <c r="GW119" s="597"/>
      <c r="GX119" s="597"/>
      <c r="GY119" s="597"/>
      <c r="GZ119" s="597"/>
      <c r="HA119" s="595"/>
      <c r="HB119" s="596"/>
      <c r="HC119" s="596"/>
      <c r="HD119" s="596"/>
      <c r="HE119" s="596"/>
      <c r="HF119" s="597"/>
      <c r="HG119" s="597"/>
      <c r="HH119" s="597"/>
      <c r="HI119" s="597"/>
      <c r="HJ119" s="597"/>
      <c r="HK119" s="597"/>
      <c r="HL119" s="597"/>
      <c r="HM119" s="597"/>
      <c r="HN119" s="597"/>
      <c r="HO119" s="597"/>
      <c r="HP119" s="597"/>
      <c r="HQ119" s="597"/>
      <c r="HR119" s="597"/>
      <c r="HS119" s="597"/>
      <c r="HT119" s="595"/>
      <c r="HU119" s="596"/>
      <c r="HV119" s="596"/>
      <c r="HW119" s="596"/>
      <c r="HX119" s="596"/>
      <c r="HY119" s="597"/>
      <c r="HZ119" s="597"/>
      <c r="IA119" s="597"/>
      <c r="IB119" s="597"/>
    </row>
    <row r="120" spans="1:236" ht="13">
      <c r="A120" s="595"/>
      <c r="B120" s="596"/>
      <c r="C120" s="596"/>
      <c r="D120" s="596"/>
      <c r="E120" s="596"/>
      <c r="F120" s="596"/>
      <c r="G120" s="597"/>
      <c r="H120" s="597"/>
      <c r="I120" s="597"/>
      <c r="J120" s="597"/>
      <c r="K120" s="597"/>
      <c r="L120" s="597"/>
      <c r="M120" s="597"/>
      <c r="N120" s="597"/>
      <c r="O120" s="597"/>
      <c r="P120" s="597"/>
      <c r="Q120" s="597"/>
      <c r="R120" s="597"/>
      <c r="S120" s="597"/>
      <c r="T120" s="597"/>
      <c r="U120" s="595"/>
      <c r="V120" s="595"/>
      <c r="W120" s="596"/>
      <c r="X120" s="597"/>
      <c r="Y120" s="597"/>
      <c r="Z120" s="597"/>
      <c r="AA120" s="597"/>
      <c r="AB120" s="597"/>
      <c r="AC120" s="597"/>
      <c r="AD120" s="597"/>
      <c r="AE120" s="597"/>
      <c r="AF120" s="597"/>
      <c r="AG120" s="597"/>
      <c r="AH120" s="597"/>
      <c r="AI120" s="597"/>
      <c r="AJ120" s="597"/>
      <c r="AK120" s="597"/>
      <c r="AL120" s="595"/>
      <c r="AM120" s="596"/>
      <c r="AN120" s="596"/>
      <c r="AO120" s="596"/>
      <c r="AP120" s="596"/>
      <c r="AQ120" s="597"/>
      <c r="AR120" s="597"/>
      <c r="AS120" s="597"/>
      <c r="AT120" s="597"/>
      <c r="AU120" s="597"/>
      <c r="AV120" s="597"/>
      <c r="AW120" s="597"/>
      <c r="AX120" s="597"/>
      <c r="AY120" s="597"/>
      <c r="AZ120" s="597"/>
      <c r="BA120" s="597"/>
      <c r="BB120" s="597"/>
      <c r="BC120" s="597"/>
      <c r="BD120" s="597"/>
      <c r="BE120" s="595"/>
      <c r="BF120" s="596"/>
      <c r="BG120" s="596"/>
      <c r="BH120" s="596"/>
      <c r="BI120" s="596"/>
      <c r="BJ120" s="597"/>
      <c r="BK120" s="597"/>
      <c r="BL120" s="597"/>
      <c r="BM120" s="597"/>
      <c r="BN120" s="597"/>
      <c r="BO120" s="597"/>
      <c r="BP120" s="597"/>
      <c r="BQ120" s="597"/>
      <c r="BR120" s="597"/>
      <c r="BS120" s="597"/>
      <c r="BT120" s="597"/>
      <c r="BU120" s="597"/>
      <c r="BV120" s="597"/>
      <c r="BW120" s="597"/>
      <c r="BX120" s="595"/>
      <c r="BY120" s="596"/>
      <c r="BZ120" s="596"/>
      <c r="CA120" s="596"/>
      <c r="CB120" s="596"/>
      <c r="CC120" s="597"/>
      <c r="CD120" s="597"/>
      <c r="CE120" s="597"/>
      <c r="CF120" s="597"/>
      <c r="CG120" s="597"/>
      <c r="CH120" s="597"/>
      <c r="CI120" s="597"/>
      <c r="CJ120" s="597"/>
      <c r="CK120" s="597"/>
      <c r="CL120" s="597"/>
      <c r="CM120" s="597"/>
      <c r="CN120" s="597"/>
      <c r="CO120" s="597"/>
      <c r="CP120" s="597"/>
      <c r="CQ120" s="595"/>
      <c r="CR120" s="596"/>
      <c r="CS120" s="596"/>
      <c r="CT120" s="596"/>
      <c r="CU120" s="596"/>
      <c r="CV120" s="597"/>
      <c r="CW120" s="597"/>
      <c r="CX120" s="597"/>
      <c r="CY120" s="597"/>
      <c r="CZ120" s="597"/>
      <c r="DA120" s="597"/>
      <c r="DB120" s="597"/>
      <c r="DC120" s="597"/>
      <c r="DD120" s="597"/>
      <c r="DE120" s="597"/>
      <c r="DF120" s="597"/>
      <c r="DG120" s="597"/>
      <c r="DH120" s="597"/>
      <c r="DI120" s="597"/>
      <c r="DJ120" s="595"/>
      <c r="DK120" s="596"/>
      <c r="DL120" s="596"/>
      <c r="DM120" s="596"/>
      <c r="DN120" s="596"/>
      <c r="DO120" s="597"/>
      <c r="DP120" s="597"/>
      <c r="DQ120" s="597"/>
      <c r="DR120" s="597"/>
      <c r="DS120" s="597"/>
      <c r="DT120" s="597"/>
      <c r="DU120" s="597"/>
      <c r="DV120" s="597"/>
      <c r="DW120" s="597"/>
      <c r="DX120" s="597"/>
      <c r="DY120" s="597"/>
      <c r="DZ120" s="597"/>
      <c r="EA120" s="597"/>
      <c r="EB120" s="597"/>
      <c r="EC120" s="595"/>
      <c r="ED120" s="596"/>
      <c r="EE120" s="596"/>
      <c r="EF120" s="596"/>
      <c r="EG120" s="596"/>
      <c r="EH120" s="597"/>
      <c r="EI120" s="597"/>
      <c r="EJ120" s="597"/>
      <c r="EK120" s="597"/>
      <c r="EL120" s="597"/>
      <c r="EM120" s="597"/>
      <c r="EN120" s="597"/>
      <c r="EO120" s="597"/>
      <c r="EP120" s="597"/>
      <c r="EQ120" s="597"/>
      <c r="ER120" s="597"/>
      <c r="ES120" s="597"/>
      <c r="ET120" s="597"/>
      <c r="EU120" s="597"/>
      <c r="EV120" s="595"/>
      <c r="EW120" s="596"/>
      <c r="EX120" s="596"/>
      <c r="EY120" s="596"/>
      <c r="EZ120" s="596"/>
      <c r="FA120" s="597"/>
      <c r="FB120" s="597"/>
      <c r="FC120" s="597"/>
      <c r="FD120" s="597"/>
      <c r="FE120" s="597"/>
      <c r="FF120" s="597"/>
      <c r="FG120" s="597"/>
      <c r="FH120" s="597"/>
      <c r="FI120" s="597"/>
      <c r="FJ120" s="597"/>
      <c r="FK120" s="597"/>
      <c r="FL120" s="597"/>
      <c r="FM120" s="597"/>
      <c r="FN120" s="597"/>
      <c r="FO120" s="595"/>
      <c r="FP120" s="596"/>
      <c r="FQ120" s="596"/>
      <c r="FR120" s="596"/>
      <c r="FS120" s="596"/>
      <c r="FT120" s="597"/>
      <c r="FU120" s="597"/>
      <c r="FV120" s="597"/>
      <c r="FW120" s="597"/>
      <c r="FX120" s="597"/>
      <c r="FY120" s="597"/>
      <c r="FZ120" s="597"/>
      <c r="GA120" s="597"/>
      <c r="GB120" s="597"/>
      <c r="GC120" s="597"/>
      <c r="GD120" s="597"/>
      <c r="GE120" s="597"/>
      <c r="GF120" s="597"/>
      <c r="GG120" s="597"/>
      <c r="GH120" s="595"/>
      <c r="GI120" s="596"/>
      <c r="GJ120" s="596"/>
      <c r="GK120" s="596"/>
      <c r="GL120" s="596"/>
      <c r="GM120" s="597"/>
      <c r="GN120" s="597"/>
      <c r="GO120" s="597"/>
      <c r="GP120" s="597"/>
      <c r="GQ120" s="597"/>
      <c r="GR120" s="597"/>
      <c r="GS120" s="597"/>
      <c r="GT120" s="597"/>
      <c r="GU120" s="597"/>
      <c r="GV120" s="597"/>
      <c r="GW120" s="597"/>
      <c r="GX120" s="597"/>
      <c r="GY120" s="597"/>
      <c r="GZ120" s="597"/>
      <c r="HA120" s="595"/>
      <c r="HB120" s="596"/>
      <c r="HC120" s="596"/>
      <c r="HD120" s="596"/>
      <c r="HE120" s="596"/>
      <c r="HF120" s="597"/>
      <c r="HG120" s="597"/>
      <c r="HH120" s="597"/>
      <c r="HI120" s="597"/>
      <c r="HJ120" s="597"/>
      <c r="HK120" s="597"/>
      <c r="HL120" s="597"/>
      <c r="HM120" s="597"/>
      <c r="HN120" s="597"/>
      <c r="HO120" s="597"/>
      <c r="HP120" s="597"/>
      <c r="HQ120" s="597"/>
      <c r="HR120" s="597"/>
      <c r="HS120" s="597"/>
      <c r="HT120" s="595"/>
      <c r="HU120" s="596"/>
      <c r="HV120" s="596"/>
      <c r="HW120" s="596"/>
      <c r="HX120" s="596"/>
      <c r="HY120" s="597"/>
      <c r="HZ120" s="597"/>
      <c r="IA120" s="597"/>
      <c r="IB120" s="597"/>
    </row>
  </sheetData>
  <sheetProtection selectLockedCells="1"/>
  <mergeCells count="427">
    <mergeCell ref="EC120:EU120"/>
    <mergeCell ref="EV120:FN120"/>
    <mergeCell ref="FO120:GG120"/>
    <mergeCell ref="GH120:GZ120"/>
    <mergeCell ref="HA120:HS120"/>
    <mergeCell ref="HT120:IB120"/>
    <mergeCell ref="HA119:HS119"/>
    <mergeCell ref="HT119:IB119"/>
    <mergeCell ref="A120:T120"/>
    <mergeCell ref="U120:V120"/>
    <mergeCell ref="W120:AK120"/>
    <mergeCell ref="AL120:BD120"/>
    <mergeCell ref="BE120:BW120"/>
    <mergeCell ref="BX120:CP120"/>
    <mergeCell ref="CQ120:DI120"/>
    <mergeCell ref="DJ120:EB120"/>
    <mergeCell ref="CQ119:DI119"/>
    <mergeCell ref="DJ119:EB119"/>
    <mergeCell ref="EC119:EU119"/>
    <mergeCell ref="EV119:FN119"/>
    <mergeCell ref="FO119:GG119"/>
    <mergeCell ref="GH119:GZ119"/>
    <mergeCell ref="A119:T119"/>
    <mergeCell ref="U119:V119"/>
    <mergeCell ref="W119:AK119"/>
    <mergeCell ref="AL119:BD119"/>
    <mergeCell ref="BE119:BW119"/>
    <mergeCell ref="BX119:CP119"/>
    <mergeCell ref="EC118:EU118"/>
    <mergeCell ref="EV118:FN118"/>
    <mergeCell ref="FO118:GG118"/>
    <mergeCell ref="GH118:GZ118"/>
    <mergeCell ref="HA118:HS118"/>
    <mergeCell ref="HT118:IB118"/>
    <mergeCell ref="HA117:HS117"/>
    <mergeCell ref="HT117:IB117"/>
    <mergeCell ref="A118:T118"/>
    <mergeCell ref="U118:V118"/>
    <mergeCell ref="W118:AK118"/>
    <mergeCell ref="AL118:BD118"/>
    <mergeCell ref="BE118:BW118"/>
    <mergeCell ref="BX118:CP118"/>
    <mergeCell ref="CQ118:DI118"/>
    <mergeCell ref="DJ118:EB118"/>
    <mergeCell ref="CQ117:DI117"/>
    <mergeCell ref="DJ117:EB117"/>
    <mergeCell ref="EC117:EU117"/>
    <mergeCell ref="EV117:FN117"/>
    <mergeCell ref="FO117:GG117"/>
    <mergeCell ref="GH117:GZ117"/>
    <mergeCell ref="A117:T117"/>
    <mergeCell ref="U117:V117"/>
    <mergeCell ref="W117:AK117"/>
    <mergeCell ref="AL117:BD117"/>
    <mergeCell ref="BE117:BW117"/>
    <mergeCell ref="BX117:CP117"/>
    <mergeCell ref="EC116:EU116"/>
    <mergeCell ref="EV116:FN116"/>
    <mergeCell ref="FO116:GG116"/>
    <mergeCell ref="GH116:GZ116"/>
    <mergeCell ref="HA116:HS116"/>
    <mergeCell ref="HT116:IB116"/>
    <mergeCell ref="HA115:HS115"/>
    <mergeCell ref="HT115:IB115"/>
    <mergeCell ref="A116:T116"/>
    <mergeCell ref="U116:V116"/>
    <mergeCell ref="W116:AK116"/>
    <mergeCell ref="AL116:BD116"/>
    <mergeCell ref="BE116:BW116"/>
    <mergeCell ref="BX116:CP116"/>
    <mergeCell ref="CQ116:DI116"/>
    <mergeCell ref="DJ116:EB116"/>
    <mergeCell ref="CQ115:DI115"/>
    <mergeCell ref="DJ115:EB115"/>
    <mergeCell ref="EC115:EU115"/>
    <mergeCell ref="EV115:FN115"/>
    <mergeCell ref="FO115:GG115"/>
    <mergeCell ref="GH115:GZ115"/>
    <mergeCell ref="A115:T115"/>
    <mergeCell ref="U115:V115"/>
    <mergeCell ref="W115:AK115"/>
    <mergeCell ref="AL115:BD115"/>
    <mergeCell ref="BE115:BW115"/>
    <mergeCell ref="BX115:CP115"/>
    <mergeCell ref="EC114:EU114"/>
    <mergeCell ref="EV114:FN114"/>
    <mergeCell ref="FO114:GG114"/>
    <mergeCell ref="GH114:GZ114"/>
    <mergeCell ref="HA114:HS114"/>
    <mergeCell ref="HT114:IB114"/>
    <mergeCell ref="HA113:HS113"/>
    <mergeCell ref="HT113:IB113"/>
    <mergeCell ref="A114:T114"/>
    <mergeCell ref="U114:V114"/>
    <mergeCell ref="W114:AK114"/>
    <mergeCell ref="AL114:BD114"/>
    <mergeCell ref="BE114:BW114"/>
    <mergeCell ref="BX114:CP114"/>
    <mergeCell ref="CQ114:DI114"/>
    <mergeCell ref="DJ114:EB114"/>
    <mergeCell ref="CQ113:DI113"/>
    <mergeCell ref="DJ113:EB113"/>
    <mergeCell ref="EC113:EU113"/>
    <mergeCell ref="EV113:FN113"/>
    <mergeCell ref="FO113:GG113"/>
    <mergeCell ref="GH113:GZ113"/>
    <mergeCell ref="A113:T113"/>
    <mergeCell ref="U113:V113"/>
    <mergeCell ref="W113:AK113"/>
    <mergeCell ref="AL113:BD113"/>
    <mergeCell ref="BE113:BW113"/>
    <mergeCell ref="BX113:CP113"/>
    <mergeCell ref="EC112:EU112"/>
    <mergeCell ref="EV112:FN112"/>
    <mergeCell ref="FO112:GG112"/>
    <mergeCell ref="GH112:GZ112"/>
    <mergeCell ref="HA112:HS112"/>
    <mergeCell ref="HT112:IB112"/>
    <mergeCell ref="HA111:HS111"/>
    <mergeCell ref="HT111:IB111"/>
    <mergeCell ref="A112:T112"/>
    <mergeCell ref="U112:V112"/>
    <mergeCell ref="W112:AK112"/>
    <mergeCell ref="AL112:BD112"/>
    <mergeCell ref="BE112:BW112"/>
    <mergeCell ref="BX112:CP112"/>
    <mergeCell ref="CQ112:DI112"/>
    <mergeCell ref="DJ112:EB112"/>
    <mergeCell ref="CQ111:DI111"/>
    <mergeCell ref="DJ111:EB111"/>
    <mergeCell ref="EC111:EU111"/>
    <mergeCell ref="EV111:FN111"/>
    <mergeCell ref="FO111:GG111"/>
    <mergeCell ref="GH111:GZ111"/>
    <mergeCell ref="A111:T111"/>
    <mergeCell ref="U111:V111"/>
    <mergeCell ref="W111:AK111"/>
    <mergeCell ref="AL111:BD111"/>
    <mergeCell ref="BE111:BW111"/>
    <mergeCell ref="BX111:CP111"/>
    <mergeCell ref="EC110:EU110"/>
    <mergeCell ref="EV110:FN110"/>
    <mergeCell ref="FO110:GG110"/>
    <mergeCell ref="GH110:GZ110"/>
    <mergeCell ref="HA110:HS110"/>
    <mergeCell ref="HT110:IB110"/>
    <mergeCell ref="HA109:HS109"/>
    <mergeCell ref="HT109:IB109"/>
    <mergeCell ref="A110:T110"/>
    <mergeCell ref="U110:V110"/>
    <mergeCell ref="W110:AK110"/>
    <mergeCell ref="AL110:BD110"/>
    <mergeCell ref="BE110:BW110"/>
    <mergeCell ref="BX110:CP110"/>
    <mergeCell ref="CQ110:DI110"/>
    <mergeCell ref="DJ110:EB110"/>
    <mergeCell ref="CQ109:DI109"/>
    <mergeCell ref="DJ109:EB109"/>
    <mergeCell ref="EC109:EU109"/>
    <mergeCell ref="EV109:FN109"/>
    <mergeCell ref="FO109:GG109"/>
    <mergeCell ref="GH109:GZ109"/>
    <mergeCell ref="A109:T109"/>
    <mergeCell ref="U109:V109"/>
    <mergeCell ref="W109:AK109"/>
    <mergeCell ref="AL109:BD109"/>
    <mergeCell ref="BE109:BW109"/>
    <mergeCell ref="BX109:CP109"/>
    <mergeCell ref="A107:E107"/>
    <mergeCell ref="F107:K107"/>
    <mergeCell ref="L107:O107"/>
    <mergeCell ref="P107:U107"/>
    <mergeCell ref="A108:E108"/>
    <mergeCell ref="F108:K108"/>
    <mergeCell ref="L108:O108"/>
    <mergeCell ref="P108:U108"/>
    <mergeCell ref="A105:E105"/>
    <mergeCell ref="F105:K105"/>
    <mergeCell ref="L105:O105"/>
    <mergeCell ref="P105:U105"/>
    <mergeCell ref="A106:E106"/>
    <mergeCell ref="F106:K106"/>
    <mergeCell ref="L106:O106"/>
    <mergeCell ref="P106:U106"/>
    <mergeCell ref="A103:E103"/>
    <mergeCell ref="F103:K103"/>
    <mergeCell ref="L103:O103"/>
    <mergeCell ref="P103:U103"/>
    <mergeCell ref="A104:E104"/>
    <mergeCell ref="F104:K104"/>
    <mergeCell ref="L104:O104"/>
    <mergeCell ref="P104:U104"/>
    <mergeCell ref="A101:E101"/>
    <mergeCell ref="F101:K101"/>
    <mergeCell ref="L101:O101"/>
    <mergeCell ref="P101:U101"/>
    <mergeCell ref="A102:E102"/>
    <mergeCell ref="F102:K102"/>
    <mergeCell ref="L102:O102"/>
    <mergeCell ref="P102:U102"/>
    <mergeCell ref="A100:E100"/>
    <mergeCell ref="F100:K100"/>
    <mergeCell ref="L100:O100"/>
    <mergeCell ref="P100:U100"/>
    <mergeCell ref="A97:E97"/>
    <mergeCell ref="F97:K97"/>
    <mergeCell ref="L97:O97"/>
    <mergeCell ref="P97:U97"/>
    <mergeCell ref="A98:E98"/>
    <mergeCell ref="F98:K98"/>
    <mergeCell ref="L98:O98"/>
    <mergeCell ref="P98:U98"/>
    <mergeCell ref="A95:E95"/>
    <mergeCell ref="F95:K95"/>
    <mergeCell ref="L95:O95"/>
    <mergeCell ref="P95:U95"/>
    <mergeCell ref="A96:E96"/>
    <mergeCell ref="F96:K96"/>
    <mergeCell ref="L96:O96"/>
    <mergeCell ref="P96:U96"/>
    <mergeCell ref="A99:E99"/>
    <mergeCell ref="F99:K99"/>
    <mergeCell ref="L99:O99"/>
    <mergeCell ref="P99:U99"/>
    <mergeCell ref="A94:E94"/>
    <mergeCell ref="F94:K94"/>
    <mergeCell ref="L94:O94"/>
    <mergeCell ref="A89:I89"/>
    <mergeCell ref="K89:T89"/>
    <mergeCell ref="A90:E90"/>
    <mergeCell ref="F90:K90"/>
    <mergeCell ref="L90:O90"/>
    <mergeCell ref="A91:I91"/>
    <mergeCell ref="P94:U94"/>
    <mergeCell ref="A86:A88"/>
    <mergeCell ref="D86:I86"/>
    <mergeCell ref="K86:R86"/>
    <mergeCell ref="D87:I87"/>
    <mergeCell ref="K87:R87"/>
    <mergeCell ref="D88:I88"/>
    <mergeCell ref="K88:R88"/>
    <mergeCell ref="B92:J92"/>
    <mergeCell ref="A93:E93"/>
    <mergeCell ref="F93:K93"/>
    <mergeCell ref="L93:O93"/>
    <mergeCell ref="A82:A85"/>
    <mergeCell ref="D82:I82"/>
    <mergeCell ref="K82:R82"/>
    <mergeCell ref="D83:I83"/>
    <mergeCell ref="K83:R83"/>
    <mergeCell ref="D84:I84"/>
    <mergeCell ref="K84:R84"/>
    <mergeCell ref="D85:I85"/>
    <mergeCell ref="K85:R85"/>
    <mergeCell ref="A78:I78"/>
    <mergeCell ref="K78:T78"/>
    <mergeCell ref="A79:R79"/>
    <mergeCell ref="S79:U79"/>
    <mergeCell ref="B80:B81"/>
    <mergeCell ref="C80:C81"/>
    <mergeCell ref="D80:I81"/>
    <mergeCell ref="J80:J81"/>
    <mergeCell ref="K80:R80"/>
    <mergeCell ref="S80:S81"/>
    <mergeCell ref="T80:T81"/>
    <mergeCell ref="U80:U81"/>
    <mergeCell ref="K81:N81"/>
    <mergeCell ref="O81:R81"/>
    <mergeCell ref="K73:R73"/>
    <mergeCell ref="D74:I74"/>
    <mergeCell ref="K74:R74"/>
    <mergeCell ref="D76:I76"/>
    <mergeCell ref="K76:R76"/>
    <mergeCell ref="D77:I77"/>
    <mergeCell ref="K77:R77"/>
    <mergeCell ref="D68:I68"/>
    <mergeCell ref="D69:I69"/>
    <mergeCell ref="D70:I70"/>
    <mergeCell ref="D71:I71"/>
    <mergeCell ref="D72:I72"/>
    <mergeCell ref="D73:I73"/>
    <mergeCell ref="T63:T64"/>
    <mergeCell ref="U63:U64"/>
    <mergeCell ref="K64:R64"/>
    <mergeCell ref="D66:I66"/>
    <mergeCell ref="K66:R66"/>
    <mergeCell ref="D67:I67"/>
    <mergeCell ref="A63:B64"/>
    <mergeCell ref="C63:C64"/>
    <mergeCell ref="D63:I64"/>
    <mergeCell ref="J63:J64"/>
    <mergeCell ref="K63:R63"/>
    <mergeCell ref="S63:S64"/>
    <mergeCell ref="A60:D60"/>
    <mergeCell ref="E60:J60"/>
    <mergeCell ref="K60:N60"/>
    <mergeCell ref="O60:T60"/>
    <mergeCell ref="A61:T61"/>
    <mergeCell ref="A62:R62"/>
    <mergeCell ref="S62:U62"/>
    <mergeCell ref="A58:B58"/>
    <mergeCell ref="C58:J58"/>
    <mergeCell ref="K58:T58"/>
    <mergeCell ref="A59:B59"/>
    <mergeCell ref="C59:J59"/>
    <mergeCell ref="K59:T59"/>
    <mergeCell ref="B54:L54"/>
    <mergeCell ref="M54:O54"/>
    <mergeCell ref="P54:T54"/>
    <mergeCell ref="A55:T55"/>
    <mergeCell ref="A56:T56"/>
    <mergeCell ref="A57:B57"/>
    <mergeCell ref="C57:J57"/>
    <mergeCell ref="K57:T57"/>
    <mergeCell ref="B52:L52"/>
    <mergeCell ref="M52:O52"/>
    <mergeCell ref="P52:T52"/>
    <mergeCell ref="B53:L53"/>
    <mergeCell ref="M53:O53"/>
    <mergeCell ref="P53:T53"/>
    <mergeCell ref="B50:L50"/>
    <mergeCell ref="M50:O50"/>
    <mergeCell ref="P50:T50"/>
    <mergeCell ref="B51:L51"/>
    <mergeCell ref="M51:O51"/>
    <mergeCell ref="P51:T51"/>
    <mergeCell ref="A45:T45"/>
    <mergeCell ref="A46:T46"/>
    <mergeCell ref="A47:T47"/>
    <mergeCell ref="A48:T48"/>
    <mergeCell ref="A49:L49"/>
    <mergeCell ref="M49:O49"/>
    <mergeCell ref="P49:T49"/>
    <mergeCell ref="A43:T43"/>
    <mergeCell ref="A44:T44"/>
    <mergeCell ref="K38:R38"/>
    <mergeCell ref="A39:I39"/>
    <mergeCell ref="K39:T39"/>
    <mergeCell ref="B40:K41"/>
    <mergeCell ref="L40:O40"/>
    <mergeCell ref="P40:R40"/>
    <mergeCell ref="S40:T40"/>
    <mergeCell ref="L41:O41"/>
    <mergeCell ref="P41:R41"/>
    <mergeCell ref="S41:T41"/>
    <mergeCell ref="A36:A38"/>
    <mergeCell ref="D36:I36"/>
    <mergeCell ref="K36:R36"/>
    <mergeCell ref="D37:I37"/>
    <mergeCell ref="K37:R37"/>
    <mergeCell ref="D38:I38"/>
    <mergeCell ref="A42:E42"/>
    <mergeCell ref="F42:K42"/>
    <mergeCell ref="L42:O42"/>
    <mergeCell ref="P42:U42"/>
    <mergeCell ref="A32:A35"/>
    <mergeCell ref="D32:I32"/>
    <mergeCell ref="K32:R32"/>
    <mergeCell ref="D33:I33"/>
    <mergeCell ref="K33:R33"/>
    <mergeCell ref="D34:I34"/>
    <mergeCell ref="K34:R34"/>
    <mergeCell ref="D35:I35"/>
    <mergeCell ref="K35:R35"/>
    <mergeCell ref="A27:I27"/>
    <mergeCell ref="K27:T27"/>
    <mergeCell ref="A28:U28"/>
    <mergeCell ref="A29:R29"/>
    <mergeCell ref="S29:U29"/>
    <mergeCell ref="B30:B31"/>
    <mergeCell ref="C30:C31"/>
    <mergeCell ref="D30:I31"/>
    <mergeCell ref="J30:J31"/>
    <mergeCell ref="K30:R30"/>
    <mergeCell ref="S30:S31"/>
    <mergeCell ref="T30:T31"/>
    <mergeCell ref="U30:U31"/>
    <mergeCell ref="K31:N31"/>
    <mergeCell ref="O31:R31"/>
    <mergeCell ref="D23:I23"/>
    <mergeCell ref="K23:R24"/>
    <mergeCell ref="D24:I24"/>
    <mergeCell ref="D25:I25"/>
    <mergeCell ref="D26:I26"/>
    <mergeCell ref="K26:R26"/>
    <mergeCell ref="U12:U13"/>
    <mergeCell ref="K13:R13"/>
    <mergeCell ref="D15:I15"/>
    <mergeCell ref="K15:R21"/>
    <mergeCell ref="D16:I16"/>
    <mergeCell ref="D17:I17"/>
    <mergeCell ref="D18:I18"/>
    <mergeCell ref="D19:I19"/>
    <mergeCell ref="D20:I20"/>
    <mergeCell ref="D21:I21"/>
    <mergeCell ref="A10:U10"/>
    <mergeCell ref="A11:R11"/>
    <mergeCell ref="S11:U11"/>
    <mergeCell ref="A12:B13"/>
    <mergeCell ref="C12:C13"/>
    <mergeCell ref="D12:I13"/>
    <mergeCell ref="J12:J13"/>
    <mergeCell ref="K12:R12"/>
    <mergeCell ref="S12:S13"/>
    <mergeCell ref="T12:T13"/>
    <mergeCell ref="A9:U9"/>
    <mergeCell ref="A5:U5"/>
    <mergeCell ref="A6:C6"/>
    <mergeCell ref="D6:I6"/>
    <mergeCell ref="J6:K6"/>
    <mergeCell ref="M6:S6"/>
    <mergeCell ref="A7:C7"/>
    <mergeCell ref="D7:I7"/>
    <mergeCell ref="J7:L7"/>
    <mergeCell ref="M7:O7"/>
    <mergeCell ref="P7:S7"/>
    <mergeCell ref="A1:H1"/>
    <mergeCell ref="A2:H2"/>
    <mergeCell ref="A3:U3"/>
    <mergeCell ref="A4:Q4"/>
    <mergeCell ref="R4:S4"/>
    <mergeCell ref="T4:U4"/>
    <mergeCell ref="T7:U7"/>
    <mergeCell ref="A8:B8"/>
    <mergeCell ref="D8:I8"/>
    <mergeCell ref="J8:L8"/>
    <mergeCell ref="M8:U8"/>
  </mergeCells>
  <pageMargins left="0.17" right="0.17" top="0.18" bottom="0.13" header="0.17" footer="0.17"/>
  <pageSetup paperSize="9" scale="74" orientation="portrait" r:id="rId1"/>
  <headerFooter alignWithMargins="0">
    <oddFooter>&amp;L&amp;"8,Regular"&amp;8QF - 18b/NS - 12.10</oddFooter>
  </headerFooter>
  <rowBreaks count="1" manualBreakCount="1">
    <brk id="46" max="2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B107"/>
  <sheetViews>
    <sheetView showGridLines="0" topLeftCell="A46" zoomScale="115" zoomScaleNormal="115" workbookViewId="0">
      <selection activeCell="A40" sqref="A40:T40"/>
    </sheetView>
  </sheetViews>
  <sheetFormatPr defaultRowHeight="9"/>
  <cols>
    <col min="1" max="1" width="5.7265625" style="2" customWidth="1"/>
    <col min="2" max="2" width="31.7265625" style="1" customWidth="1"/>
    <col min="3" max="3" width="2.81640625" style="1" customWidth="1"/>
    <col min="4" max="6" width="4.81640625" style="1" customWidth="1"/>
    <col min="7" max="7" width="6.453125" style="1" customWidth="1"/>
    <col min="8" max="8" width="4.81640625" style="1" customWidth="1"/>
    <col min="9" max="9" width="8.81640625" style="1" customWidth="1"/>
    <col min="10" max="10" width="5.81640625" style="2" customWidth="1"/>
    <col min="11" max="12" width="4.26953125" style="1" customWidth="1"/>
    <col min="13" max="13" width="4.26953125" style="2" customWidth="1"/>
    <col min="14" max="18" width="4.26953125" style="1" customWidth="1"/>
    <col min="19" max="19" width="5.81640625" style="3" customWidth="1"/>
    <col min="20" max="20" width="8.26953125" style="4" customWidth="1"/>
    <col min="21" max="21" width="8.26953125" style="1" customWidth="1"/>
    <col min="22" max="22" width="4.54296875" style="1" customWidth="1"/>
    <col min="23" max="236" width="9.1796875" style="1"/>
    <col min="237" max="237" width="2.54296875" style="1" customWidth="1"/>
    <col min="238" max="238" width="13.26953125" style="1" customWidth="1"/>
    <col min="239" max="241" width="4.81640625" style="1" customWidth="1"/>
    <col min="242" max="242" width="6.453125" style="1" customWidth="1"/>
    <col min="243" max="243" width="4.81640625" style="1" customWidth="1"/>
    <col min="244" max="244" width="5.54296875" style="1" customWidth="1"/>
    <col min="245" max="245" width="4.54296875" style="1" customWidth="1"/>
    <col min="246" max="253" width="4.26953125" style="1" customWidth="1"/>
    <col min="254" max="255" width="4.453125" style="1" customWidth="1"/>
    <col min="256" max="256" width="6.26953125" style="1" customWidth="1"/>
    <col min="257" max="257" width="4.54296875" style="1" customWidth="1"/>
    <col min="258" max="492" width="9.1796875" style="1"/>
    <col min="493" max="493" width="2.54296875" style="1" customWidth="1"/>
    <col min="494" max="494" width="13.26953125" style="1" customWidth="1"/>
    <col min="495" max="497" width="4.81640625" style="1" customWidth="1"/>
    <col min="498" max="498" width="6.453125" style="1" customWidth="1"/>
    <col min="499" max="499" width="4.81640625" style="1" customWidth="1"/>
    <col min="500" max="500" width="5.54296875" style="1" customWidth="1"/>
    <col min="501" max="501" width="4.54296875" style="1" customWidth="1"/>
    <col min="502" max="509" width="4.26953125" style="1" customWidth="1"/>
    <col min="510" max="511" width="4.453125" style="1" customWidth="1"/>
    <col min="512" max="512" width="6.26953125" style="1" customWidth="1"/>
    <col min="513" max="513" width="4.54296875" style="1" customWidth="1"/>
    <col min="514" max="748" width="9.1796875" style="1"/>
    <col min="749" max="749" width="2.54296875" style="1" customWidth="1"/>
    <col min="750" max="750" width="13.26953125" style="1" customWidth="1"/>
    <col min="751" max="753" width="4.81640625" style="1" customWidth="1"/>
    <col min="754" max="754" width="6.453125" style="1" customWidth="1"/>
    <col min="755" max="755" width="4.81640625" style="1" customWidth="1"/>
    <col min="756" max="756" width="5.54296875" style="1" customWidth="1"/>
    <col min="757" max="757" width="4.54296875" style="1" customWidth="1"/>
    <col min="758" max="765" width="4.26953125" style="1" customWidth="1"/>
    <col min="766" max="767" width="4.453125" style="1" customWidth="1"/>
    <col min="768" max="768" width="6.26953125" style="1" customWidth="1"/>
    <col min="769" max="769" width="4.54296875" style="1" customWidth="1"/>
    <col min="770" max="1004" width="9.1796875" style="1"/>
    <col min="1005" max="1005" width="2.54296875" style="1" customWidth="1"/>
    <col min="1006" max="1006" width="13.26953125" style="1" customWidth="1"/>
    <col min="1007" max="1009" width="4.81640625" style="1" customWidth="1"/>
    <col min="1010" max="1010" width="6.453125" style="1" customWidth="1"/>
    <col min="1011" max="1011" width="4.81640625" style="1" customWidth="1"/>
    <col min="1012" max="1012" width="5.54296875" style="1" customWidth="1"/>
    <col min="1013" max="1013" width="4.54296875" style="1" customWidth="1"/>
    <col min="1014" max="1021" width="4.26953125" style="1" customWidth="1"/>
    <col min="1022" max="1023" width="4.453125" style="1" customWidth="1"/>
    <col min="1024" max="1024" width="6.26953125" style="1" customWidth="1"/>
    <col min="1025" max="1025" width="4.54296875" style="1" customWidth="1"/>
    <col min="1026" max="1260" width="9.1796875" style="1"/>
    <col min="1261" max="1261" width="2.54296875" style="1" customWidth="1"/>
    <col min="1262" max="1262" width="13.26953125" style="1" customWidth="1"/>
    <col min="1263" max="1265" width="4.81640625" style="1" customWidth="1"/>
    <col min="1266" max="1266" width="6.453125" style="1" customWidth="1"/>
    <col min="1267" max="1267" width="4.81640625" style="1" customWidth="1"/>
    <col min="1268" max="1268" width="5.54296875" style="1" customWidth="1"/>
    <col min="1269" max="1269" width="4.54296875" style="1" customWidth="1"/>
    <col min="1270" max="1277" width="4.26953125" style="1" customWidth="1"/>
    <col min="1278" max="1279" width="4.453125" style="1" customWidth="1"/>
    <col min="1280" max="1280" width="6.26953125" style="1" customWidth="1"/>
    <col min="1281" max="1281" width="4.54296875" style="1" customWidth="1"/>
    <col min="1282" max="1516" width="9.1796875" style="1"/>
    <col min="1517" max="1517" width="2.54296875" style="1" customWidth="1"/>
    <col min="1518" max="1518" width="13.26953125" style="1" customWidth="1"/>
    <col min="1519" max="1521" width="4.81640625" style="1" customWidth="1"/>
    <col min="1522" max="1522" width="6.453125" style="1" customWidth="1"/>
    <col min="1523" max="1523" width="4.81640625" style="1" customWidth="1"/>
    <col min="1524" max="1524" width="5.54296875" style="1" customWidth="1"/>
    <col min="1525" max="1525" width="4.54296875" style="1" customWidth="1"/>
    <col min="1526" max="1533" width="4.26953125" style="1" customWidth="1"/>
    <col min="1534" max="1535" width="4.453125" style="1" customWidth="1"/>
    <col min="1536" max="1536" width="6.26953125" style="1" customWidth="1"/>
    <col min="1537" max="1537" width="4.54296875" style="1" customWidth="1"/>
    <col min="1538" max="1772" width="9.1796875" style="1"/>
    <col min="1773" max="1773" width="2.54296875" style="1" customWidth="1"/>
    <col min="1774" max="1774" width="13.26953125" style="1" customWidth="1"/>
    <col min="1775" max="1777" width="4.81640625" style="1" customWidth="1"/>
    <col min="1778" max="1778" width="6.453125" style="1" customWidth="1"/>
    <col min="1779" max="1779" width="4.81640625" style="1" customWidth="1"/>
    <col min="1780" max="1780" width="5.54296875" style="1" customWidth="1"/>
    <col min="1781" max="1781" width="4.54296875" style="1" customWidth="1"/>
    <col min="1782" max="1789" width="4.26953125" style="1" customWidth="1"/>
    <col min="1790" max="1791" width="4.453125" style="1" customWidth="1"/>
    <col min="1792" max="1792" width="6.26953125" style="1" customWidth="1"/>
    <col min="1793" max="1793" width="4.54296875" style="1" customWidth="1"/>
    <col min="1794" max="2028" width="9.1796875" style="1"/>
    <col min="2029" max="2029" width="2.54296875" style="1" customWidth="1"/>
    <col min="2030" max="2030" width="13.26953125" style="1" customWidth="1"/>
    <col min="2031" max="2033" width="4.81640625" style="1" customWidth="1"/>
    <col min="2034" max="2034" width="6.453125" style="1" customWidth="1"/>
    <col min="2035" max="2035" width="4.81640625" style="1" customWidth="1"/>
    <col min="2036" max="2036" width="5.54296875" style="1" customWidth="1"/>
    <col min="2037" max="2037" width="4.54296875" style="1" customWidth="1"/>
    <col min="2038" max="2045" width="4.26953125" style="1" customWidth="1"/>
    <col min="2046" max="2047" width="4.453125" style="1" customWidth="1"/>
    <col min="2048" max="2048" width="6.26953125" style="1" customWidth="1"/>
    <col min="2049" max="2049" width="4.54296875" style="1" customWidth="1"/>
    <col min="2050" max="2284" width="9.1796875" style="1"/>
    <col min="2285" max="2285" width="2.54296875" style="1" customWidth="1"/>
    <col min="2286" max="2286" width="13.26953125" style="1" customWidth="1"/>
    <col min="2287" max="2289" width="4.81640625" style="1" customWidth="1"/>
    <col min="2290" max="2290" width="6.453125" style="1" customWidth="1"/>
    <col min="2291" max="2291" width="4.81640625" style="1" customWidth="1"/>
    <col min="2292" max="2292" width="5.54296875" style="1" customWidth="1"/>
    <col min="2293" max="2293" width="4.54296875" style="1" customWidth="1"/>
    <col min="2294" max="2301" width="4.26953125" style="1" customWidth="1"/>
    <col min="2302" max="2303" width="4.453125" style="1" customWidth="1"/>
    <col min="2304" max="2304" width="6.26953125" style="1" customWidth="1"/>
    <col min="2305" max="2305" width="4.54296875" style="1" customWidth="1"/>
    <col min="2306" max="2540" width="9.1796875" style="1"/>
    <col min="2541" max="2541" width="2.54296875" style="1" customWidth="1"/>
    <col min="2542" max="2542" width="13.26953125" style="1" customWidth="1"/>
    <col min="2543" max="2545" width="4.81640625" style="1" customWidth="1"/>
    <col min="2546" max="2546" width="6.453125" style="1" customWidth="1"/>
    <col min="2547" max="2547" width="4.81640625" style="1" customWidth="1"/>
    <col min="2548" max="2548" width="5.54296875" style="1" customWidth="1"/>
    <col min="2549" max="2549" width="4.54296875" style="1" customWidth="1"/>
    <col min="2550" max="2557" width="4.26953125" style="1" customWidth="1"/>
    <col min="2558" max="2559" width="4.453125" style="1" customWidth="1"/>
    <col min="2560" max="2560" width="6.26953125" style="1" customWidth="1"/>
    <col min="2561" max="2561" width="4.54296875" style="1" customWidth="1"/>
    <col min="2562" max="2796" width="9.1796875" style="1"/>
    <col min="2797" max="2797" width="2.54296875" style="1" customWidth="1"/>
    <col min="2798" max="2798" width="13.26953125" style="1" customWidth="1"/>
    <col min="2799" max="2801" width="4.81640625" style="1" customWidth="1"/>
    <col min="2802" max="2802" width="6.453125" style="1" customWidth="1"/>
    <col min="2803" max="2803" width="4.81640625" style="1" customWidth="1"/>
    <col min="2804" max="2804" width="5.54296875" style="1" customWidth="1"/>
    <col min="2805" max="2805" width="4.54296875" style="1" customWidth="1"/>
    <col min="2806" max="2813" width="4.26953125" style="1" customWidth="1"/>
    <col min="2814" max="2815" width="4.453125" style="1" customWidth="1"/>
    <col min="2816" max="2816" width="6.26953125" style="1" customWidth="1"/>
    <col min="2817" max="2817" width="4.54296875" style="1" customWidth="1"/>
    <col min="2818" max="3052" width="9.1796875" style="1"/>
    <col min="3053" max="3053" width="2.54296875" style="1" customWidth="1"/>
    <col min="3054" max="3054" width="13.26953125" style="1" customWidth="1"/>
    <col min="3055" max="3057" width="4.81640625" style="1" customWidth="1"/>
    <col min="3058" max="3058" width="6.453125" style="1" customWidth="1"/>
    <col min="3059" max="3059" width="4.81640625" style="1" customWidth="1"/>
    <col min="3060" max="3060" width="5.54296875" style="1" customWidth="1"/>
    <col min="3061" max="3061" width="4.54296875" style="1" customWidth="1"/>
    <col min="3062" max="3069" width="4.26953125" style="1" customWidth="1"/>
    <col min="3070" max="3071" width="4.453125" style="1" customWidth="1"/>
    <col min="3072" max="3072" width="6.26953125" style="1" customWidth="1"/>
    <col min="3073" max="3073" width="4.54296875" style="1" customWidth="1"/>
    <col min="3074" max="3308" width="9.1796875" style="1"/>
    <col min="3309" max="3309" width="2.54296875" style="1" customWidth="1"/>
    <col min="3310" max="3310" width="13.26953125" style="1" customWidth="1"/>
    <col min="3311" max="3313" width="4.81640625" style="1" customWidth="1"/>
    <col min="3314" max="3314" width="6.453125" style="1" customWidth="1"/>
    <col min="3315" max="3315" width="4.81640625" style="1" customWidth="1"/>
    <col min="3316" max="3316" width="5.54296875" style="1" customWidth="1"/>
    <col min="3317" max="3317" width="4.54296875" style="1" customWidth="1"/>
    <col min="3318" max="3325" width="4.26953125" style="1" customWidth="1"/>
    <col min="3326" max="3327" width="4.453125" style="1" customWidth="1"/>
    <col min="3328" max="3328" width="6.26953125" style="1" customWidth="1"/>
    <col min="3329" max="3329" width="4.54296875" style="1" customWidth="1"/>
    <col min="3330" max="3564" width="9.1796875" style="1"/>
    <col min="3565" max="3565" width="2.54296875" style="1" customWidth="1"/>
    <col min="3566" max="3566" width="13.26953125" style="1" customWidth="1"/>
    <col min="3567" max="3569" width="4.81640625" style="1" customWidth="1"/>
    <col min="3570" max="3570" width="6.453125" style="1" customWidth="1"/>
    <col min="3571" max="3571" width="4.81640625" style="1" customWidth="1"/>
    <col min="3572" max="3572" width="5.54296875" style="1" customWidth="1"/>
    <col min="3573" max="3573" width="4.54296875" style="1" customWidth="1"/>
    <col min="3574" max="3581" width="4.26953125" style="1" customWidth="1"/>
    <col min="3582" max="3583" width="4.453125" style="1" customWidth="1"/>
    <col min="3584" max="3584" width="6.26953125" style="1" customWidth="1"/>
    <col min="3585" max="3585" width="4.54296875" style="1" customWidth="1"/>
    <col min="3586" max="3820" width="9.1796875" style="1"/>
    <col min="3821" max="3821" width="2.54296875" style="1" customWidth="1"/>
    <col min="3822" max="3822" width="13.26953125" style="1" customWidth="1"/>
    <col min="3823" max="3825" width="4.81640625" style="1" customWidth="1"/>
    <col min="3826" max="3826" width="6.453125" style="1" customWidth="1"/>
    <col min="3827" max="3827" width="4.81640625" style="1" customWidth="1"/>
    <col min="3828" max="3828" width="5.54296875" style="1" customWidth="1"/>
    <col min="3829" max="3829" width="4.54296875" style="1" customWidth="1"/>
    <col min="3830" max="3837" width="4.26953125" style="1" customWidth="1"/>
    <col min="3838" max="3839" width="4.453125" style="1" customWidth="1"/>
    <col min="3840" max="3840" width="6.26953125" style="1" customWidth="1"/>
    <col min="3841" max="3841" width="4.54296875" style="1" customWidth="1"/>
    <col min="3842" max="4076" width="9.1796875" style="1"/>
    <col min="4077" max="4077" width="2.54296875" style="1" customWidth="1"/>
    <col min="4078" max="4078" width="13.26953125" style="1" customWidth="1"/>
    <col min="4079" max="4081" width="4.81640625" style="1" customWidth="1"/>
    <col min="4082" max="4082" width="6.453125" style="1" customWidth="1"/>
    <col min="4083" max="4083" width="4.81640625" style="1" customWidth="1"/>
    <col min="4084" max="4084" width="5.54296875" style="1" customWidth="1"/>
    <col min="4085" max="4085" width="4.54296875" style="1" customWidth="1"/>
    <col min="4086" max="4093" width="4.26953125" style="1" customWidth="1"/>
    <col min="4094" max="4095" width="4.453125" style="1" customWidth="1"/>
    <col min="4096" max="4096" width="6.26953125" style="1" customWidth="1"/>
    <col min="4097" max="4097" width="4.54296875" style="1" customWidth="1"/>
    <col min="4098" max="4332" width="9.1796875" style="1"/>
    <col min="4333" max="4333" width="2.54296875" style="1" customWidth="1"/>
    <col min="4334" max="4334" width="13.26953125" style="1" customWidth="1"/>
    <col min="4335" max="4337" width="4.81640625" style="1" customWidth="1"/>
    <col min="4338" max="4338" width="6.453125" style="1" customWidth="1"/>
    <col min="4339" max="4339" width="4.81640625" style="1" customWidth="1"/>
    <col min="4340" max="4340" width="5.54296875" style="1" customWidth="1"/>
    <col min="4341" max="4341" width="4.54296875" style="1" customWidth="1"/>
    <col min="4342" max="4349" width="4.26953125" style="1" customWidth="1"/>
    <col min="4350" max="4351" width="4.453125" style="1" customWidth="1"/>
    <col min="4352" max="4352" width="6.26953125" style="1" customWidth="1"/>
    <col min="4353" max="4353" width="4.54296875" style="1" customWidth="1"/>
    <col min="4354" max="4588" width="9.1796875" style="1"/>
    <col min="4589" max="4589" width="2.54296875" style="1" customWidth="1"/>
    <col min="4590" max="4590" width="13.26953125" style="1" customWidth="1"/>
    <col min="4591" max="4593" width="4.81640625" style="1" customWidth="1"/>
    <col min="4594" max="4594" width="6.453125" style="1" customWidth="1"/>
    <col min="4595" max="4595" width="4.81640625" style="1" customWidth="1"/>
    <col min="4596" max="4596" width="5.54296875" style="1" customWidth="1"/>
    <col min="4597" max="4597" width="4.54296875" style="1" customWidth="1"/>
    <col min="4598" max="4605" width="4.26953125" style="1" customWidth="1"/>
    <col min="4606" max="4607" width="4.453125" style="1" customWidth="1"/>
    <col min="4608" max="4608" width="6.26953125" style="1" customWidth="1"/>
    <col min="4609" max="4609" width="4.54296875" style="1" customWidth="1"/>
    <col min="4610" max="4844" width="9.1796875" style="1"/>
    <col min="4845" max="4845" width="2.54296875" style="1" customWidth="1"/>
    <col min="4846" max="4846" width="13.26953125" style="1" customWidth="1"/>
    <col min="4847" max="4849" width="4.81640625" style="1" customWidth="1"/>
    <col min="4850" max="4850" width="6.453125" style="1" customWidth="1"/>
    <col min="4851" max="4851" width="4.81640625" style="1" customWidth="1"/>
    <col min="4852" max="4852" width="5.54296875" style="1" customWidth="1"/>
    <col min="4853" max="4853" width="4.54296875" style="1" customWidth="1"/>
    <col min="4854" max="4861" width="4.26953125" style="1" customWidth="1"/>
    <col min="4862" max="4863" width="4.453125" style="1" customWidth="1"/>
    <col min="4864" max="4864" width="6.26953125" style="1" customWidth="1"/>
    <col min="4865" max="4865" width="4.54296875" style="1" customWidth="1"/>
    <col min="4866" max="5100" width="9.1796875" style="1"/>
    <col min="5101" max="5101" width="2.54296875" style="1" customWidth="1"/>
    <col min="5102" max="5102" width="13.26953125" style="1" customWidth="1"/>
    <col min="5103" max="5105" width="4.81640625" style="1" customWidth="1"/>
    <col min="5106" max="5106" width="6.453125" style="1" customWidth="1"/>
    <col min="5107" max="5107" width="4.81640625" style="1" customWidth="1"/>
    <col min="5108" max="5108" width="5.54296875" style="1" customWidth="1"/>
    <col min="5109" max="5109" width="4.54296875" style="1" customWidth="1"/>
    <col min="5110" max="5117" width="4.26953125" style="1" customWidth="1"/>
    <col min="5118" max="5119" width="4.453125" style="1" customWidth="1"/>
    <col min="5120" max="5120" width="6.26953125" style="1" customWidth="1"/>
    <col min="5121" max="5121" width="4.54296875" style="1" customWidth="1"/>
    <col min="5122" max="5356" width="9.1796875" style="1"/>
    <col min="5357" max="5357" width="2.54296875" style="1" customWidth="1"/>
    <col min="5358" max="5358" width="13.26953125" style="1" customWidth="1"/>
    <col min="5359" max="5361" width="4.81640625" style="1" customWidth="1"/>
    <col min="5362" max="5362" width="6.453125" style="1" customWidth="1"/>
    <col min="5363" max="5363" width="4.81640625" style="1" customWidth="1"/>
    <col min="5364" max="5364" width="5.54296875" style="1" customWidth="1"/>
    <col min="5365" max="5365" width="4.54296875" style="1" customWidth="1"/>
    <col min="5366" max="5373" width="4.26953125" style="1" customWidth="1"/>
    <col min="5374" max="5375" width="4.453125" style="1" customWidth="1"/>
    <col min="5376" max="5376" width="6.26953125" style="1" customWidth="1"/>
    <col min="5377" max="5377" width="4.54296875" style="1" customWidth="1"/>
    <col min="5378" max="5612" width="9.1796875" style="1"/>
    <col min="5613" max="5613" width="2.54296875" style="1" customWidth="1"/>
    <col min="5614" max="5614" width="13.26953125" style="1" customWidth="1"/>
    <col min="5615" max="5617" width="4.81640625" style="1" customWidth="1"/>
    <col min="5618" max="5618" width="6.453125" style="1" customWidth="1"/>
    <col min="5619" max="5619" width="4.81640625" style="1" customWidth="1"/>
    <col min="5620" max="5620" width="5.54296875" style="1" customWidth="1"/>
    <col min="5621" max="5621" width="4.54296875" style="1" customWidth="1"/>
    <col min="5622" max="5629" width="4.26953125" style="1" customWidth="1"/>
    <col min="5630" max="5631" width="4.453125" style="1" customWidth="1"/>
    <col min="5632" max="5632" width="6.26953125" style="1" customWidth="1"/>
    <col min="5633" max="5633" width="4.54296875" style="1" customWidth="1"/>
    <col min="5634" max="5868" width="9.1796875" style="1"/>
    <col min="5869" max="5869" width="2.54296875" style="1" customWidth="1"/>
    <col min="5870" max="5870" width="13.26953125" style="1" customWidth="1"/>
    <col min="5871" max="5873" width="4.81640625" style="1" customWidth="1"/>
    <col min="5874" max="5874" width="6.453125" style="1" customWidth="1"/>
    <col min="5875" max="5875" width="4.81640625" style="1" customWidth="1"/>
    <col min="5876" max="5876" width="5.54296875" style="1" customWidth="1"/>
    <col min="5877" max="5877" width="4.54296875" style="1" customWidth="1"/>
    <col min="5878" max="5885" width="4.26953125" style="1" customWidth="1"/>
    <col min="5886" max="5887" width="4.453125" style="1" customWidth="1"/>
    <col min="5888" max="5888" width="6.26953125" style="1" customWidth="1"/>
    <col min="5889" max="5889" width="4.54296875" style="1" customWidth="1"/>
    <col min="5890" max="6124" width="9.1796875" style="1"/>
    <col min="6125" max="6125" width="2.54296875" style="1" customWidth="1"/>
    <col min="6126" max="6126" width="13.26953125" style="1" customWidth="1"/>
    <col min="6127" max="6129" width="4.81640625" style="1" customWidth="1"/>
    <col min="6130" max="6130" width="6.453125" style="1" customWidth="1"/>
    <col min="6131" max="6131" width="4.81640625" style="1" customWidth="1"/>
    <col min="6132" max="6132" width="5.54296875" style="1" customWidth="1"/>
    <col min="6133" max="6133" width="4.54296875" style="1" customWidth="1"/>
    <col min="6134" max="6141" width="4.26953125" style="1" customWidth="1"/>
    <col min="6142" max="6143" width="4.453125" style="1" customWidth="1"/>
    <col min="6144" max="6144" width="6.26953125" style="1" customWidth="1"/>
    <col min="6145" max="6145" width="4.54296875" style="1" customWidth="1"/>
    <col min="6146" max="6380" width="9.1796875" style="1"/>
    <col min="6381" max="6381" width="2.54296875" style="1" customWidth="1"/>
    <col min="6382" max="6382" width="13.26953125" style="1" customWidth="1"/>
    <col min="6383" max="6385" width="4.81640625" style="1" customWidth="1"/>
    <col min="6386" max="6386" width="6.453125" style="1" customWidth="1"/>
    <col min="6387" max="6387" width="4.81640625" style="1" customWidth="1"/>
    <col min="6388" max="6388" width="5.54296875" style="1" customWidth="1"/>
    <col min="6389" max="6389" width="4.54296875" style="1" customWidth="1"/>
    <col min="6390" max="6397" width="4.26953125" style="1" customWidth="1"/>
    <col min="6398" max="6399" width="4.453125" style="1" customWidth="1"/>
    <col min="6400" max="6400" width="6.26953125" style="1" customWidth="1"/>
    <col min="6401" max="6401" width="4.54296875" style="1" customWidth="1"/>
    <col min="6402" max="6636" width="9.1796875" style="1"/>
    <col min="6637" max="6637" width="2.54296875" style="1" customWidth="1"/>
    <col min="6638" max="6638" width="13.26953125" style="1" customWidth="1"/>
    <col min="6639" max="6641" width="4.81640625" style="1" customWidth="1"/>
    <col min="6642" max="6642" width="6.453125" style="1" customWidth="1"/>
    <col min="6643" max="6643" width="4.81640625" style="1" customWidth="1"/>
    <col min="6644" max="6644" width="5.54296875" style="1" customWidth="1"/>
    <col min="6645" max="6645" width="4.54296875" style="1" customWidth="1"/>
    <col min="6646" max="6653" width="4.26953125" style="1" customWidth="1"/>
    <col min="6654" max="6655" width="4.453125" style="1" customWidth="1"/>
    <col min="6656" max="6656" width="6.26953125" style="1" customWidth="1"/>
    <col min="6657" max="6657" width="4.54296875" style="1" customWidth="1"/>
    <col min="6658" max="6892" width="9.1796875" style="1"/>
    <col min="6893" max="6893" width="2.54296875" style="1" customWidth="1"/>
    <col min="6894" max="6894" width="13.26953125" style="1" customWidth="1"/>
    <col min="6895" max="6897" width="4.81640625" style="1" customWidth="1"/>
    <col min="6898" max="6898" width="6.453125" style="1" customWidth="1"/>
    <col min="6899" max="6899" width="4.81640625" style="1" customWidth="1"/>
    <col min="6900" max="6900" width="5.54296875" style="1" customWidth="1"/>
    <col min="6901" max="6901" width="4.54296875" style="1" customWidth="1"/>
    <col min="6902" max="6909" width="4.26953125" style="1" customWidth="1"/>
    <col min="6910" max="6911" width="4.453125" style="1" customWidth="1"/>
    <col min="6912" max="6912" width="6.26953125" style="1" customWidth="1"/>
    <col min="6913" max="6913" width="4.54296875" style="1" customWidth="1"/>
    <col min="6914" max="7148" width="9.1796875" style="1"/>
    <col min="7149" max="7149" width="2.54296875" style="1" customWidth="1"/>
    <col min="7150" max="7150" width="13.26953125" style="1" customWidth="1"/>
    <col min="7151" max="7153" width="4.81640625" style="1" customWidth="1"/>
    <col min="7154" max="7154" width="6.453125" style="1" customWidth="1"/>
    <col min="7155" max="7155" width="4.81640625" style="1" customWidth="1"/>
    <col min="7156" max="7156" width="5.54296875" style="1" customWidth="1"/>
    <col min="7157" max="7157" width="4.54296875" style="1" customWidth="1"/>
    <col min="7158" max="7165" width="4.26953125" style="1" customWidth="1"/>
    <col min="7166" max="7167" width="4.453125" style="1" customWidth="1"/>
    <col min="7168" max="7168" width="6.26953125" style="1" customWidth="1"/>
    <col min="7169" max="7169" width="4.54296875" style="1" customWidth="1"/>
    <col min="7170" max="7404" width="9.1796875" style="1"/>
    <col min="7405" max="7405" width="2.54296875" style="1" customWidth="1"/>
    <col min="7406" max="7406" width="13.26953125" style="1" customWidth="1"/>
    <col min="7407" max="7409" width="4.81640625" style="1" customWidth="1"/>
    <col min="7410" max="7410" width="6.453125" style="1" customWidth="1"/>
    <col min="7411" max="7411" width="4.81640625" style="1" customWidth="1"/>
    <col min="7412" max="7412" width="5.54296875" style="1" customWidth="1"/>
    <col min="7413" max="7413" width="4.54296875" style="1" customWidth="1"/>
    <col min="7414" max="7421" width="4.26953125" style="1" customWidth="1"/>
    <col min="7422" max="7423" width="4.453125" style="1" customWidth="1"/>
    <col min="7424" max="7424" width="6.26953125" style="1" customWidth="1"/>
    <col min="7425" max="7425" width="4.54296875" style="1" customWidth="1"/>
    <col min="7426" max="7660" width="9.1796875" style="1"/>
    <col min="7661" max="7661" width="2.54296875" style="1" customWidth="1"/>
    <col min="7662" max="7662" width="13.26953125" style="1" customWidth="1"/>
    <col min="7663" max="7665" width="4.81640625" style="1" customWidth="1"/>
    <col min="7666" max="7666" width="6.453125" style="1" customWidth="1"/>
    <col min="7667" max="7667" width="4.81640625" style="1" customWidth="1"/>
    <col min="7668" max="7668" width="5.54296875" style="1" customWidth="1"/>
    <col min="7669" max="7669" width="4.54296875" style="1" customWidth="1"/>
    <col min="7670" max="7677" width="4.26953125" style="1" customWidth="1"/>
    <col min="7678" max="7679" width="4.453125" style="1" customWidth="1"/>
    <col min="7680" max="7680" width="6.26953125" style="1" customWidth="1"/>
    <col min="7681" max="7681" width="4.54296875" style="1" customWidth="1"/>
    <col min="7682" max="7916" width="9.1796875" style="1"/>
    <col min="7917" max="7917" width="2.54296875" style="1" customWidth="1"/>
    <col min="7918" max="7918" width="13.26953125" style="1" customWidth="1"/>
    <col min="7919" max="7921" width="4.81640625" style="1" customWidth="1"/>
    <col min="7922" max="7922" width="6.453125" style="1" customWidth="1"/>
    <col min="7923" max="7923" width="4.81640625" style="1" customWidth="1"/>
    <col min="7924" max="7924" width="5.54296875" style="1" customWidth="1"/>
    <col min="7925" max="7925" width="4.54296875" style="1" customWidth="1"/>
    <col min="7926" max="7933" width="4.26953125" style="1" customWidth="1"/>
    <col min="7934" max="7935" width="4.453125" style="1" customWidth="1"/>
    <col min="7936" max="7936" width="6.26953125" style="1" customWidth="1"/>
    <col min="7937" max="7937" width="4.54296875" style="1" customWidth="1"/>
    <col min="7938" max="8172" width="9.1796875" style="1"/>
    <col min="8173" max="8173" width="2.54296875" style="1" customWidth="1"/>
    <col min="8174" max="8174" width="13.26953125" style="1" customWidth="1"/>
    <col min="8175" max="8177" width="4.81640625" style="1" customWidth="1"/>
    <col min="8178" max="8178" width="6.453125" style="1" customWidth="1"/>
    <col min="8179" max="8179" width="4.81640625" style="1" customWidth="1"/>
    <col min="8180" max="8180" width="5.54296875" style="1" customWidth="1"/>
    <col min="8181" max="8181" width="4.54296875" style="1" customWidth="1"/>
    <col min="8182" max="8189" width="4.26953125" style="1" customWidth="1"/>
    <col min="8190" max="8191" width="4.453125" style="1" customWidth="1"/>
    <col min="8192" max="8192" width="6.26953125" style="1" customWidth="1"/>
    <col min="8193" max="8193" width="4.54296875" style="1" customWidth="1"/>
    <col min="8194" max="8428" width="9.1796875" style="1"/>
    <col min="8429" max="8429" width="2.54296875" style="1" customWidth="1"/>
    <col min="8430" max="8430" width="13.26953125" style="1" customWidth="1"/>
    <col min="8431" max="8433" width="4.81640625" style="1" customWidth="1"/>
    <col min="8434" max="8434" width="6.453125" style="1" customWidth="1"/>
    <col min="8435" max="8435" width="4.81640625" style="1" customWidth="1"/>
    <col min="8436" max="8436" width="5.54296875" style="1" customWidth="1"/>
    <col min="8437" max="8437" width="4.54296875" style="1" customWidth="1"/>
    <col min="8438" max="8445" width="4.26953125" style="1" customWidth="1"/>
    <col min="8446" max="8447" width="4.453125" style="1" customWidth="1"/>
    <col min="8448" max="8448" width="6.26953125" style="1" customWidth="1"/>
    <col min="8449" max="8449" width="4.54296875" style="1" customWidth="1"/>
    <col min="8450" max="8684" width="9.1796875" style="1"/>
    <col min="8685" max="8685" width="2.54296875" style="1" customWidth="1"/>
    <col min="8686" max="8686" width="13.26953125" style="1" customWidth="1"/>
    <col min="8687" max="8689" width="4.81640625" style="1" customWidth="1"/>
    <col min="8690" max="8690" width="6.453125" style="1" customWidth="1"/>
    <col min="8691" max="8691" width="4.81640625" style="1" customWidth="1"/>
    <col min="8692" max="8692" width="5.54296875" style="1" customWidth="1"/>
    <col min="8693" max="8693" width="4.54296875" style="1" customWidth="1"/>
    <col min="8694" max="8701" width="4.26953125" style="1" customWidth="1"/>
    <col min="8702" max="8703" width="4.453125" style="1" customWidth="1"/>
    <col min="8704" max="8704" width="6.26953125" style="1" customWidth="1"/>
    <col min="8705" max="8705" width="4.54296875" style="1" customWidth="1"/>
    <col min="8706" max="8940" width="9.1796875" style="1"/>
    <col min="8941" max="8941" width="2.54296875" style="1" customWidth="1"/>
    <col min="8942" max="8942" width="13.26953125" style="1" customWidth="1"/>
    <col min="8943" max="8945" width="4.81640625" style="1" customWidth="1"/>
    <col min="8946" max="8946" width="6.453125" style="1" customWidth="1"/>
    <col min="8947" max="8947" width="4.81640625" style="1" customWidth="1"/>
    <col min="8948" max="8948" width="5.54296875" style="1" customWidth="1"/>
    <col min="8949" max="8949" width="4.54296875" style="1" customWidth="1"/>
    <col min="8950" max="8957" width="4.26953125" style="1" customWidth="1"/>
    <col min="8958" max="8959" width="4.453125" style="1" customWidth="1"/>
    <col min="8960" max="8960" width="6.26953125" style="1" customWidth="1"/>
    <col min="8961" max="8961" width="4.54296875" style="1" customWidth="1"/>
    <col min="8962" max="9196" width="9.1796875" style="1"/>
    <col min="9197" max="9197" width="2.54296875" style="1" customWidth="1"/>
    <col min="9198" max="9198" width="13.26953125" style="1" customWidth="1"/>
    <col min="9199" max="9201" width="4.81640625" style="1" customWidth="1"/>
    <col min="9202" max="9202" width="6.453125" style="1" customWidth="1"/>
    <col min="9203" max="9203" width="4.81640625" style="1" customWidth="1"/>
    <col min="9204" max="9204" width="5.54296875" style="1" customWidth="1"/>
    <col min="9205" max="9205" width="4.54296875" style="1" customWidth="1"/>
    <col min="9206" max="9213" width="4.26953125" style="1" customWidth="1"/>
    <col min="9214" max="9215" width="4.453125" style="1" customWidth="1"/>
    <col min="9216" max="9216" width="6.26953125" style="1" customWidth="1"/>
    <col min="9217" max="9217" width="4.54296875" style="1" customWidth="1"/>
    <col min="9218" max="9452" width="9.1796875" style="1"/>
    <col min="9453" max="9453" width="2.54296875" style="1" customWidth="1"/>
    <col min="9454" max="9454" width="13.26953125" style="1" customWidth="1"/>
    <col min="9455" max="9457" width="4.81640625" style="1" customWidth="1"/>
    <col min="9458" max="9458" width="6.453125" style="1" customWidth="1"/>
    <col min="9459" max="9459" width="4.81640625" style="1" customWidth="1"/>
    <col min="9460" max="9460" width="5.54296875" style="1" customWidth="1"/>
    <col min="9461" max="9461" width="4.54296875" style="1" customWidth="1"/>
    <col min="9462" max="9469" width="4.26953125" style="1" customWidth="1"/>
    <col min="9470" max="9471" width="4.453125" style="1" customWidth="1"/>
    <col min="9472" max="9472" width="6.26953125" style="1" customWidth="1"/>
    <col min="9473" max="9473" width="4.54296875" style="1" customWidth="1"/>
    <col min="9474" max="9708" width="9.1796875" style="1"/>
    <col min="9709" max="9709" width="2.54296875" style="1" customWidth="1"/>
    <col min="9710" max="9710" width="13.26953125" style="1" customWidth="1"/>
    <col min="9711" max="9713" width="4.81640625" style="1" customWidth="1"/>
    <col min="9714" max="9714" width="6.453125" style="1" customWidth="1"/>
    <col min="9715" max="9715" width="4.81640625" style="1" customWidth="1"/>
    <col min="9716" max="9716" width="5.54296875" style="1" customWidth="1"/>
    <col min="9717" max="9717" width="4.54296875" style="1" customWidth="1"/>
    <col min="9718" max="9725" width="4.26953125" style="1" customWidth="1"/>
    <col min="9726" max="9727" width="4.453125" style="1" customWidth="1"/>
    <col min="9728" max="9728" width="6.26953125" style="1" customWidth="1"/>
    <col min="9729" max="9729" width="4.54296875" style="1" customWidth="1"/>
    <col min="9730" max="9964" width="9.1796875" style="1"/>
    <col min="9965" max="9965" width="2.54296875" style="1" customWidth="1"/>
    <col min="9966" max="9966" width="13.26953125" style="1" customWidth="1"/>
    <col min="9967" max="9969" width="4.81640625" style="1" customWidth="1"/>
    <col min="9970" max="9970" width="6.453125" style="1" customWidth="1"/>
    <col min="9971" max="9971" width="4.81640625" style="1" customWidth="1"/>
    <col min="9972" max="9972" width="5.54296875" style="1" customWidth="1"/>
    <col min="9973" max="9973" width="4.54296875" style="1" customWidth="1"/>
    <col min="9974" max="9981" width="4.26953125" style="1" customWidth="1"/>
    <col min="9982" max="9983" width="4.453125" style="1" customWidth="1"/>
    <col min="9984" max="9984" width="6.26953125" style="1" customWidth="1"/>
    <col min="9985" max="9985" width="4.54296875" style="1" customWidth="1"/>
    <col min="9986" max="10220" width="9.1796875" style="1"/>
    <col min="10221" max="10221" width="2.54296875" style="1" customWidth="1"/>
    <col min="10222" max="10222" width="13.26953125" style="1" customWidth="1"/>
    <col min="10223" max="10225" width="4.81640625" style="1" customWidth="1"/>
    <col min="10226" max="10226" width="6.453125" style="1" customWidth="1"/>
    <col min="10227" max="10227" width="4.81640625" style="1" customWidth="1"/>
    <col min="10228" max="10228" width="5.54296875" style="1" customWidth="1"/>
    <col min="10229" max="10229" width="4.54296875" style="1" customWidth="1"/>
    <col min="10230" max="10237" width="4.26953125" style="1" customWidth="1"/>
    <col min="10238" max="10239" width="4.453125" style="1" customWidth="1"/>
    <col min="10240" max="10240" width="6.26953125" style="1" customWidth="1"/>
    <col min="10241" max="10241" width="4.54296875" style="1" customWidth="1"/>
    <col min="10242" max="10476" width="9.1796875" style="1"/>
    <col min="10477" max="10477" width="2.54296875" style="1" customWidth="1"/>
    <col min="10478" max="10478" width="13.26953125" style="1" customWidth="1"/>
    <col min="10479" max="10481" width="4.81640625" style="1" customWidth="1"/>
    <col min="10482" max="10482" width="6.453125" style="1" customWidth="1"/>
    <col min="10483" max="10483" width="4.81640625" style="1" customWidth="1"/>
    <col min="10484" max="10484" width="5.54296875" style="1" customWidth="1"/>
    <col min="10485" max="10485" width="4.54296875" style="1" customWidth="1"/>
    <col min="10486" max="10493" width="4.26953125" style="1" customWidth="1"/>
    <col min="10494" max="10495" width="4.453125" style="1" customWidth="1"/>
    <col min="10496" max="10496" width="6.26953125" style="1" customWidth="1"/>
    <col min="10497" max="10497" width="4.54296875" style="1" customWidth="1"/>
    <col min="10498" max="10732" width="9.1796875" style="1"/>
    <col min="10733" max="10733" width="2.54296875" style="1" customWidth="1"/>
    <col min="10734" max="10734" width="13.26953125" style="1" customWidth="1"/>
    <col min="10735" max="10737" width="4.81640625" style="1" customWidth="1"/>
    <col min="10738" max="10738" width="6.453125" style="1" customWidth="1"/>
    <col min="10739" max="10739" width="4.81640625" style="1" customWidth="1"/>
    <col min="10740" max="10740" width="5.54296875" style="1" customWidth="1"/>
    <col min="10741" max="10741" width="4.54296875" style="1" customWidth="1"/>
    <col min="10742" max="10749" width="4.26953125" style="1" customWidth="1"/>
    <col min="10750" max="10751" width="4.453125" style="1" customWidth="1"/>
    <col min="10752" max="10752" width="6.26953125" style="1" customWidth="1"/>
    <col min="10753" max="10753" width="4.54296875" style="1" customWidth="1"/>
    <col min="10754" max="10988" width="9.1796875" style="1"/>
    <col min="10989" max="10989" width="2.54296875" style="1" customWidth="1"/>
    <col min="10990" max="10990" width="13.26953125" style="1" customWidth="1"/>
    <col min="10991" max="10993" width="4.81640625" style="1" customWidth="1"/>
    <col min="10994" max="10994" width="6.453125" style="1" customWidth="1"/>
    <col min="10995" max="10995" width="4.81640625" style="1" customWidth="1"/>
    <col min="10996" max="10996" width="5.54296875" style="1" customWidth="1"/>
    <col min="10997" max="10997" width="4.54296875" style="1" customWidth="1"/>
    <col min="10998" max="11005" width="4.26953125" style="1" customWidth="1"/>
    <col min="11006" max="11007" width="4.453125" style="1" customWidth="1"/>
    <col min="11008" max="11008" width="6.26953125" style="1" customWidth="1"/>
    <col min="11009" max="11009" width="4.54296875" style="1" customWidth="1"/>
    <col min="11010" max="11244" width="9.1796875" style="1"/>
    <col min="11245" max="11245" width="2.54296875" style="1" customWidth="1"/>
    <col min="11246" max="11246" width="13.26953125" style="1" customWidth="1"/>
    <col min="11247" max="11249" width="4.81640625" style="1" customWidth="1"/>
    <col min="11250" max="11250" width="6.453125" style="1" customWidth="1"/>
    <col min="11251" max="11251" width="4.81640625" style="1" customWidth="1"/>
    <col min="11252" max="11252" width="5.54296875" style="1" customWidth="1"/>
    <col min="11253" max="11253" width="4.54296875" style="1" customWidth="1"/>
    <col min="11254" max="11261" width="4.26953125" style="1" customWidth="1"/>
    <col min="11262" max="11263" width="4.453125" style="1" customWidth="1"/>
    <col min="11264" max="11264" width="6.26953125" style="1" customWidth="1"/>
    <col min="11265" max="11265" width="4.54296875" style="1" customWidth="1"/>
    <col min="11266" max="11500" width="9.1796875" style="1"/>
    <col min="11501" max="11501" width="2.54296875" style="1" customWidth="1"/>
    <col min="11502" max="11502" width="13.26953125" style="1" customWidth="1"/>
    <col min="11503" max="11505" width="4.81640625" style="1" customWidth="1"/>
    <col min="11506" max="11506" width="6.453125" style="1" customWidth="1"/>
    <col min="11507" max="11507" width="4.81640625" style="1" customWidth="1"/>
    <col min="11508" max="11508" width="5.54296875" style="1" customWidth="1"/>
    <col min="11509" max="11509" width="4.54296875" style="1" customWidth="1"/>
    <col min="11510" max="11517" width="4.26953125" style="1" customWidth="1"/>
    <col min="11518" max="11519" width="4.453125" style="1" customWidth="1"/>
    <col min="11520" max="11520" width="6.26953125" style="1" customWidth="1"/>
    <col min="11521" max="11521" width="4.54296875" style="1" customWidth="1"/>
    <col min="11522" max="11756" width="9.1796875" style="1"/>
    <col min="11757" max="11757" width="2.54296875" style="1" customWidth="1"/>
    <col min="11758" max="11758" width="13.26953125" style="1" customWidth="1"/>
    <col min="11759" max="11761" width="4.81640625" style="1" customWidth="1"/>
    <col min="11762" max="11762" width="6.453125" style="1" customWidth="1"/>
    <col min="11763" max="11763" width="4.81640625" style="1" customWidth="1"/>
    <col min="11764" max="11764" width="5.54296875" style="1" customWidth="1"/>
    <col min="11765" max="11765" width="4.54296875" style="1" customWidth="1"/>
    <col min="11766" max="11773" width="4.26953125" style="1" customWidth="1"/>
    <col min="11774" max="11775" width="4.453125" style="1" customWidth="1"/>
    <col min="11776" max="11776" width="6.26953125" style="1" customWidth="1"/>
    <col min="11777" max="11777" width="4.54296875" style="1" customWidth="1"/>
    <col min="11778" max="12012" width="9.1796875" style="1"/>
    <col min="12013" max="12013" width="2.54296875" style="1" customWidth="1"/>
    <col min="12014" max="12014" width="13.26953125" style="1" customWidth="1"/>
    <col min="12015" max="12017" width="4.81640625" style="1" customWidth="1"/>
    <col min="12018" max="12018" width="6.453125" style="1" customWidth="1"/>
    <col min="12019" max="12019" width="4.81640625" style="1" customWidth="1"/>
    <col min="12020" max="12020" width="5.54296875" style="1" customWidth="1"/>
    <col min="12021" max="12021" width="4.54296875" style="1" customWidth="1"/>
    <col min="12022" max="12029" width="4.26953125" style="1" customWidth="1"/>
    <col min="12030" max="12031" width="4.453125" style="1" customWidth="1"/>
    <col min="12032" max="12032" width="6.26953125" style="1" customWidth="1"/>
    <col min="12033" max="12033" width="4.54296875" style="1" customWidth="1"/>
    <col min="12034" max="12268" width="9.1796875" style="1"/>
    <col min="12269" max="12269" width="2.54296875" style="1" customWidth="1"/>
    <col min="12270" max="12270" width="13.26953125" style="1" customWidth="1"/>
    <col min="12271" max="12273" width="4.81640625" style="1" customWidth="1"/>
    <col min="12274" max="12274" width="6.453125" style="1" customWidth="1"/>
    <col min="12275" max="12275" width="4.81640625" style="1" customWidth="1"/>
    <col min="12276" max="12276" width="5.54296875" style="1" customWidth="1"/>
    <col min="12277" max="12277" width="4.54296875" style="1" customWidth="1"/>
    <col min="12278" max="12285" width="4.26953125" style="1" customWidth="1"/>
    <col min="12286" max="12287" width="4.453125" style="1" customWidth="1"/>
    <col min="12288" max="12288" width="6.26953125" style="1" customWidth="1"/>
    <col min="12289" max="12289" width="4.54296875" style="1" customWidth="1"/>
    <col min="12290" max="12524" width="9.1796875" style="1"/>
    <col min="12525" max="12525" width="2.54296875" style="1" customWidth="1"/>
    <col min="12526" max="12526" width="13.26953125" style="1" customWidth="1"/>
    <col min="12527" max="12529" width="4.81640625" style="1" customWidth="1"/>
    <col min="12530" max="12530" width="6.453125" style="1" customWidth="1"/>
    <col min="12531" max="12531" width="4.81640625" style="1" customWidth="1"/>
    <col min="12532" max="12532" width="5.54296875" style="1" customWidth="1"/>
    <col min="12533" max="12533" width="4.54296875" style="1" customWidth="1"/>
    <col min="12534" max="12541" width="4.26953125" style="1" customWidth="1"/>
    <col min="12542" max="12543" width="4.453125" style="1" customWidth="1"/>
    <col min="12544" max="12544" width="6.26953125" style="1" customWidth="1"/>
    <col min="12545" max="12545" width="4.54296875" style="1" customWidth="1"/>
    <col min="12546" max="12780" width="9.1796875" style="1"/>
    <col min="12781" max="12781" width="2.54296875" style="1" customWidth="1"/>
    <col min="12782" max="12782" width="13.26953125" style="1" customWidth="1"/>
    <col min="12783" max="12785" width="4.81640625" style="1" customWidth="1"/>
    <col min="12786" max="12786" width="6.453125" style="1" customWidth="1"/>
    <col min="12787" max="12787" width="4.81640625" style="1" customWidth="1"/>
    <col min="12788" max="12788" width="5.54296875" style="1" customWidth="1"/>
    <col min="12789" max="12789" width="4.54296875" style="1" customWidth="1"/>
    <col min="12790" max="12797" width="4.26953125" style="1" customWidth="1"/>
    <col min="12798" max="12799" width="4.453125" style="1" customWidth="1"/>
    <col min="12800" max="12800" width="6.26953125" style="1" customWidth="1"/>
    <col min="12801" max="12801" width="4.54296875" style="1" customWidth="1"/>
    <col min="12802" max="13036" width="9.1796875" style="1"/>
    <col min="13037" max="13037" width="2.54296875" style="1" customWidth="1"/>
    <col min="13038" max="13038" width="13.26953125" style="1" customWidth="1"/>
    <col min="13039" max="13041" width="4.81640625" style="1" customWidth="1"/>
    <col min="13042" max="13042" width="6.453125" style="1" customWidth="1"/>
    <col min="13043" max="13043" width="4.81640625" style="1" customWidth="1"/>
    <col min="13044" max="13044" width="5.54296875" style="1" customWidth="1"/>
    <col min="13045" max="13045" width="4.54296875" style="1" customWidth="1"/>
    <col min="13046" max="13053" width="4.26953125" style="1" customWidth="1"/>
    <col min="13054" max="13055" width="4.453125" style="1" customWidth="1"/>
    <col min="13056" max="13056" width="6.26953125" style="1" customWidth="1"/>
    <col min="13057" max="13057" width="4.54296875" style="1" customWidth="1"/>
    <col min="13058" max="13292" width="9.1796875" style="1"/>
    <col min="13293" max="13293" width="2.54296875" style="1" customWidth="1"/>
    <col min="13294" max="13294" width="13.26953125" style="1" customWidth="1"/>
    <col min="13295" max="13297" width="4.81640625" style="1" customWidth="1"/>
    <col min="13298" max="13298" width="6.453125" style="1" customWidth="1"/>
    <col min="13299" max="13299" width="4.81640625" style="1" customWidth="1"/>
    <col min="13300" max="13300" width="5.54296875" style="1" customWidth="1"/>
    <col min="13301" max="13301" width="4.54296875" style="1" customWidth="1"/>
    <col min="13302" max="13309" width="4.26953125" style="1" customWidth="1"/>
    <col min="13310" max="13311" width="4.453125" style="1" customWidth="1"/>
    <col min="13312" max="13312" width="6.26953125" style="1" customWidth="1"/>
    <col min="13313" max="13313" width="4.54296875" style="1" customWidth="1"/>
    <col min="13314" max="13548" width="9.1796875" style="1"/>
    <col min="13549" max="13549" width="2.54296875" style="1" customWidth="1"/>
    <col min="13550" max="13550" width="13.26953125" style="1" customWidth="1"/>
    <col min="13551" max="13553" width="4.81640625" style="1" customWidth="1"/>
    <col min="13554" max="13554" width="6.453125" style="1" customWidth="1"/>
    <col min="13555" max="13555" width="4.81640625" style="1" customWidth="1"/>
    <col min="13556" max="13556" width="5.54296875" style="1" customWidth="1"/>
    <col min="13557" max="13557" width="4.54296875" style="1" customWidth="1"/>
    <col min="13558" max="13565" width="4.26953125" style="1" customWidth="1"/>
    <col min="13566" max="13567" width="4.453125" style="1" customWidth="1"/>
    <col min="13568" max="13568" width="6.26953125" style="1" customWidth="1"/>
    <col min="13569" max="13569" width="4.54296875" style="1" customWidth="1"/>
    <col min="13570" max="13804" width="9.1796875" style="1"/>
    <col min="13805" max="13805" width="2.54296875" style="1" customWidth="1"/>
    <col min="13806" max="13806" width="13.26953125" style="1" customWidth="1"/>
    <col min="13807" max="13809" width="4.81640625" style="1" customWidth="1"/>
    <col min="13810" max="13810" width="6.453125" style="1" customWidth="1"/>
    <col min="13811" max="13811" width="4.81640625" style="1" customWidth="1"/>
    <col min="13812" max="13812" width="5.54296875" style="1" customWidth="1"/>
    <col min="13813" max="13813" width="4.54296875" style="1" customWidth="1"/>
    <col min="13814" max="13821" width="4.26953125" style="1" customWidth="1"/>
    <col min="13822" max="13823" width="4.453125" style="1" customWidth="1"/>
    <col min="13824" max="13824" width="6.26953125" style="1" customWidth="1"/>
    <col min="13825" max="13825" width="4.54296875" style="1" customWidth="1"/>
    <col min="13826" max="14060" width="9.1796875" style="1"/>
    <col min="14061" max="14061" width="2.54296875" style="1" customWidth="1"/>
    <col min="14062" max="14062" width="13.26953125" style="1" customWidth="1"/>
    <col min="14063" max="14065" width="4.81640625" style="1" customWidth="1"/>
    <col min="14066" max="14066" width="6.453125" style="1" customWidth="1"/>
    <col min="14067" max="14067" width="4.81640625" style="1" customWidth="1"/>
    <col min="14068" max="14068" width="5.54296875" style="1" customWidth="1"/>
    <col min="14069" max="14069" width="4.54296875" style="1" customWidth="1"/>
    <col min="14070" max="14077" width="4.26953125" style="1" customWidth="1"/>
    <col min="14078" max="14079" width="4.453125" style="1" customWidth="1"/>
    <col min="14080" max="14080" width="6.26953125" style="1" customWidth="1"/>
    <col min="14081" max="14081" width="4.54296875" style="1" customWidth="1"/>
    <col min="14082" max="14316" width="9.1796875" style="1"/>
    <col min="14317" max="14317" width="2.54296875" style="1" customWidth="1"/>
    <col min="14318" max="14318" width="13.26953125" style="1" customWidth="1"/>
    <col min="14319" max="14321" width="4.81640625" style="1" customWidth="1"/>
    <col min="14322" max="14322" width="6.453125" style="1" customWidth="1"/>
    <col min="14323" max="14323" width="4.81640625" style="1" customWidth="1"/>
    <col min="14324" max="14324" width="5.54296875" style="1" customWidth="1"/>
    <col min="14325" max="14325" width="4.54296875" style="1" customWidth="1"/>
    <col min="14326" max="14333" width="4.26953125" style="1" customWidth="1"/>
    <col min="14334" max="14335" width="4.453125" style="1" customWidth="1"/>
    <col min="14336" max="14336" width="6.26953125" style="1" customWidth="1"/>
    <col min="14337" max="14337" width="4.54296875" style="1" customWidth="1"/>
    <col min="14338" max="14572" width="9.1796875" style="1"/>
    <col min="14573" max="14573" width="2.54296875" style="1" customWidth="1"/>
    <col min="14574" max="14574" width="13.26953125" style="1" customWidth="1"/>
    <col min="14575" max="14577" width="4.81640625" style="1" customWidth="1"/>
    <col min="14578" max="14578" width="6.453125" style="1" customWidth="1"/>
    <col min="14579" max="14579" width="4.81640625" style="1" customWidth="1"/>
    <col min="14580" max="14580" width="5.54296875" style="1" customWidth="1"/>
    <col min="14581" max="14581" width="4.54296875" style="1" customWidth="1"/>
    <col min="14582" max="14589" width="4.26953125" style="1" customWidth="1"/>
    <col min="14590" max="14591" width="4.453125" style="1" customWidth="1"/>
    <col min="14592" max="14592" width="6.26953125" style="1" customWidth="1"/>
    <col min="14593" max="14593" width="4.54296875" style="1" customWidth="1"/>
    <col min="14594" max="14828" width="9.1796875" style="1"/>
    <col min="14829" max="14829" width="2.54296875" style="1" customWidth="1"/>
    <col min="14830" max="14830" width="13.26953125" style="1" customWidth="1"/>
    <col min="14831" max="14833" width="4.81640625" style="1" customWidth="1"/>
    <col min="14834" max="14834" width="6.453125" style="1" customWidth="1"/>
    <col min="14835" max="14835" width="4.81640625" style="1" customWidth="1"/>
    <col min="14836" max="14836" width="5.54296875" style="1" customWidth="1"/>
    <col min="14837" max="14837" width="4.54296875" style="1" customWidth="1"/>
    <col min="14838" max="14845" width="4.26953125" style="1" customWidth="1"/>
    <col min="14846" max="14847" width="4.453125" style="1" customWidth="1"/>
    <col min="14848" max="14848" width="6.26953125" style="1" customWidth="1"/>
    <col min="14849" max="14849" width="4.54296875" style="1" customWidth="1"/>
    <col min="14850" max="15084" width="9.1796875" style="1"/>
    <col min="15085" max="15085" width="2.54296875" style="1" customWidth="1"/>
    <col min="15086" max="15086" width="13.26953125" style="1" customWidth="1"/>
    <col min="15087" max="15089" width="4.81640625" style="1" customWidth="1"/>
    <col min="15090" max="15090" width="6.453125" style="1" customWidth="1"/>
    <col min="15091" max="15091" width="4.81640625" style="1" customWidth="1"/>
    <col min="15092" max="15092" width="5.54296875" style="1" customWidth="1"/>
    <col min="15093" max="15093" width="4.54296875" style="1" customWidth="1"/>
    <col min="15094" max="15101" width="4.26953125" style="1" customWidth="1"/>
    <col min="15102" max="15103" width="4.453125" style="1" customWidth="1"/>
    <col min="15104" max="15104" width="6.26953125" style="1" customWidth="1"/>
    <col min="15105" max="15105" width="4.54296875" style="1" customWidth="1"/>
    <col min="15106" max="15340" width="9.1796875" style="1"/>
    <col min="15341" max="15341" width="2.54296875" style="1" customWidth="1"/>
    <col min="15342" max="15342" width="13.26953125" style="1" customWidth="1"/>
    <col min="15343" max="15345" width="4.81640625" style="1" customWidth="1"/>
    <col min="15346" max="15346" width="6.453125" style="1" customWidth="1"/>
    <col min="15347" max="15347" width="4.81640625" style="1" customWidth="1"/>
    <col min="15348" max="15348" width="5.54296875" style="1" customWidth="1"/>
    <col min="15349" max="15349" width="4.54296875" style="1" customWidth="1"/>
    <col min="15350" max="15357" width="4.26953125" style="1" customWidth="1"/>
    <col min="15358" max="15359" width="4.453125" style="1" customWidth="1"/>
    <col min="15360" max="15360" width="6.26953125" style="1" customWidth="1"/>
    <col min="15361" max="15361" width="4.54296875" style="1" customWidth="1"/>
    <col min="15362" max="15596" width="9.1796875" style="1"/>
    <col min="15597" max="15597" width="2.54296875" style="1" customWidth="1"/>
    <col min="15598" max="15598" width="13.26953125" style="1" customWidth="1"/>
    <col min="15599" max="15601" width="4.81640625" style="1" customWidth="1"/>
    <col min="15602" max="15602" width="6.453125" style="1" customWidth="1"/>
    <col min="15603" max="15603" width="4.81640625" style="1" customWidth="1"/>
    <col min="15604" max="15604" width="5.54296875" style="1" customWidth="1"/>
    <col min="15605" max="15605" width="4.54296875" style="1" customWidth="1"/>
    <col min="15606" max="15613" width="4.26953125" style="1" customWidth="1"/>
    <col min="15614" max="15615" width="4.453125" style="1" customWidth="1"/>
    <col min="15616" max="15616" width="6.26953125" style="1" customWidth="1"/>
    <col min="15617" max="15617" width="4.54296875" style="1" customWidth="1"/>
    <col min="15618" max="15852" width="9.1796875" style="1"/>
    <col min="15853" max="15853" width="2.54296875" style="1" customWidth="1"/>
    <col min="15854" max="15854" width="13.26953125" style="1" customWidth="1"/>
    <col min="15855" max="15857" width="4.81640625" style="1" customWidth="1"/>
    <col min="15858" max="15858" width="6.453125" style="1" customWidth="1"/>
    <col min="15859" max="15859" width="4.81640625" style="1" customWidth="1"/>
    <col min="15860" max="15860" width="5.54296875" style="1" customWidth="1"/>
    <col min="15861" max="15861" width="4.54296875" style="1" customWidth="1"/>
    <col min="15862" max="15869" width="4.26953125" style="1" customWidth="1"/>
    <col min="15870" max="15871" width="4.453125" style="1" customWidth="1"/>
    <col min="15872" max="15872" width="6.26953125" style="1" customWidth="1"/>
    <col min="15873" max="15873" width="4.54296875" style="1" customWidth="1"/>
    <col min="15874" max="16108" width="9.1796875" style="1"/>
    <col min="16109" max="16109" width="2.54296875" style="1" customWidth="1"/>
    <col min="16110" max="16110" width="13.26953125" style="1" customWidth="1"/>
    <col min="16111" max="16113" width="4.81640625" style="1" customWidth="1"/>
    <col min="16114" max="16114" width="6.453125" style="1" customWidth="1"/>
    <col min="16115" max="16115" width="4.81640625" style="1" customWidth="1"/>
    <col min="16116" max="16116" width="5.54296875" style="1" customWidth="1"/>
    <col min="16117" max="16117" width="4.54296875" style="1" customWidth="1"/>
    <col min="16118" max="16125" width="4.26953125" style="1" customWidth="1"/>
    <col min="16126" max="16127" width="4.453125" style="1" customWidth="1"/>
    <col min="16128" max="16128" width="6.26953125" style="1" customWidth="1"/>
    <col min="16129" max="16129" width="4.54296875" style="1" customWidth="1"/>
    <col min="16130" max="16384" width="9.1796875" style="1"/>
  </cols>
  <sheetData>
    <row r="1" spans="1:22" ht="15">
      <c r="A1" s="400" t="s">
        <v>271</v>
      </c>
      <c r="B1" s="400"/>
      <c r="C1" s="400"/>
      <c r="D1" s="400"/>
      <c r="E1" s="400"/>
      <c r="F1" s="400"/>
      <c r="G1" s="400"/>
      <c r="H1" s="400"/>
    </row>
    <row r="2" spans="1:22" ht="15">
      <c r="A2" s="400" t="s">
        <v>272</v>
      </c>
      <c r="B2" s="400"/>
      <c r="C2" s="400"/>
      <c r="D2" s="400"/>
      <c r="E2" s="400"/>
      <c r="F2" s="400"/>
      <c r="G2" s="400"/>
      <c r="H2" s="400"/>
    </row>
    <row r="3" spans="1:22" s="5" customFormat="1" ht="30" customHeight="1">
      <c r="A3" s="401" t="s">
        <v>170</v>
      </c>
      <c r="B3" s="402"/>
      <c r="C3" s="402"/>
      <c r="D3" s="402"/>
      <c r="E3" s="402"/>
      <c r="F3" s="402"/>
      <c r="G3" s="402"/>
      <c r="H3" s="402"/>
      <c r="I3" s="402"/>
      <c r="J3" s="402"/>
      <c r="K3" s="402"/>
      <c r="L3" s="402"/>
      <c r="M3" s="402"/>
      <c r="N3" s="402"/>
      <c r="O3" s="402"/>
      <c r="P3" s="402"/>
      <c r="Q3" s="402"/>
      <c r="R3" s="402"/>
      <c r="S3" s="402"/>
      <c r="T3" s="402"/>
      <c r="U3" s="402"/>
    </row>
    <row r="4" spans="1:22" s="5" customFormat="1" ht="12.75" customHeight="1">
      <c r="A4" s="403"/>
      <c r="B4" s="403"/>
      <c r="C4" s="403"/>
      <c r="D4" s="403"/>
      <c r="E4" s="403"/>
      <c r="F4" s="403"/>
      <c r="G4" s="403"/>
      <c r="H4" s="403"/>
      <c r="I4" s="403"/>
      <c r="J4" s="403"/>
      <c r="K4" s="403"/>
      <c r="L4" s="403"/>
      <c r="M4" s="403"/>
      <c r="N4" s="403"/>
      <c r="O4" s="403"/>
      <c r="P4" s="403"/>
      <c r="Q4" s="403"/>
      <c r="R4" s="404" t="s">
        <v>171</v>
      </c>
      <c r="S4" s="404"/>
      <c r="T4" s="405">
        <v>2018</v>
      </c>
      <c r="U4" s="406"/>
    </row>
    <row r="5" spans="1:22" s="6" customFormat="1" ht="2.25" customHeight="1">
      <c r="A5" s="420"/>
      <c r="B5" s="420"/>
      <c r="C5" s="420"/>
      <c r="D5" s="420"/>
      <c r="E5" s="420"/>
      <c r="F5" s="420"/>
      <c r="G5" s="420"/>
      <c r="H5" s="420"/>
      <c r="I5" s="420"/>
      <c r="J5" s="420"/>
      <c r="K5" s="420"/>
      <c r="L5" s="420"/>
      <c r="M5" s="420"/>
      <c r="N5" s="420"/>
      <c r="O5" s="420"/>
      <c r="P5" s="420"/>
      <c r="Q5" s="420"/>
      <c r="R5" s="421"/>
      <c r="S5" s="421"/>
      <c r="T5" s="421"/>
      <c r="U5" s="421"/>
    </row>
    <row r="6" spans="1:22" ht="27" customHeight="1">
      <c r="A6" s="422" t="s">
        <v>172</v>
      </c>
      <c r="B6" s="423"/>
      <c r="C6" s="424"/>
      <c r="D6" s="411" t="s">
        <v>75</v>
      </c>
      <c r="E6" s="412"/>
      <c r="F6" s="412"/>
      <c r="G6" s="412"/>
      <c r="H6" s="412"/>
      <c r="I6" s="413"/>
      <c r="J6" s="409" t="s">
        <v>173</v>
      </c>
      <c r="K6" s="425"/>
      <c r="L6" s="7"/>
      <c r="M6" s="411" t="s">
        <v>76</v>
      </c>
      <c r="N6" s="412"/>
      <c r="O6" s="412"/>
      <c r="P6" s="412"/>
      <c r="Q6" s="412"/>
      <c r="R6" s="426"/>
      <c r="S6" s="427"/>
      <c r="T6" s="8" t="s">
        <v>174</v>
      </c>
      <c r="U6" s="9"/>
    </row>
    <row r="7" spans="1:22" ht="24.75" customHeight="1">
      <c r="A7" s="422" t="s">
        <v>175</v>
      </c>
      <c r="B7" s="423"/>
      <c r="C7" s="424"/>
      <c r="D7" s="411" t="s">
        <v>176</v>
      </c>
      <c r="E7" s="412"/>
      <c r="F7" s="412"/>
      <c r="G7" s="412"/>
      <c r="H7" s="412"/>
      <c r="I7" s="413"/>
      <c r="J7" s="428" t="s">
        <v>177</v>
      </c>
      <c r="K7" s="429"/>
      <c r="L7" s="430"/>
      <c r="M7" s="407">
        <v>42464</v>
      </c>
      <c r="N7" s="412"/>
      <c r="O7" s="427"/>
      <c r="P7" s="431" t="s">
        <v>179</v>
      </c>
      <c r="Q7" s="432"/>
      <c r="R7" s="432"/>
      <c r="S7" s="433"/>
      <c r="T7" s="407">
        <v>42464</v>
      </c>
      <c r="U7" s="408"/>
    </row>
    <row r="8" spans="1:22" ht="30" customHeight="1">
      <c r="A8" s="409" t="s">
        <v>180</v>
      </c>
      <c r="B8" s="410"/>
      <c r="C8" s="10"/>
      <c r="D8" s="411" t="s">
        <v>181</v>
      </c>
      <c r="E8" s="412"/>
      <c r="F8" s="412"/>
      <c r="G8" s="412"/>
      <c r="H8" s="412"/>
      <c r="I8" s="413"/>
      <c r="J8" s="414" t="s">
        <v>173</v>
      </c>
      <c r="K8" s="415"/>
      <c r="L8" s="416"/>
      <c r="M8" s="411" t="s">
        <v>273</v>
      </c>
      <c r="N8" s="412"/>
      <c r="O8" s="412"/>
      <c r="P8" s="412"/>
      <c r="Q8" s="412"/>
      <c r="R8" s="412"/>
      <c r="S8" s="412"/>
      <c r="T8" s="412"/>
      <c r="U8" s="413"/>
    </row>
    <row r="9" spans="1:22" s="11" customFormat="1" ht="27" customHeight="1">
      <c r="A9" s="417" t="s">
        <v>183</v>
      </c>
      <c r="B9" s="418"/>
      <c r="C9" s="418"/>
      <c r="D9" s="418"/>
      <c r="E9" s="418"/>
      <c r="F9" s="418"/>
      <c r="G9" s="418"/>
      <c r="H9" s="418"/>
      <c r="I9" s="418"/>
      <c r="J9" s="418"/>
      <c r="K9" s="418"/>
      <c r="L9" s="418"/>
      <c r="M9" s="418"/>
      <c r="N9" s="418"/>
      <c r="O9" s="418"/>
      <c r="P9" s="418"/>
      <c r="Q9" s="418"/>
      <c r="R9" s="418"/>
      <c r="S9" s="418"/>
      <c r="T9" s="418"/>
      <c r="U9" s="419"/>
    </row>
    <row r="10" spans="1:22" s="12" customFormat="1" ht="12.75" customHeight="1">
      <c r="A10" s="434" t="s">
        <v>184</v>
      </c>
      <c r="B10" s="435"/>
      <c r="C10" s="435"/>
      <c r="D10" s="435"/>
      <c r="E10" s="435"/>
      <c r="F10" s="435"/>
      <c r="G10" s="435"/>
      <c r="H10" s="435"/>
      <c r="I10" s="435"/>
      <c r="J10" s="435"/>
      <c r="K10" s="435"/>
      <c r="L10" s="435"/>
      <c r="M10" s="435"/>
      <c r="N10" s="435"/>
      <c r="O10" s="435"/>
      <c r="P10" s="435"/>
      <c r="Q10" s="435"/>
      <c r="R10" s="435"/>
      <c r="S10" s="435"/>
      <c r="T10" s="435"/>
      <c r="U10" s="435"/>
    </row>
    <row r="11" spans="1:22" s="13" customFormat="1" ht="12.75" customHeight="1">
      <c r="A11" s="436" t="s">
        <v>274</v>
      </c>
      <c r="B11" s="437"/>
      <c r="C11" s="437"/>
      <c r="D11" s="437"/>
      <c r="E11" s="437"/>
      <c r="F11" s="437"/>
      <c r="G11" s="437"/>
      <c r="H11" s="437"/>
      <c r="I11" s="437"/>
      <c r="J11" s="437"/>
      <c r="K11" s="437"/>
      <c r="L11" s="437"/>
      <c r="M11" s="437"/>
      <c r="N11" s="437"/>
      <c r="O11" s="437"/>
      <c r="P11" s="437"/>
      <c r="Q11" s="437"/>
      <c r="R11" s="438"/>
      <c r="S11" s="439" t="s">
        <v>186</v>
      </c>
      <c r="T11" s="440"/>
      <c r="U11" s="441"/>
    </row>
    <row r="12" spans="1:22" s="15" customFormat="1" ht="21.75" customHeight="1">
      <c r="A12" s="442" t="s">
        <v>187</v>
      </c>
      <c r="B12" s="443"/>
      <c r="C12" s="446" t="s">
        <v>188</v>
      </c>
      <c r="D12" s="442" t="s">
        <v>189</v>
      </c>
      <c r="E12" s="448"/>
      <c r="F12" s="448"/>
      <c r="G12" s="448"/>
      <c r="H12" s="448"/>
      <c r="I12" s="443"/>
      <c r="J12" s="450" t="s">
        <v>190</v>
      </c>
      <c r="K12" s="442" t="s">
        <v>191</v>
      </c>
      <c r="L12" s="452"/>
      <c r="M12" s="452"/>
      <c r="N12" s="452"/>
      <c r="O12" s="452"/>
      <c r="P12" s="452"/>
      <c r="Q12" s="452"/>
      <c r="R12" s="453"/>
      <c r="S12" s="454" t="s">
        <v>192</v>
      </c>
      <c r="T12" s="454" t="s">
        <v>193</v>
      </c>
      <c r="U12" s="450" t="s">
        <v>194</v>
      </c>
      <c r="V12" s="14"/>
    </row>
    <row r="13" spans="1:22" s="15" customFormat="1" ht="46.5" customHeight="1">
      <c r="A13" s="444"/>
      <c r="B13" s="445"/>
      <c r="C13" s="447"/>
      <c r="D13" s="444"/>
      <c r="E13" s="449"/>
      <c r="F13" s="449"/>
      <c r="G13" s="449"/>
      <c r="H13" s="449"/>
      <c r="I13" s="445"/>
      <c r="J13" s="451"/>
      <c r="K13" s="471" t="s">
        <v>195</v>
      </c>
      <c r="L13" s="472"/>
      <c r="M13" s="472"/>
      <c r="N13" s="472"/>
      <c r="O13" s="472"/>
      <c r="P13" s="472"/>
      <c r="Q13" s="472"/>
      <c r="R13" s="473"/>
      <c r="S13" s="455"/>
      <c r="T13" s="455"/>
      <c r="U13" s="451"/>
      <c r="V13" s="14"/>
    </row>
    <row r="14" spans="1:22" s="15" customFormat="1" ht="27.75" customHeight="1">
      <c r="A14" s="16" t="s">
        <v>196</v>
      </c>
      <c r="B14" s="17" t="s">
        <v>197</v>
      </c>
      <c r="C14" s="18"/>
      <c r="D14" s="19"/>
      <c r="E14" s="20"/>
      <c r="F14" s="20"/>
      <c r="G14" s="20"/>
      <c r="H14" s="20"/>
      <c r="I14" s="21"/>
      <c r="J14" s="22"/>
      <c r="K14" s="23"/>
      <c r="L14" s="24"/>
      <c r="M14" s="24"/>
      <c r="N14" s="24"/>
      <c r="O14" s="24"/>
      <c r="P14" s="24"/>
      <c r="Q14" s="24"/>
      <c r="R14" s="25"/>
      <c r="S14" s="26"/>
      <c r="T14" s="26"/>
      <c r="U14" s="22"/>
      <c r="V14" s="14"/>
    </row>
    <row r="15" spans="1:22" s="15" customFormat="1" ht="11.5">
      <c r="A15" s="27">
        <v>1</v>
      </c>
      <c r="B15" s="28" t="s">
        <v>275</v>
      </c>
      <c r="C15" s="29">
        <v>1</v>
      </c>
      <c r="D15" s="474" t="s">
        <v>276</v>
      </c>
      <c r="E15" s="475"/>
      <c r="F15" s="475"/>
      <c r="G15" s="475"/>
      <c r="H15" s="475"/>
      <c r="I15" s="476"/>
      <c r="J15" s="30">
        <v>0.3</v>
      </c>
      <c r="K15" s="580" t="s">
        <v>277</v>
      </c>
      <c r="L15" s="581"/>
      <c r="M15" s="581"/>
      <c r="N15" s="581"/>
      <c r="O15" s="581"/>
      <c r="P15" s="581"/>
      <c r="Q15" s="581"/>
      <c r="R15" s="582"/>
      <c r="S15" s="31">
        <v>4</v>
      </c>
      <c r="T15" s="32">
        <v>3.5</v>
      </c>
      <c r="U15" s="32">
        <f>T15*J15</f>
        <v>1.05</v>
      </c>
      <c r="V15" s="14"/>
    </row>
    <row r="16" spans="1:22" s="15" customFormat="1" ht="194.15" customHeight="1">
      <c r="A16" s="27">
        <v>2</v>
      </c>
      <c r="B16" s="598" t="s">
        <v>278</v>
      </c>
      <c r="C16" s="599"/>
      <c r="D16" s="599"/>
      <c r="E16" s="599"/>
      <c r="F16" s="599"/>
      <c r="G16" s="599"/>
      <c r="H16" s="599"/>
      <c r="I16" s="600"/>
      <c r="J16" s="35">
        <v>0.7</v>
      </c>
      <c r="K16" s="580" t="s">
        <v>277</v>
      </c>
      <c r="L16" s="581"/>
      <c r="M16" s="581"/>
      <c r="N16" s="581"/>
      <c r="O16" s="581"/>
      <c r="P16" s="581"/>
      <c r="Q16" s="581"/>
      <c r="R16" s="582"/>
      <c r="S16" s="67">
        <v>4</v>
      </c>
      <c r="T16" s="36">
        <v>4</v>
      </c>
      <c r="U16" s="36">
        <f>T16*J16</f>
        <v>2.8</v>
      </c>
      <c r="V16" s="14"/>
    </row>
    <row r="17" spans="1:22" s="15" customFormat="1" ht="27.75" customHeight="1">
      <c r="A17" s="16" t="s">
        <v>213</v>
      </c>
      <c r="B17" s="17" t="s">
        <v>214</v>
      </c>
      <c r="C17" s="18"/>
      <c r="D17" s="19"/>
      <c r="E17" s="20"/>
      <c r="F17" s="20"/>
      <c r="G17" s="20"/>
      <c r="H17" s="20"/>
      <c r="I17" s="21"/>
      <c r="J17" s="22"/>
      <c r="K17" s="23"/>
      <c r="L17" s="24"/>
      <c r="M17" s="24"/>
      <c r="N17" s="24"/>
      <c r="O17" s="24"/>
      <c r="P17" s="24"/>
      <c r="Q17" s="24"/>
      <c r="R17" s="25"/>
      <c r="S17" s="26"/>
      <c r="T17" s="26"/>
      <c r="U17" s="22"/>
      <c r="V17" s="14"/>
    </row>
    <row r="18" spans="1:22" s="15" customFormat="1" ht="11.5">
      <c r="A18" s="39">
        <v>4</v>
      </c>
      <c r="B18" s="38"/>
      <c r="C18" s="29">
        <v>4</v>
      </c>
      <c r="D18" s="456"/>
      <c r="E18" s="457"/>
      <c r="F18" s="457"/>
      <c r="G18" s="457"/>
      <c r="H18" s="457"/>
      <c r="I18" s="458"/>
      <c r="J18" s="30"/>
      <c r="K18" s="586"/>
      <c r="L18" s="469"/>
      <c r="M18" s="469"/>
      <c r="N18" s="469"/>
      <c r="O18" s="469"/>
      <c r="P18" s="469"/>
      <c r="Q18" s="469"/>
      <c r="R18" s="470"/>
      <c r="S18" s="31"/>
      <c r="T18" s="32"/>
      <c r="U18" s="32">
        <f>T18*J18</f>
        <v>0</v>
      </c>
      <c r="V18" s="14"/>
    </row>
    <row r="19" spans="1:22" s="15" customFormat="1" ht="13">
      <c r="A19" s="39">
        <v>5</v>
      </c>
      <c r="B19" s="38"/>
      <c r="C19" s="29">
        <v>5</v>
      </c>
      <c r="D19" s="465"/>
      <c r="E19" s="466"/>
      <c r="F19" s="466"/>
      <c r="G19" s="466"/>
      <c r="H19" s="466"/>
      <c r="I19" s="467"/>
      <c r="J19" s="30"/>
      <c r="K19" s="468"/>
      <c r="L19" s="469"/>
      <c r="M19" s="469"/>
      <c r="N19" s="469"/>
      <c r="O19" s="469"/>
      <c r="P19" s="469"/>
      <c r="Q19" s="469"/>
      <c r="R19" s="470"/>
      <c r="S19" s="31"/>
      <c r="T19" s="32"/>
      <c r="U19" s="32">
        <f>T19*J19</f>
        <v>0</v>
      </c>
    </row>
    <row r="20" spans="1:22" s="15" customFormat="1" ht="11.25" customHeight="1">
      <c r="A20" s="489"/>
      <c r="B20" s="490"/>
      <c r="C20" s="490"/>
      <c r="D20" s="490"/>
      <c r="E20" s="490"/>
      <c r="F20" s="490"/>
      <c r="G20" s="490"/>
      <c r="H20" s="490"/>
      <c r="I20" s="490"/>
      <c r="J20" s="43">
        <v>1</v>
      </c>
      <c r="K20" s="491"/>
      <c r="L20" s="490"/>
      <c r="M20" s="490"/>
      <c r="N20" s="490"/>
      <c r="O20" s="490"/>
      <c r="P20" s="490"/>
      <c r="Q20" s="490"/>
      <c r="R20" s="490"/>
      <c r="S20" s="490"/>
      <c r="T20" s="490"/>
      <c r="U20" s="44">
        <f>SUM(U15:U19)</f>
        <v>3.8499999999999996</v>
      </c>
    </row>
    <row r="21" spans="1:22" s="15" customFormat="1" ht="2.25" customHeight="1">
      <c r="A21" s="492"/>
      <c r="B21" s="493"/>
      <c r="C21" s="493"/>
      <c r="D21" s="493"/>
      <c r="E21" s="493"/>
      <c r="F21" s="493"/>
      <c r="G21" s="493"/>
      <c r="H21" s="493"/>
      <c r="I21" s="493"/>
      <c r="J21" s="493"/>
      <c r="K21" s="493"/>
      <c r="L21" s="493"/>
      <c r="M21" s="493"/>
      <c r="N21" s="493"/>
      <c r="O21" s="493"/>
      <c r="P21" s="493"/>
      <c r="Q21" s="493"/>
      <c r="R21" s="493"/>
      <c r="S21" s="493"/>
      <c r="T21" s="493"/>
      <c r="U21" s="419"/>
    </row>
    <row r="22" spans="1:22" s="15" customFormat="1" ht="11.25" customHeight="1">
      <c r="A22" s="436" t="s">
        <v>220</v>
      </c>
      <c r="B22" s="437"/>
      <c r="C22" s="437"/>
      <c r="D22" s="437"/>
      <c r="E22" s="437"/>
      <c r="F22" s="437"/>
      <c r="G22" s="437"/>
      <c r="H22" s="437"/>
      <c r="I22" s="437"/>
      <c r="J22" s="437"/>
      <c r="K22" s="437"/>
      <c r="L22" s="437"/>
      <c r="M22" s="437"/>
      <c r="N22" s="437"/>
      <c r="O22" s="437"/>
      <c r="P22" s="437"/>
      <c r="Q22" s="437"/>
      <c r="R22" s="438"/>
      <c r="S22" s="439" t="s">
        <v>186</v>
      </c>
      <c r="T22" s="440"/>
      <c r="U22" s="441"/>
    </row>
    <row r="23" spans="1:22" s="15" customFormat="1" ht="11.25" customHeight="1">
      <c r="A23" s="45"/>
      <c r="B23" s="494" t="s">
        <v>221</v>
      </c>
      <c r="C23" s="496"/>
      <c r="D23" s="498" t="s">
        <v>222</v>
      </c>
      <c r="E23" s="499"/>
      <c r="F23" s="499"/>
      <c r="G23" s="499"/>
      <c r="H23" s="499"/>
      <c r="I23" s="500"/>
      <c r="J23" s="450" t="s">
        <v>190</v>
      </c>
      <c r="K23" s="442" t="s">
        <v>191</v>
      </c>
      <c r="L23" s="452"/>
      <c r="M23" s="452"/>
      <c r="N23" s="452"/>
      <c r="O23" s="452"/>
      <c r="P23" s="452"/>
      <c r="Q23" s="452"/>
      <c r="R23" s="453"/>
      <c r="S23" s="454" t="s">
        <v>192</v>
      </c>
      <c r="T23" s="454" t="s">
        <v>193</v>
      </c>
      <c r="U23" s="450" t="s">
        <v>194</v>
      </c>
      <c r="V23" s="14"/>
    </row>
    <row r="24" spans="1:22" s="15" customFormat="1" ht="33" customHeight="1">
      <c r="A24" s="46"/>
      <c r="B24" s="495"/>
      <c r="C24" s="497"/>
      <c r="D24" s="501"/>
      <c r="E24" s="502"/>
      <c r="F24" s="502"/>
      <c r="G24" s="502"/>
      <c r="H24" s="502"/>
      <c r="I24" s="503"/>
      <c r="J24" s="451"/>
      <c r="K24" s="504" t="s">
        <v>223</v>
      </c>
      <c r="L24" s="504"/>
      <c r="M24" s="504"/>
      <c r="N24" s="504"/>
      <c r="O24" s="504"/>
      <c r="P24" s="504"/>
      <c r="Q24" s="504"/>
      <c r="R24" s="504"/>
      <c r="S24" s="455"/>
      <c r="T24" s="455"/>
      <c r="U24" s="451"/>
      <c r="V24" s="14"/>
    </row>
    <row r="25" spans="1:22" s="15" customFormat="1" ht="35.25" customHeight="1">
      <c r="A25" s="450" t="s">
        <v>224</v>
      </c>
      <c r="B25" s="47" t="s">
        <v>225</v>
      </c>
      <c r="C25" s="48">
        <v>6</v>
      </c>
      <c r="D25" s="507" t="s">
        <v>226</v>
      </c>
      <c r="E25" s="508"/>
      <c r="F25" s="508"/>
      <c r="G25" s="508"/>
      <c r="H25" s="508"/>
      <c r="I25" s="509"/>
      <c r="J25" s="30">
        <v>0.15</v>
      </c>
      <c r="K25" s="580" t="s">
        <v>277</v>
      </c>
      <c r="L25" s="581"/>
      <c r="M25" s="581"/>
      <c r="N25" s="581"/>
      <c r="O25" s="581"/>
      <c r="P25" s="581"/>
      <c r="Q25" s="581"/>
      <c r="R25" s="582"/>
      <c r="S25" s="31">
        <v>4</v>
      </c>
      <c r="T25" s="32">
        <v>3.5</v>
      </c>
      <c r="U25" s="32">
        <f t="shared" ref="U25:U31" si="0">T25*J25</f>
        <v>0.52500000000000002</v>
      </c>
      <c r="V25" s="14"/>
    </row>
    <row r="26" spans="1:22" s="15" customFormat="1" ht="52" customHeight="1">
      <c r="A26" s="505"/>
      <c r="B26" s="47" t="s">
        <v>227</v>
      </c>
      <c r="C26" s="48">
        <v>7</v>
      </c>
      <c r="D26" s="507" t="s">
        <v>228</v>
      </c>
      <c r="E26" s="508"/>
      <c r="F26" s="508"/>
      <c r="G26" s="508"/>
      <c r="H26" s="508"/>
      <c r="I26" s="509"/>
      <c r="J26" s="30">
        <v>0.15</v>
      </c>
      <c r="K26" s="580" t="s">
        <v>277</v>
      </c>
      <c r="L26" s="581"/>
      <c r="M26" s="581"/>
      <c r="N26" s="581"/>
      <c r="O26" s="581"/>
      <c r="P26" s="581"/>
      <c r="Q26" s="581"/>
      <c r="R26" s="582"/>
      <c r="S26" s="31">
        <v>4</v>
      </c>
      <c r="T26" s="32">
        <v>4</v>
      </c>
      <c r="U26" s="32">
        <f t="shared" si="0"/>
        <v>0.6</v>
      </c>
      <c r="V26" s="14"/>
    </row>
    <row r="27" spans="1:22" s="15" customFormat="1" ht="62.15" customHeight="1">
      <c r="A27" s="505"/>
      <c r="B27" s="47" t="s">
        <v>229</v>
      </c>
      <c r="C27" s="48">
        <v>8</v>
      </c>
      <c r="D27" s="507" t="s">
        <v>230</v>
      </c>
      <c r="E27" s="508"/>
      <c r="F27" s="508"/>
      <c r="G27" s="508"/>
      <c r="H27" s="508"/>
      <c r="I27" s="509"/>
      <c r="J27" s="30">
        <v>0.15</v>
      </c>
      <c r="K27" s="580" t="s">
        <v>277</v>
      </c>
      <c r="L27" s="581"/>
      <c r="M27" s="581"/>
      <c r="N27" s="581"/>
      <c r="O27" s="581"/>
      <c r="P27" s="581"/>
      <c r="Q27" s="581"/>
      <c r="R27" s="582"/>
      <c r="S27" s="31">
        <v>4</v>
      </c>
      <c r="T27" s="32">
        <v>3.5</v>
      </c>
      <c r="U27" s="32">
        <f>T27*J27</f>
        <v>0.52500000000000002</v>
      </c>
      <c r="V27" s="14"/>
    </row>
    <row r="28" spans="1:22" s="15" customFormat="1" ht="29.15" customHeight="1">
      <c r="A28" s="506"/>
      <c r="B28" s="47" t="s">
        <v>231</v>
      </c>
      <c r="C28" s="48">
        <v>9</v>
      </c>
      <c r="D28" s="507" t="s">
        <v>232</v>
      </c>
      <c r="E28" s="508"/>
      <c r="F28" s="508"/>
      <c r="G28" s="508"/>
      <c r="H28" s="508"/>
      <c r="I28" s="509"/>
      <c r="J28" s="30">
        <v>0.25</v>
      </c>
      <c r="K28" s="580" t="s">
        <v>277</v>
      </c>
      <c r="L28" s="581"/>
      <c r="M28" s="581"/>
      <c r="N28" s="581"/>
      <c r="O28" s="581"/>
      <c r="P28" s="581"/>
      <c r="Q28" s="581"/>
      <c r="R28" s="582"/>
      <c r="S28" s="31">
        <v>4</v>
      </c>
      <c r="T28" s="32">
        <v>4</v>
      </c>
      <c r="U28" s="32">
        <f>T28*J28</f>
        <v>1</v>
      </c>
    </row>
    <row r="29" spans="1:22" s="15" customFormat="1" ht="45" customHeight="1">
      <c r="A29" s="450" t="s">
        <v>233</v>
      </c>
      <c r="B29" s="47" t="s">
        <v>234</v>
      </c>
      <c r="C29" s="48">
        <v>10</v>
      </c>
      <c r="D29" s="507" t="s">
        <v>235</v>
      </c>
      <c r="E29" s="508"/>
      <c r="F29" s="508"/>
      <c r="G29" s="508"/>
      <c r="H29" s="508"/>
      <c r="I29" s="509"/>
      <c r="J29" s="30">
        <v>0.15</v>
      </c>
      <c r="K29" s="580" t="s">
        <v>277</v>
      </c>
      <c r="L29" s="581"/>
      <c r="M29" s="581"/>
      <c r="N29" s="581"/>
      <c r="O29" s="581"/>
      <c r="P29" s="581"/>
      <c r="Q29" s="581"/>
      <c r="R29" s="582"/>
      <c r="S29" s="31">
        <v>4</v>
      </c>
      <c r="T29" s="32">
        <v>3.5</v>
      </c>
      <c r="U29" s="32">
        <f t="shared" si="0"/>
        <v>0.52500000000000002</v>
      </c>
      <c r="V29" s="14"/>
    </row>
    <row r="30" spans="1:22" s="15" customFormat="1" ht="31.5" customHeight="1">
      <c r="A30" s="505"/>
      <c r="B30" s="47" t="s">
        <v>236</v>
      </c>
      <c r="C30" s="48">
        <v>11</v>
      </c>
      <c r="D30" s="507" t="s">
        <v>237</v>
      </c>
      <c r="E30" s="508"/>
      <c r="F30" s="508"/>
      <c r="G30" s="508"/>
      <c r="H30" s="508"/>
      <c r="I30" s="509"/>
      <c r="J30" s="30">
        <v>0.15</v>
      </c>
      <c r="K30" s="580" t="s">
        <v>277</v>
      </c>
      <c r="L30" s="581"/>
      <c r="M30" s="581"/>
      <c r="N30" s="581"/>
      <c r="O30" s="581"/>
      <c r="P30" s="581"/>
      <c r="Q30" s="581"/>
      <c r="R30" s="582"/>
      <c r="S30" s="31">
        <v>4</v>
      </c>
      <c r="T30" s="32">
        <v>3.5</v>
      </c>
      <c r="U30" s="32">
        <f t="shared" si="0"/>
        <v>0.52500000000000002</v>
      </c>
      <c r="V30" s="14"/>
    </row>
    <row r="31" spans="1:22" s="15" customFormat="1" ht="42" customHeight="1">
      <c r="A31" s="506"/>
      <c r="B31" s="47" t="s">
        <v>238</v>
      </c>
      <c r="C31" s="48">
        <v>12</v>
      </c>
      <c r="D31" s="507" t="s">
        <v>239</v>
      </c>
      <c r="E31" s="508"/>
      <c r="F31" s="508"/>
      <c r="G31" s="508"/>
      <c r="H31" s="508"/>
      <c r="I31" s="509"/>
      <c r="J31" s="30">
        <v>0.15</v>
      </c>
      <c r="K31" s="580" t="s">
        <v>277</v>
      </c>
      <c r="L31" s="581"/>
      <c r="M31" s="581"/>
      <c r="N31" s="581"/>
      <c r="O31" s="581"/>
      <c r="P31" s="581"/>
      <c r="Q31" s="581"/>
      <c r="R31" s="582"/>
      <c r="S31" s="31">
        <v>4</v>
      </c>
      <c r="T31" s="32">
        <v>3.5</v>
      </c>
      <c r="U31" s="32">
        <f t="shared" si="0"/>
        <v>0.52500000000000002</v>
      </c>
      <c r="V31" s="14"/>
    </row>
    <row r="32" spans="1:22" s="15" customFormat="1" ht="10.5" customHeight="1">
      <c r="A32" s="518"/>
      <c r="B32" s="519"/>
      <c r="C32" s="519"/>
      <c r="D32" s="519"/>
      <c r="E32" s="519"/>
      <c r="F32" s="519"/>
      <c r="G32" s="519"/>
      <c r="H32" s="519"/>
      <c r="I32" s="520"/>
      <c r="J32" s="49">
        <f>SUM(J26:J31)</f>
        <v>1</v>
      </c>
      <c r="K32" s="491"/>
      <c r="L32" s="490"/>
      <c r="M32" s="490"/>
      <c r="N32" s="490"/>
      <c r="O32" s="490"/>
      <c r="P32" s="490"/>
      <c r="Q32" s="490"/>
      <c r="R32" s="490"/>
      <c r="S32" s="490"/>
      <c r="T32" s="490"/>
      <c r="U32" s="50">
        <f>SUM(U25:U31)</f>
        <v>4.2249999999999996</v>
      </c>
    </row>
    <row r="33" spans="1:25" s="53" customFormat="1" ht="23.25" customHeight="1">
      <c r="A33" s="51"/>
      <c r="B33" s="521" t="s">
        <v>240</v>
      </c>
      <c r="C33" s="522"/>
      <c r="D33" s="522"/>
      <c r="E33" s="522"/>
      <c r="F33" s="522"/>
      <c r="G33" s="522"/>
      <c r="H33" s="522"/>
      <c r="I33" s="522"/>
      <c r="J33" s="522"/>
      <c r="K33" s="523"/>
      <c r="L33" s="527" t="s">
        <v>241</v>
      </c>
      <c r="M33" s="528"/>
      <c r="N33" s="528"/>
      <c r="O33" s="529"/>
      <c r="P33" s="527" t="s">
        <v>242</v>
      </c>
      <c r="Q33" s="530"/>
      <c r="R33" s="529"/>
      <c r="S33" s="531" t="s">
        <v>243</v>
      </c>
      <c r="T33" s="532"/>
      <c r="U33" s="52"/>
      <c r="V33" s="52"/>
    </row>
    <row r="34" spans="1:25" s="53" customFormat="1" ht="11.25" customHeight="1">
      <c r="A34" s="51"/>
      <c r="B34" s="524"/>
      <c r="C34" s="525"/>
      <c r="D34" s="525"/>
      <c r="E34" s="525"/>
      <c r="F34" s="525"/>
      <c r="G34" s="525"/>
      <c r="H34" s="525"/>
      <c r="I34" s="525"/>
      <c r="J34" s="525"/>
      <c r="K34" s="526"/>
      <c r="L34" s="533">
        <f>80%*U20</f>
        <v>3.08</v>
      </c>
      <c r="M34" s="534"/>
      <c r="N34" s="534"/>
      <c r="O34" s="532"/>
      <c r="P34" s="535">
        <f>20%*U32</f>
        <v>0.84499999999999997</v>
      </c>
      <c r="Q34" s="536"/>
      <c r="R34" s="536"/>
      <c r="S34" s="537">
        <f>(L34+P34)*2</f>
        <v>7.85</v>
      </c>
      <c r="T34" s="532"/>
      <c r="U34" s="52"/>
      <c r="V34" s="52"/>
    </row>
    <row r="35" spans="1:25" ht="13">
      <c r="A35" s="538"/>
      <c r="B35" s="539"/>
      <c r="C35" s="539"/>
      <c r="D35" s="539"/>
      <c r="E35" s="539"/>
      <c r="F35" s="540"/>
      <c r="G35" s="541"/>
      <c r="H35" s="541"/>
      <c r="I35" s="541"/>
      <c r="J35" s="541"/>
      <c r="K35" s="541"/>
      <c r="L35" s="540"/>
      <c r="M35" s="541"/>
      <c r="N35" s="541"/>
      <c r="O35" s="541"/>
      <c r="P35" s="540"/>
      <c r="Q35" s="541"/>
      <c r="R35" s="541"/>
      <c r="S35" s="541"/>
      <c r="T35" s="541"/>
      <c r="U35" s="541"/>
    </row>
    <row r="36" spans="1:25" s="56" customFormat="1" ht="10.5" customHeight="1">
      <c r="A36" s="513" t="s">
        <v>244</v>
      </c>
      <c r="B36" s="514"/>
      <c r="C36" s="514"/>
      <c r="D36" s="514"/>
      <c r="E36" s="514"/>
      <c r="F36" s="514"/>
      <c r="G36" s="514"/>
      <c r="H36" s="514"/>
      <c r="I36" s="514"/>
      <c r="J36" s="514"/>
      <c r="K36" s="514"/>
      <c r="L36" s="514"/>
      <c r="M36" s="514"/>
      <c r="N36" s="514"/>
      <c r="O36" s="514"/>
      <c r="P36" s="514"/>
      <c r="Q36" s="514"/>
      <c r="R36" s="514"/>
      <c r="S36" s="514"/>
      <c r="T36" s="514"/>
      <c r="U36" s="54"/>
      <c r="V36" s="54"/>
      <c r="W36" s="55"/>
      <c r="X36" s="54"/>
      <c r="Y36" s="54"/>
    </row>
    <row r="37" spans="1:25" s="58" customFormat="1" ht="22" customHeight="1">
      <c r="A37" s="515"/>
      <c r="B37" s="516"/>
      <c r="C37" s="516"/>
      <c r="D37" s="516"/>
      <c r="E37" s="516"/>
      <c r="F37" s="516"/>
      <c r="G37" s="516"/>
      <c r="H37" s="516"/>
      <c r="I37" s="516"/>
      <c r="J37" s="516"/>
      <c r="K37" s="516"/>
      <c r="L37" s="516"/>
      <c r="M37" s="516"/>
      <c r="N37" s="516"/>
      <c r="O37" s="516"/>
      <c r="P37" s="516"/>
      <c r="Q37" s="516"/>
      <c r="R37" s="516"/>
      <c r="S37" s="516"/>
      <c r="T37" s="517"/>
      <c r="U37" s="57"/>
      <c r="V37" s="57"/>
      <c r="W37" s="57"/>
      <c r="X37" s="57"/>
      <c r="Y37" s="57"/>
    </row>
    <row r="38" spans="1:25" s="56" customFormat="1" ht="10.5" customHeight="1">
      <c r="A38" s="513" t="s">
        <v>245</v>
      </c>
      <c r="B38" s="514"/>
      <c r="C38" s="514"/>
      <c r="D38" s="514"/>
      <c r="E38" s="514"/>
      <c r="F38" s="514"/>
      <c r="G38" s="514"/>
      <c r="H38" s="514"/>
      <c r="I38" s="514"/>
      <c r="J38" s="514"/>
      <c r="K38" s="514"/>
      <c r="L38" s="514"/>
      <c r="M38" s="514"/>
      <c r="N38" s="514"/>
      <c r="O38" s="514"/>
      <c r="P38" s="514"/>
      <c r="Q38" s="514"/>
      <c r="R38" s="514"/>
      <c r="S38" s="514"/>
      <c r="T38" s="514"/>
      <c r="U38" s="54"/>
      <c r="V38" s="54"/>
      <c r="W38" s="55"/>
      <c r="X38" s="54"/>
      <c r="Y38" s="54"/>
    </row>
    <row r="39" spans="1:25" s="58" customFormat="1" ht="57" customHeight="1">
      <c r="A39" s="515" t="s">
        <v>270</v>
      </c>
      <c r="B39" s="516"/>
      <c r="C39" s="516"/>
      <c r="D39" s="516"/>
      <c r="E39" s="516"/>
      <c r="F39" s="516"/>
      <c r="G39" s="516"/>
      <c r="H39" s="516"/>
      <c r="I39" s="516"/>
      <c r="J39" s="516"/>
      <c r="K39" s="516"/>
      <c r="L39" s="516"/>
      <c r="M39" s="516"/>
      <c r="N39" s="516"/>
      <c r="O39" s="516"/>
      <c r="P39" s="516"/>
      <c r="Q39" s="516"/>
      <c r="R39" s="516"/>
      <c r="S39" s="516"/>
      <c r="T39" s="517"/>
      <c r="U39" s="57"/>
      <c r="V39" s="57"/>
      <c r="W39" s="57"/>
      <c r="X39" s="57"/>
      <c r="Y39" s="57"/>
    </row>
    <row r="40" spans="1:25" s="59" customFormat="1" ht="12.75" customHeight="1">
      <c r="A40" s="434" t="s">
        <v>246</v>
      </c>
      <c r="B40" s="552"/>
      <c r="C40" s="552"/>
      <c r="D40" s="552"/>
      <c r="E40" s="552"/>
      <c r="F40" s="552"/>
      <c r="G40" s="552"/>
      <c r="H40" s="552"/>
      <c r="I40" s="552"/>
      <c r="J40" s="552"/>
      <c r="K40" s="552"/>
      <c r="L40" s="552"/>
      <c r="M40" s="552"/>
      <c r="N40" s="552"/>
      <c r="O40" s="552"/>
      <c r="P40" s="552"/>
      <c r="Q40" s="552"/>
      <c r="R40" s="552"/>
      <c r="S40" s="552"/>
      <c r="T40" s="552"/>
    </row>
    <row r="41" spans="1:25" s="59" customFormat="1" ht="24.75" customHeight="1">
      <c r="A41" s="553" t="s">
        <v>247</v>
      </c>
      <c r="B41" s="553"/>
      <c r="C41" s="553"/>
      <c r="D41" s="553"/>
      <c r="E41" s="553"/>
      <c r="F41" s="553"/>
      <c r="G41" s="553"/>
      <c r="H41" s="553"/>
      <c r="I41" s="553"/>
      <c r="J41" s="553"/>
      <c r="K41" s="553"/>
      <c r="L41" s="553"/>
      <c r="M41" s="553"/>
      <c r="N41" s="553"/>
      <c r="O41" s="553"/>
      <c r="P41" s="553"/>
      <c r="Q41" s="553"/>
      <c r="R41" s="553"/>
      <c r="S41" s="553"/>
      <c r="T41" s="554"/>
    </row>
    <row r="42" spans="1:25" s="60" customFormat="1" ht="21" customHeight="1">
      <c r="A42" s="555" t="s">
        <v>248</v>
      </c>
      <c r="B42" s="556"/>
      <c r="C42" s="556"/>
      <c r="D42" s="556"/>
      <c r="E42" s="556"/>
      <c r="F42" s="556"/>
      <c r="G42" s="556"/>
      <c r="H42" s="556"/>
      <c r="I42" s="556"/>
      <c r="J42" s="556"/>
      <c r="K42" s="556"/>
      <c r="L42" s="557"/>
      <c r="M42" s="558" t="s">
        <v>249</v>
      </c>
      <c r="N42" s="559"/>
      <c r="O42" s="560"/>
      <c r="P42" s="561" t="s">
        <v>250</v>
      </c>
      <c r="Q42" s="562"/>
      <c r="R42" s="563"/>
      <c r="S42" s="563"/>
      <c r="T42" s="564"/>
    </row>
    <row r="43" spans="1:25" s="62" customFormat="1" ht="12" customHeight="1">
      <c r="A43" s="61">
        <v>1</v>
      </c>
      <c r="B43" s="542"/>
      <c r="C43" s="543"/>
      <c r="D43" s="543"/>
      <c r="E43" s="543"/>
      <c r="F43" s="543"/>
      <c r="G43" s="543"/>
      <c r="H43" s="543"/>
      <c r="I43" s="544"/>
      <c r="J43" s="544"/>
      <c r="K43" s="544"/>
      <c r="L43" s="545"/>
      <c r="M43" s="546"/>
      <c r="N43" s="547"/>
      <c r="O43" s="548"/>
      <c r="P43" s="549"/>
      <c r="Q43" s="550"/>
      <c r="R43" s="550"/>
      <c r="S43" s="550"/>
      <c r="T43" s="551"/>
    </row>
    <row r="44" spans="1:25" s="62" customFormat="1" ht="12" customHeight="1">
      <c r="A44" s="39">
        <v>2</v>
      </c>
      <c r="B44" s="542"/>
      <c r="C44" s="543"/>
      <c r="D44" s="543"/>
      <c r="E44" s="543"/>
      <c r="F44" s="543"/>
      <c r="G44" s="543"/>
      <c r="H44" s="543"/>
      <c r="I44" s="544"/>
      <c r="J44" s="544"/>
      <c r="K44" s="544"/>
      <c r="L44" s="545"/>
      <c r="M44" s="546"/>
      <c r="N44" s="547"/>
      <c r="O44" s="548"/>
      <c r="P44" s="549"/>
      <c r="Q44" s="550"/>
      <c r="R44" s="550"/>
      <c r="S44" s="550"/>
      <c r="T44" s="551"/>
    </row>
    <row r="45" spans="1:25" s="62" customFormat="1" ht="12" customHeight="1">
      <c r="A45" s="39">
        <v>3</v>
      </c>
      <c r="B45" s="542"/>
      <c r="C45" s="543"/>
      <c r="D45" s="543"/>
      <c r="E45" s="543"/>
      <c r="F45" s="543"/>
      <c r="G45" s="543"/>
      <c r="H45" s="543"/>
      <c r="I45" s="544"/>
      <c r="J45" s="544"/>
      <c r="K45" s="544"/>
      <c r="L45" s="545"/>
      <c r="M45" s="546"/>
      <c r="N45" s="547"/>
      <c r="O45" s="548"/>
      <c r="P45" s="549"/>
      <c r="Q45" s="550"/>
      <c r="R45" s="550"/>
      <c r="S45" s="550"/>
      <c r="T45" s="551"/>
    </row>
    <row r="46" spans="1:25" s="62" customFormat="1" ht="12" customHeight="1">
      <c r="A46" s="39">
        <v>4</v>
      </c>
      <c r="B46" s="542"/>
      <c r="C46" s="543"/>
      <c r="D46" s="543"/>
      <c r="E46" s="543"/>
      <c r="F46" s="543"/>
      <c r="G46" s="543"/>
      <c r="H46" s="543"/>
      <c r="I46" s="544"/>
      <c r="J46" s="544"/>
      <c r="K46" s="544"/>
      <c r="L46" s="545"/>
      <c r="M46" s="546"/>
      <c r="N46" s="547"/>
      <c r="O46" s="548"/>
      <c r="P46" s="549"/>
      <c r="Q46" s="550"/>
      <c r="R46" s="550"/>
      <c r="S46" s="550"/>
      <c r="T46" s="551"/>
    </row>
    <row r="47" spans="1:25" s="62" customFormat="1" ht="12" customHeight="1">
      <c r="A47" s="39">
        <v>5</v>
      </c>
      <c r="B47" s="542"/>
      <c r="C47" s="543"/>
      <c r="D47" s="543"/>
      <c r="E47" s="543"/>
      <c r="F47" s="543"/>
      <c r="G47" s="543"/>
      <c r="H47" s="543"/>
      <c r="I47" s="544"/>
      <c r="J47" s="544"/>
      <c r="K47" s="544"/>
      <c r="L47" s="545"/>
      <c r="M47" s="546"/>
      <c r="N47" s="547"/>
      <c r="O47" s="548"/>
      <c r="P47" s="549"/>
      <c r="Q47" s="550"/>
      <c r="R47" s="550"/>
      <c r="S47" s="550"/>
      <c r="T47" s="551"/>
    </row>
    <row r="48" spans="1:25" s="60" customFormat="1" ht="3" customHeight="1">
      <c r="A48" s="565"/>
      <c r="B48" s="566"/>
      <c r="C48" s="566"/>
      <c r="D48" s="566"/>
      <c r="E48" s="566"/>
      <c r="F48" s="566"/>
      <c r="G48" s="566"/>
      <c r="H48" s="566"/>
      <c r="I48" s="566"/>
      <c r="J48" s="566"/>
      <c r="K48" s="566"/>
      <c r="L48" s="566"/>
      <c r="M48" s="566"/>
      <c r="N48" s="566"/>
      <c r="O48" s="566"/>
      <c r="P48" s="566"/>
      <c r="Q48" s="566"/>
      <c r="R48" s="566"/>
      <c r="S48" s="566"/>
      <c r="T48" s="519"/>
    </row>
    <row r="49" spans="1:23" s="59" customFormat="1" ht="12.75" customHeight="1">
      <c r="A49" s="553" t="s">
        <v>252</v>
      </c>
      <c r="B49" s="553"/>
      <c r="C49" s="553"/>
      <c r="D49" s="553"/>
      <c r="E49" s="553"/>
      <c r="F49" s="553"/>
      <c r="G49" s="553"/>
      <c r="H49" s="553"/>
      <c r="I49" s="553"/>
      <c r="J49" s="553"/>
      <c r="K49" s="553"/>
      <c r="L49" s="553"/>
      <c r="M49" s="553"/>
      <c r="N49" s="553"/>
      <c r="O49" s="553"/>
      <c r="P49" s="553"/>
      <c r="Q49" s="553"/>
      <c r="R49" s="553"/>
      <c r="S49" s="553"/>
      <c r="T49" s="554"/>
    </row>
    <row r="50" spans="1:23" s="60" customFormat="1" ht="21" customHeight="1">
      <c r="A50" s="567" t="s">
        <v>253</v>
      </c>
      <c r="B50" s="568"/>
      <c r="C50" s="555" t="s">
        <v>254</v>
      </c>
      <c r="D50" s="472"/>
      <c r="E50" s="556"/>
      <c r="F50" s="556"/>
      <c r="G50" s="556"/>
      <c r="H50" s="556"/>
      <c r="I50" s="556"/>
      <c r="J50" s="557"/>
      <c r="K50" s="569" t="s">
        <v>255</v>
      </c>
      <c r="L50" s="504"/>
      <c r="M50" s="504"/>
      <c r="N50" s="504"/>
      <c r="O50" s="504"/>
      <c r="P50" s="504"/>
      <c r="Q50" s="504"/>
      <c r="R50" s="504"/>
      <c r="S50" s="504"/>
      <c r="T50" s="554"/>
    </row>
    <row r="51" spans="1:23" s="60" customFormat="1" ht="18.75" customHeight="1">
      <c r="A51" s="570" t="s">
        <v>256</v>
      </c>
      <c r="B51" s="568"/>
      <c r="C51" s="571"/>
      <c r="D51" s="572"/>
      <c r="E51" s="572"/>
      <c r="F51" s="572"/>
      <c r="G51" s="572"/>
      <c r="H51" s="572"/>
      <c r="I51" s="572"/>
      <c r="J51" s="573"/>
      <c r="K51" s="574"/>
      <c r="L51" s="575"/>
      <c r="M51" s="575"/>
      <c r="N51" s="575"/>
      <c r="O51" s="575"/>
      <c r="P51" s="575"/>
      <c r="Q51" s="575"/>
      <c r="R51" s="575"/>
      <c r="S51" s="575"/>
      <c r="T51" s="576"/>
    </row>
    <row r="52" spans="1:23" s="60" customFormat="1" ht="21" customHeight="1">
      <c r="A52" s="570" t="s">
        <v>258</v>
      </c>
      <c r="B52" s="568"/>
      <c r="C52" s="571"/>
      <c r="D52" s="572"/>
      <c r="E52" s="572"/>
      <c r="F52" s="572"/>
      <c r="G52" s="572"/>
      <c r="H52" s="572"/>
      <c r="I52" s="572"/>
      <c r="J52" s="573"/>
      <c r="K52" s="574"/>
      <c r="L52" s="575"/>
      <c r="M52" s="575"/>
      <c r="N52" s="575"/>
      <c r="O52" s="575"/>
      <c r="P52" s="575"/>
      <c r="Q52" s="575"/>
      <c r="R52" s="575"/>
      <c r="S52" s="575"/>
      <c r="T52" s="576"/>
    </row>
    <row r="53" spans="1:23" ht="13">
      <c r="A53" s="538"/>
      <c r="B53" s="539"/>
      <c r="C53" s="539"/>
      <c r="D53" s="539"/>
      <c r="E53" s="540"/>
      <c r="F53" s="541"/>
      <c r="G53" s="541"/>
      <c r="H53" s="541"/>
      <c r="I53" s="541"/>
      <c r="J53" s="541"/>
      <c r="K53" s="540"/>
      <c r="L53" s="541"/>
      <c r="M53" s="541"/>
      <c r="N53" s="541"/>
      <c r="O53" s="540"/>
      <c r="P53" s="541"/>
      <c r="Q53" s="541"/>
      <c r="R53" s="541"/>
      <c r="S53" s="541"/>
      <c r="T53" s="541"/>
    </row>
    <row r="54" spans="1:23" s="12" customFormat="1" ht="12.75" customHeight="1">
      <c r="A54" s="434" t="s">
        <v>260</v>
      </c>
      <c r="B54" s="435"/>
      <c r="C54" s="435"/>
      <c r="D54" s="435"/>
      <c r="E54" s="435"/>
      <c r="F54" s="435"/>
      <c r="G54" s="435"/>
      <c r="H54" s="435"/>
      <c r="I54" s="435"/>
      <c r="J54" s="435"/>
      <c r="K54" s="435"/>
      <c r="L54" s="435"/>
      <c r="M54" s="435"/>
      <c r="N54" s="435"/>
      <c r="O54" s="435"/>
      <c r="P54" s="435"/>
      <c r="Q54" s="435"/>
      <c r="R54" s="435"/>
      <c r="S54" s="435"/>
      <c r="T54" s="435"/>
      <c r="W54" s="63"/>
    </row>
    <row r="55" spans="1:23" s="13" customFormat="1" ht="12.75" customHeight="1">
      <c r="A55" s="436" t="s">
        <v>279</v>
      </c>
      <c r="B55" s="437"/>
      <c r="C55" s="437"/>
      <c r="D55" s="437"/>
      <c r="E55" s="437"/>
      <c r="F55" s="437"/>
      <c r="G55" s="437"/>
      <c r="H55" s="437"/>
      <c r="I55" s="437"/>
      <c r="J55" s="437"/>
      <c r="K55" s="437"/>
      <c r="L55" s="437"/>
      <c r="M55" s="437"/>
      <c r="N55" s="437"/>
      <c r="O55" s="437"/>
      <c r="P55" s="437"/>
      <c r="Q55" s="437"/>
      <c r="R55" s="438"/>
      <c r="S55" s="439" t="s">
        <v>186</v>
      </c>
      <c r="T55" s="440"/>
      <c r="U55" s="441"/>
    </row>
    <row r="56" spans="1:23" s="15" customFormat="1" ht="21.75" customHeight="1">
      <c r="A56" s="442" t="s">
        <v>187</v>
      </c>
      <c r="B56" s="443"/>
      <c r="C56" s="446" t="s">
        <v>188</v>
      </c>
      <c r="D56" s="442" t="s">
        <v>189</v>
      </c>
      <c r="E56" s="448"/>
      <c r="F56" s="448"/>
      <c r="G56" s="448"/>
      <c r="H56" s="448"/>
      <c r="I56" s="443"/>
      <c r="J56" s="450" t="s">
        <v>190</v>
      </c>
      <c r="K56" s="442" t="s">
        <v>191</v>
      </c>
      <c r="L56" s="452"/>
      <c r="M56" s="452"/>
      <c r="N56" s="452"/>
      <c r="O56" s="452"/>
      <c r="P56" s="452"/>
      <c r="Q56" s="452"/>
      <c r="R56" s="453"/>
      <c r="S56" s="454" t="s">
        <v>192</v>
      </c>
      <c r="T56" s="454" t="s">
        <v>193</v>
      </c>
      <c r="U56" s="450" t="s">
        <v>194</v>
      </c>
      <c r="V56" s="14"/>
    </row>
    <row r="57" spans="1:23" s="15" customFormat="1" ht="46.5" customHeight="1">
      <c r="A57" s="444"/>
      <c r="B57" s="445"/>
      <c r="C57" s="447"/>
      <c r="D57" s="444"/>
      <c r="E57" s="449"/>
      <c r="F57" s="449"/>
      <c r="G57" s="449"/>
      <c r="H57" s="449"/>
      <c r="I57" s="445"/>
      <c r="J57" s="451"/>
      <c r="K57" s="471"/>
      <c r="L57" s="472"/>
      <c r="M57" s="472"/>
      <c r="N57" s="472"/>
      <c r="O57" s="472"/>
      <c r="P57" s="472"/>
      <c r="Q57" s="472"/>
      <c r="R57" s="473"/>
      <c r="S57" s="455"/>
      <c r="T57" s="455"/>
      <c r="U57" s="451"/>
      <c r="V57" s="14"/>
    </row>
    <row r="58" spans="1:23" s="15" customFormat="1" ht="27.75" customHeight="1">
      <c r="A58" s="16" t="s">
        <v>196</v>
      </c>
      <c r="B58" s="17" t="s">
        <v>197</v>
      </c>
      <c r="C58" s="18"/>
      <c r="D58" s="19"/>
      <c r="E58" s="20"/>
      <c r="F58" s="20"/>
      <c r="G58" s="20"/>
      <c r="H58" s="20"/>
      <c r="I58" s="21"/>
      <c r="J58" s="22"/>
      <c r="K58" s="23"/>
      <c r="L58" s="24"/>
      <c r="M58" s="24"/>
      <c r="N58" s="24"/>
      <c r="O58" s="24"/>
      <c r="P58" s="24"/>
      <c r="Q58" s="24"/>
      <c r="R58" s="25"/>
      <c r="S58" s="26"/>
      <c r="T58" s="26"/>
      <c r="U58" s="22"/>
      <c r="V58" s="14"/>
    </row>
    <row r="59" spans="1:23" s="15" customFormat="1" ht="11.5">
      <c r="A59" s="27">
        <v>1</v>
      </c>
      <c r="B59" s="38" t="s">
        <v>280</v>
      </c>
      <c r="C59" s="29">
        <v>1</v>
      </c>
      <c r="D59" s="456" t="s">
        <v>281</v>
      </c>
      <c r="E59" s="457"/>
      <c r="F59" s="457"/>
      <c r="G59" s="457"/>
      <c r="H59" s="457"/>
      <c r="I59" s="458"/>
      <c r="J59" s="30"/>
      <c r="K59" s="580" t="s">
        <v>282</v>
      </c>
      <c r="L59" s="581"/>
      <c r="M59" s="581"/>
      <c r="N59" s="581"/>
      <c r="O59" s="581"/>
      <c r="P59" s="581"/>
      <c r="Q59" s="581"/>
      <c r="R59" s="582"/>
      <c r="S59" s="31"/>
      <c r="T59" s="32"/>
      <c r="U59" s="32">
        <f>T59*J59</f>
        <v>0</v>
      </c>
      <c r="V59" s="14"/>
    </row>
    <row r="60" spans="1:23" s="15" customFormat="1" ht="13">
      <c r="A60" s="27">
        <v>2</v>
      </c>
      <c r="B60" s="33"/>
      <c r="C60" s="34">
        <v>2</v>
      </c>
      <c r="D60" s="465" t="s">
        <v>283</v>
      </c>
      <c r="E60" s="466"/>
      <c r="F60" s="466"/>
      <c r="G60" s="466"/>
      <c r="H60" s="466"/>
      <c r="I60" s="467"/>
      <c r="J60" s="35"/>
      <c r="K60" s="583"/>
      <c r="L60" s="584"/>
      <c r="M60" s="584"/>
      <c r="N60" s="584"/>
      <c r="O60" s="584"/>
      <c r="P60" s="584"/>
      <c r="Q60" s="584"/>
      <c r="R60" s="585"/>
      <c r="S60" s="67"/>
      <c r="T60" s="36"/>
      <c r="U60" s="36">
        <f>T60*J60</f>
        <v>0</v>
      </c>
      <c r="V60" s="14"/>
    </row>
    <row r="61" spans="1:23" s="15" customFormat="1" ht="23.25" customHeight="1">
      <c r="A61" s="39">
        <v>3</v>
      </c>
      <c r="B61" s="38"/>
      <c r="C61" s="29">
        <v>3</v>
      </c>
      <c r="D61" s="465" t="s">
        <v>284</v>
      </c>
      <c r="E61" s="466"/>
      <c r="F61" s="466"/>
      <c r="G61" s="466"/>
      <c r="H61" s="466"/>
      <c r="I61" s="467"/>
      <c r="J61" s="30"/>
      <c r="K61" s="468" t="s">
        <v>285</v>
      </c>
      <c r="L61" s="469"/>
      <c r="M61" s="469"/>
      <c r="N61" s="469"/>
      <c r="O61" s="469"/>
      <c r="P61" s="469"/>
      <c r="Q61" s="469"/>
      <c r="R61" s="470"/>
      <c r="S61" s="31"/>
      <c r="T61" s="32"/>
      <c r="U61" s="32">
        <f t="shared" ref="U61" si="1">T61*J61</f>
        <v>0</v>
      </c>
      <c r="V61" s="14"/>
    </row>
    <row r="62" spans="1:23" s="15" customFormat="1" ht="27.75" customHeight="1">
      <c r="A62" s="16" t="s">
        <v>213</v>
      </c>
      <c r="B62" s="17" t="s">
        <v>214</v>
      </c>
      <c r="C62" s="18"/>
      <c r="D62" s="19"/>
      <c r="E62" s="20"/>
      <c r="F62" s="20"/>
      <c r="G62" s="20"/>
      <c r="H62" s="20"/>
      <c r="I62" s="21"/>
      <c r="J62" s="22"/>
      <c r="K62" s="23"/>
      <c r="L62" s="24"/>
      <c r="M62" s="24"/>
      <c r="N62" s="24"/>
      <c r="O62" s="24"/>
      <c r="P62" s="24"/>
      <c r="Q62" s="24"/>
      <c r="R62" s="25"/>
      <c r="S62" s="26"/>
      <c r="T62" s="26"/>
      <c r="U62" s="22"/>
      <c r="V62" s="14"/>
    </row>
    <row r="63" spans="1:23" s="15" customFormat="1" ht="11.5">
      <c r="A63" s="39">
        <v>4</v>
      </c>
      <c r="B63" s="38"/>
      <c r="C63" s="29">
        <v>4</v>
      </c>
      <c r="D63" s="456"/>
      <c r="E63" s="457"/>
      <c r="F63" s="457"/>
      <c r="G63" s="457"/>
      <c r="H63" s="457"/>
      <c r="I63" s="458"/>
      <c r="J63" s="30"/>
      <c r="K63" s="586"/>
      <c r="L63" s="469"/>
      <c r="M63" s="469"/>
      <c r="N63" s="469"/>
      <c r="O63" s="469"/>
      <c r="P63" s="469"/>
      <c r="Q63" s="469"/>
      <c r="R63" s="470"/>
      <c r="S63" s="31"/>
      <c r="T63" s="32"/>
      <c r="U63" s="32">
        <f>T63*J63</f>
        <v>0</v>
      </c>
      <c r="V63" s="14"/>
    </row>
    <row r="64" spans="1:23" s="15" customFormat="1" ht="13">
      <c r="A64" s="39">
        <v>5</v>
      </c>
      <c r="B64" s="38"/>
      <c r="C64" s="29">
        <v>5</v>
      </c>
      <c r="D64" s="465"/>
      <c r="E64" s="466"/>
      <c r="F64" s="466"/>
      <c r="G64" s="466"/>
      <c r="H64" s="466"/>
      <c r="I64" s="467"/>
      <c r="J64" s="30"/>
      <c r="K64" s="468"/>
      <c r="L64" s="469"/>
      <c r="M64" s="469"/>
      <c r="N64" s="469"/>
      <c r="O64" s="469"/>
      <c r="P64" s="469"/>
      <c r="Q64" s="469"/>
      <c r="R64" s="470"/>
      <c r="S64" s="31"/>
      <c r="T64" s="32"/>
      <c r="U64" s="32">
        <f>T64*J64</f>
        <v>0</v>
      </c>
    </row>
    <row r="65" spans="1:22" s="15" customFormat="1" ht="11.25" customHeight="1">
      <c r="A65" s="489"/>
      <c r="B65" s="490"/>
      <c r="C65" s="490"/>
      <c r="D65" s="490"/>
      <c r="E65" s="490"/>
      <c r="F65" s="490"/>
      <c r="G65" s="490"/>
      <c r="H65" s="490"/>
      <c r="I65" s="490"/>
      <c r="J65" s="43">
        <v>1</v>
      </c>
      <c r="K65" s="491"/>
      <c r="L65" s="490"/>
      <c r="M65" s="490"/>
      <c r="N65" s="490"/>
      <c r="O65" s="490"/>
      <c r="P65" s="490"/>
      <c r="Q65" s="490"/>
      <c r="R65" s="490"/>
      <c r="S65" s="490"/>
      <c r="T65" s="490"/>
      <c r="U65" s="44">
        <f>SUM(U59:U64)</f>
        <v>0</v>
      </c>
    </row>
    <row r="66" spans="1:22" s="15" customFormat="1" ht="11.25" customHeight="1">
      <c r="A66" s="436" t="s">
        <v>220</v>
      </c>
      <c r="B66" s="587"/>
      <c r="C66" s="587"/>
      <c r="D66" s="587"/>
      <c r="E66" s="587"/>
      <c r="F66" s="587"/>
      <c r="G66" s="587"/>
      <c r="H66" s="587"/>
      <c r="I66" s="587"/>
      <c r="J66" s="587"/>
      <c r="K66" s="587"/>
      <c r="L66" s="587"/>
      <c r="M66" s="587"/>
      <c r="N66" s="587"/>
      <c r="O66" s="587"/>
      <c r="P66" s="587"/>
      <c r="Q66" s="587"/>
      <c r="R66" s="588"/>
      <c r="S66" s="439" t="s">
        <v>186</v>
      </c>
      <c r="T66" s="440"/>
      <c r="U66" s="441"/>
    </row>
    <row r="67" spans="1:22" s="15" customFormat="1" ht="11.25" customHeight="1">
      <c r="A67" s="45"/>
      <c r="B67" s="494" t="s">
        <v>221</v>
      </c>
      <c r="C67" s="496"/>
      <c r="D67" s="498" t="s">
        <v>222</v>
      </c>
      <c r="E67" s="499"/>
      <c r="F67" s="499"/>
      <c r="G67" s="499"/>
      <c r="H67" s="499"/>
      <c r="I67" s="500"/>
      <c r="J67" s="450" t="s">
        <v>190</v>
      </c>
      <c r="K67" s="442" t="s">
        <v>191</v>
      </c>
      <c r="L67" s="452"/>
      <c r="M67" s="452"/>
      <c r="N67" s="452"/>
      <c r="O67" s="452"/>
      <c r="P67" s="452"/>
      <c r="Q67" s="452"/>
      <c r="R67" s="453"/>
      <c r="S67" s="454" t="s">
        <v>192</v>
      </c>
      <c r="T67" s="454" t="s">
        <v>193</v>
      </c>
      <c r="U67" s="450" t="s">
        <v>194</v>
      </c>
      <c r="V67" s="14"/>
    </row>
    <row r="68" spans="1:22" s="15" customFormat="1" ht="33" customHeight="1">
      <c r="A68" s="46"/>
      <c r="B68" s="495"/>
      <c r="C68" s="497"/>
      <c r="D68" s="501"/>
      <c r="E68" s="502"/>
      <c r="F68" s="502"/>
      <c r="G68" s="502"/>
      <c r="H68" s="502"/>
      <c r="I68" s="503"/>
      <c r="J68" s="451"/>
      <c r="K68" s="504" t="s">
        <v>223</v>
      </c>
      <c r="L68" s="504"/>
      <c r="M68" s="504"/>
      <c r="N68" s="504"/>
      <c r="O68" s="504"/>
      <c r="P68" s="504"/>
      <c r="Q68" s="504"/>
      <c r="R68" s="504"/>
      <c r="S68" s="455"/>
      <c r="T68" s="455"/>
      <c r="U68" s="451"/>
      <c r="V68" s="14"/>
    </row>
    <row r="69" spans="1:22" s="15" customFormat="1" ht="8.5" customHeight="1">
      <c r="A69" s="450" t="s">
        <v>224</v>
      </c>
      <c r="B69" s="47" t="s">
        <v>225</v>
      </c>
      <c r="C69" s="48">
        <v>6</v>
      </c>
      <c r="D69" s="507" t="s">
        <v>226</v>
      </c>
      <c r="E69" s="508"/>
      <c r="F69" s="508"/>
      <c r="G69" s="508"/>
      <c r="H69" s="508"/>
      <c r="I69" s="509"/>
      <c r="J69" s="30">
        <v>0.15</v>
      </c>
      <c r="K69" s="510"/>
      <c r="L69" s="511"/>
      <c r="M69" s="511"/>
      <c r="N69" s="511"/>
      <c r="O69" s="511"/>
      <c r="P69" s="511"/>
      <c r="Q69" s="511"/>
      <c r="R69" s="512"/>
      <c r="S69" s="31"/>
      <c r="T69" s="32"/>
      <c r="U69" s="32">
        <f t="shared" ref="U69:U70" si="2">T69*J69</f>
        <v>0</v>
      </c>
      <c r="V69" s="14"/>
    </row>
    <row r="70" spans="1:22" s="15" customFormat="1" ht="8.5" customHeight="1">
      <c r="A70" s="505"/>
      <c r="B70" s="47" t="s">
        <v>227</v>
      </c>
      <c r="C70" s="48">
        <v>7</v>
      </c>
      <c r="D70" s="507" t="s">
        <v>228</v>
      </c>
      <c r="E70" s="508"/>
      <c r="F70" s="508"/>
      <c r="G70" s="508"/>
      <c r="H70" s="508"/>
      <c r="I70" s="509"/>
      <c r="J70" s="30">
        <v>0.15</v>
      </c>
      <c r="K70" s="510"/>
      <c r="L70" s="511"/>
      <c r="M70" s="511"/>
      <c r="N70" s="511"/>
      <c r="O70" s="511"/>
      <c r="P70" s="511"/>
      <c r="Q70" s="511"/>
      <c r="R70" s="512"/>
      <c r="S70" s="31"/>
      <c r="T70" s="32"/>
      <c r="U70" s="32">
        <f t="shared" si="2"/>
        <v>0</v>
      </c>
      <c r="V70" s="14"/>
    </row>
    <row r="71" spans="1:22" s="15" customFormat="1" ht="8.5" customHeight="1">
      <c r="A71" s="505"/>
      <c r="B71" s="47" t="s">
        <v>229</v>
      </c>
      <c r="C71" s="48">
        <v>8</v>
      </c>
      <c r="D71" s="507" t="s">
        <v>230</v>
      </c>
      <c r="E71" s="508"/>
      <c r="F71" s="508"/>
      <c r="G71" s="508"/>
      <c r="H71" s="508"/>
      <c r="I71" s="509"/>
      <c r="J71" s="30">
        <v>0.15</v>
      </c>
      <c r="K71" s="510"/>
      <c r="L71" s="511"/>
      <c r="M71" s="511"/>
      <c r="N71" s="511"/>
      <c r="O71" s="511"/>
      <c r="P71" s="511"/>
      <c r="Q71" s="511"/>
      <c r="R71" s="512"/>
      <c r="S71" s="31"/>
      <c r="T71" s="32"/>
      <c r="U71" s="32">
        <f>T71*J71</f>
        <v>0</v>
      </c>
      <c r="V71" s="14"/>
    </row>
    <row r="72" spans="1:22" s="15" customFormat="1" ht="8.5" customHeight="1">
      <c r="A72" s="506"/>
      <c r="B72" s="47" t="s">
        <v>231</v>
      </c>
      <c r="C72" s="48">
        <v>9</v>
      </c>
      <c r="D72" s="507" t="s">
        <v>232</v>
      </c>
      <c r="E72" s="508"/>
      <c r="F72" s="508"/>
      <c r="G72" s="508"/>
      <c r="H72" s="508"/>
      <c r="I72" s="509"/>
      <c r="J72" s="30">
        <v>0.25</v>
      </c>
      <c r="K72" s="510"/>
      <c r="L72" s="511"/>
      <c r="M72" s="511"/>
      <c r="N72" s="511"/>
      <c r="O72" s="511"/>
      <c r="P72" s="511"/>
      <c r="Q72" s="511"/>
      <c r="R72" s="512"/>
      <c r="S72" s="31"/>
      <c r="T72" s="32"/>
      <c r="U72" s="32">
        <f>T72*J72</f>
        <v>0</v>
      </c>
    </row>
    <row r="73" spans="1:22" s="15" customFormat="1" ht="8.5" customHeight="1">
      <c r="A73" s="450" t="s">
        <v>233</v>
      </c>
      <c r="B73" s="47" t="s">
        <v>234</v>
      </c>
      <c r="C73" s="48">
        <v>10</v>
      </c>
      <c r="D73" s="507" t="s">
        <v>235</v>
      </c>
      <c r="E73" s="508"/>
      <c r="F73" s="508"/>
      <c r="G73" s="508"/>
      <c r="H73" s="508"/>
      <c r="I73" s="509"/>
      <c r="J73" s="30">
        <v>0.15</v>
      </c>
      <c r="K73" s="510"/>
      <c r="L73" s="511"/>
      <c r="M73" s="511"/>
      <c r="N73" s="511"/>
      <c r="O73" s="511"/>
      <c r="P73" s="511"/>
      <c r="Q73" s="511"/>
      <c r="R73" s="512"/>
      <c r="S73" s="31"/>
      <c r="T73" s="32"/>
      <c r="U73" s="32">
        <f t="shared" ref="U73:U75" si="3">T73*J73</f>
        <v>0</v>
      </c>
      <c r="V73" s="14"/>
    </row>
    <row r="74" spans="1:22" s="15" customFormat="1" ht="8.5" customHeight="1">
      <c r="A74" s="505"/>
      <c r="B74" s="47" t="s">
        <v>236</v>
      </c>
      <c r="C74" s="48">
        <v>11</v>
      </c>
      <c r="D74" s="507" t="s">
        <v>237</v>
      </c>
      <c r="E74" s="508"/>
      <c r="F74" s="508"/>
      <c r="G74" s="508"/>
      <c r="H74" s="508"/>
      <c r="I74" s="509"/>
      <c r="J74" s="30">
        <v>0.15</v>
      </c>
      <c r="K74" s="510"/>
      <c r="L74" s="511"/>
      <c r="M74" s="511"/>
      <c r="N74" s="511"/>
      <c r="O74" s="511"/>
      <c r="P74" s="511"/>
      <c r="Q74" s="511"/>
      <c r="R74" s="512"/>
      <c r="S74" s="31"/>
      <c r="T74" s="32"/>
      <c r="U74" s="32">
        <f t="shared" si="3"/>
        <v>0</v>
      </c>
      <c r="V74" s="14"/>
    </row>
    <row r="75" spans="1:22" s="15" customFormat="1" ht="8.5" customHeight="1">
      <c r="A75" s="506"/>
      <c r="B75" s="47" t="s">
        <v>238</v>
      </c>
      <c r="C75" s="48">
        <v>12</v>
      </c>
      <c r="D75" s="507" t="s">
        <v>239</v>
      </c>
      <c r="E75" s="508"/>
      <c r="F75" s="508"/>
      <c r="G75" s="508"/>
      <c r="H75" s="508"/>
      <c r="I75" s="509"/>
      <c r="J75" s="30">
        <v>0.15</v>
      </c>
      <c r="K75" s="510"/>
      <c r="L75" s="511"/>
      <c r="M75" s="511"/>
      <c r="N75" s="511"/>
      <c r="O75" s="511"/>
      <c r="P75" s="511"/>
      <c r="Q75" s="511"/>
      <c r="R75" s="512"/>
      <c r="S75" s="31"/>
      <c r="T75" s="32"/>
      <c r="U75" s="32">
        <f t="shared" si="3"/>
        <v>0</v>
      </c>
      <c r="V75" s="14"/>
    </row>
    <row r="76" spans="1:22" s="15" customFormat="1" ht="8.5" customHeight="1">
      <c r="A76" s="518"/>
      <c r="B76" s="519"/>
      <c r="C76" s="519"/>
      <c r="D76" s="519"/>
      <c r="E76" s="519"/>
      <c r="F76" s="519"/>
      <c r="G76" s="519"/>
      <c r="H76" s="519"/>
      <c r="I76" s="520"/>
      <c r="J76" s="49">
        <f>SUM(J70:J75)</f>
        <v>1</v>
      </c>
      <c r="K76" s="491"/>
      <c r="L76" s="490"/>
      <c r="M76" s="490"/>
      <c r="N76" s="490"/>
      <c r="O76" s="490"/>
      <c r="P76" s="490"/>
      <c r="Q76" s="490"/>
      <c r="R76" s="490"/>
      <c r="S76" s="490"/>
      <c r="T76" s="490"/>
      <c r="U76" s="50">
        <f>SUM(U69:U75)</f>
        <v>0</v>
      </c>
    </row>
    <row r="77" spans="1:22" ht="8.5" customHeight="1">
      <c r="A77" s="538"/>
      <c r="B77" s="539"/>
      <c r="C77" s="539"/>
      <c r="D77" s="539"/>
      <c r="E77" s="539"/>
      <c r="F77" s="540"/>
      <c r="G77" s="541"/>
      <c r="H77" s="541"/>
      <c r="I77" s="541"/>
      <c r="J77" s="541"/>
      <c r="K77" s="541"/>
      <c r="L77" s="540"/>
      <c r="M77" s="541"/>
      <c r="N77" s="541"/>
      <c r="O77" s="541"/>
      <c r="P77" s="68"/>
      <c r="Q77" s="69"/>
      <c r="R77" s="69"/>
      <c r="S77" s="69"/>
      <c r="T77" s="69"/>
      <c r="U77" s="69"/>
    </row>
    <row r="78" spans="1:22" s="71" customFormat="1" ht="11.25" customHeight="1">
      <c r="A78" s="593" t="s">
        <v>264</v>
      </c>
      <c r="B78" s="594"/>
      <c r="C78" s="594"/>
      <c r="D78" s="594"/>
      <c r="E78" s="594"/>
      <c r="F78" s="594"/>
      <c r="G78" s="594"/>
      <c r="H78" s="594"/>
      <c r="I78" s="594"/>
      <c r="J78" s="70"/>
      <c r="L78" s="72"/>
      <c r="M78" s="72" t="s">
        <v>265</v>
      </c>
      <c r="N78" s="72"/>
      <c r="O78" s="72"/>
      <c r="P78" s="72"/>
      <c r="Q78" s="72"/>
      <c r="R78" s="72"/>
      <c r="S78" s="72"/>
      <c r="T78" s="72"/>
      <c r="U78" s="72"/>
    </row>
    <row r="79" spans="1:22" s="71" customFormat="1" ht="11.25" customHeight="1">
      <c r="A79" s="73"/>
      <c r="B79" s="589" t="s">
        <v>266</v>
      </c>
      <c r="C79" s="589"/>
      <c r="D79" s="590"/>
      <c r="E79" s="590"/>
      <c r="F79" s="590"/>
      <c r="G79" s="590"/>
      <c r="H79" s="590"/>
      <c r="I79" s="590"/>
      <c r="J79" s="590"/>
      <c r="L79" s="74"/>
      <c r="M79" s="74" t="s">
        <v>267</v>
      </c>
      <c r="N79" s="74"/>
      <c r="O79" s="74"/>
      <c r="P79" s="75"/>
      <c r="Q79" s="76"/>
      <c r="R79" s="76"/>
      <c r="S79" s="76"/>
      <c r="T79" s="76"/>
      <c r="U79" s="76"/>
      <c r="V79" s="76"/>
    </row>
    <row r="80" spans="1:22" ht="12.75" customHeight="1">
      <c r="A80" s="591" t="s">
        <v>268</v>
      </c>
      <c r="B80" s="592"/>
      <c r="C80" s="592"/>
      <c r="D80" s="592"/>
      <c r="E80" s="592"/>
      <c r="F80" s="540" t="s">
        <v>269</v>
      </c>
      <c r="G80" s="541"/>
      <c r="H80" s="541"/>
      <c r="I80" s="541"/>
      <c r="J80" s="541"/>
      <c r="K80" s="541"/>
      <c r="L80" s="591" t="s">
        <v>268</v>
      </c>
      <c r="M80" s="592"/>
      <c r="N80" s="592"/>
      <c r="O80" s="592"/>
      <c r="Q80" s="69"/>
      <c r="R80" s="77" t="s">
        <v>269</v>
      </c>
      <c r="S80" s="77"/>
      <c r="T80" s="77"/>
      <c r="U80" s="77"/>
      <c r="V80" s="77"/>
    </row>
    <row r="81" spans="1:236" ht="13">
      <c r="A81" s="538"/>
      <c r="B81" s="539"/>
      <c r="C81" s="539"/>
      <c r="D81" s="539"/>
      <c r="E81" s="539"/>
      <c r="F81" s="540"/>
      <c r="G81" s="541"/>
      <c r="H81" s="541"/>
      <c r="I81" s="541"/>
      <c r="J81" s="541"/>
      <c r="K81" s="541"/>
      <c r="L81" s="540"/>
      <c r="M81" s="541"/>
      <c r="N81" s="541"/>
      <c r="O81" s="541"/>
      <c r="P81" s="540"/>
      <c r="Q81" s="541"/>
      <c r="R81" s="541"/>
      <c r="S81" s="541"/>
      <c r="T81" s="541"/>
      <c r="U81" s="541"/>
    </row>
    <row r="82" spans="1:236" ht="13">
      <c r="A82" s="538"/>
      <c r="B82" s="539"/>
      <c r="C82" s="539"/>
      <c r="D82" s="539"/>
      <c r="E82" s="539"/>
      <c r="F82" s="540"/>
      <c r="G82" s="541"/>
      <c r="H82" s="541"/>
      <c r="I82" s="541"/>
      <c r="J82" s="541"/>
      <c r="K82" s="541"/>
      <c r="L82" s="540"/>
      <c r="M82" s="541"/>
      <c r="N82" s="541"/>
      <c r="O82" s="541"/>
      <c r="P82" s="540"/>
      <c r="Q82" s="541"/>
      <c r="R82" s="541"/>
      <c r="S82" s="541"/>
      <c r="T82" s="541"/>
      <c r="U82" s="541"/>
    </row>
    <row r="83" spans="1:236" ht="13">
      <c r="A83" s="538"/>
      <c r="B83" s="539"/>
      <c r="C83" s="539"/>
      <c r="D83" s="539"/>
      <c r="E83" s="539"/>
      <c r="F83" s="540"/>
      <c r="G83" s="541"/>
      <c r="H83" s="541"/>
      <c r="I83" s="541"/>
      <c r="J83" s="541"/>
      <c r="K83" s="541"/>
      <c r="L83" s="540"/>
      <c r="M83" s="541"/>
      <c r="N83" s="541"/>
      <c r="O83" s="541"/>
      <c r="P83" s="540"/>
      <c r="Q83" s="541"/>
      <c r="R83" s="541"/>
      <c r="S83" s="541"/>
      <c r="T83" s="541"/>
      <c r="U83" s="541"/>
    </row>
    <row r="84" spans="1:236" ht="13">
      <c r="A84" s="538"/>
      <c r="B84" s="539"/>
      <c r="C84" s="539"/>
      <c r="D84" s="539"/>
      <c r="E84" s="539"/>
      <c r="F84" s="540"/>
      <c r="G84" s="541"/>
      <c r="H84" s="541"/>
      <c r="I84" s="541"/>
      <c r="J84" s="541"/>
      <c r="K84" s="541"/>
      <c r="L84" s="540"/>
      <c r="M84" s="541"/>
      <c r="N84" s="541"/>
      <c r="O84" s="541"/>
      <c r="P84" s="540"/>
      <c r="Q84" s="541"/>
      <c r="R84" s="541"/>
      <c r="S84" s="541"/>
      <c r="T84" s="541"/>
      <c r="U84" s="541"/>
    </row>
    <row r="85" spans="1:236" ht="13">
      <c r="A85" s="538"/>
      <c r="B85" s="539"/>
      <c r="C85" s="539"/>
      <c r="D85" s="539"/>
      <c r="E85" s="539"/>
      <c r="F85" s="540"/>
      <c r="G85" s="541"/>
      <c r="H85" s="541"/>
      <c r="I85" s="541"/>
      <c r="J85" s="541"/>
      <c r="K85" s="541"/>
      <c r="L85" s="540"/>
      <c r="M85" s="541"/>
      <c r="N85" s="541"/>
      <c r="O85" s="541"/>
      <c r="P85" s="540"/>
      <c r="Q85" s="541"/>
      <c r="R85" s="541"/>
      <c r="S85" s="541"/>
      <c r="T85" s="541"/>
      <c r="U85" s="541"/>
    </row>
    <row r="86" spans="1:236" ht="13">
      <c r="A86" s="538"/>
      <c r="B86" s="539"/>
      <c r="C86" s="539"/>
      <c r="D86" s="539"/>
      <c r="E86" s="539"/>
      <c r="F86" s="540"/>
      <c r="G86" s="541"/>
      <c r="H86" s="541"/>
      <c r="I86" s="541"/>
      <c r="J86" s="541"/>
      <c r="K86" s="541"/>
      <c r="L86" s="540"/>
      <c r="M86" s="541"/>
      <c r="N86" s="541"/>
      <c r="O86" s="541"/>
      <c r="P86" s="540"/>
      <c r="Q86" s="541"/>
      <c r="R86" s="541"/>
      <c r="S86" s="541"/>
      <c r="T86" s="541"/>
      <c r="U86" s="541"/>
    </row>
    <row r="87" spans="1:236" ht="13">
      <c r="A87" s="538"/>
      <c r="B87" s="539"/>
      <c r="C87" s="539"/>
      <c r="D87" s="539"/>
      <c r="E87" s="539"/>
      <c r="F87" s="540"/>
      <c r="G87" s="541"/>
      <c r="H87" s="541"/>
      <c r="I87" s="541"/>
      <c r="J87" s="541"/>
      <c r="K87" s="541"/>
      <c r="L87" s="540"/>
      <c r="M87" s="541"/>
      <c r="N87" s="541"/>
      <c r="O87" s="541"/>
      <c r="P87" s="540"/>
      <c r="Q87" s="541"/>
      <c r="R87" s="541"/>
      <c r="S87" s="541"/>
      <c r="T87" s="541"/>
      <c r="U87" s="541"/>
    </row>
    <row r="88" spans="1:236" ht="13">
      <c r="A88" s="538"/>
      <c r="B88" s="539"/>
      <c r="C88" s="539"/>
      <c r="D88" s="539"/>
      <c r="E88" s="539"/>
      <c r="F88" s="540"/>
      <c r="G88" s="541"/>
      <c r="H88" s="541"/>
      <c r="I88" s="541"/>
      <c r="J88" s="541"/>
      <c r="K88" s="541"/>
      <c r="L88" s="540"/>
      <c r="M88" s="541"/>
      <c r="N88" s="541"/>
      <c r="O88" s="541"/>
      <c r="P88" s="540"/>
      <c r="Q88" s="541"/>
      <c r="R88" s="541"/>
      <c r="S88" s="541"/>
      <c r="T88" s="541"/>
      <c r="U88" s="541"/>
    </row>
    <row r="89" spans="1:236" ht="13">
      <c r="A89" s="538"/>
      <c r="B89" s="539"/>
      <c r="C89" s="539"/>
      <c r="D89" s="539"/>
      <c r="E89" s="539"/>
      <c r="F89" s="540"/>
      <c r="G89" s="541"/>
      <c r="H89" s="541"/>
      <c r="I89" s="541"/>
      <c r="J89" s="541"/>
      <c r="K89" s="541"/>
      <c r="L89" s="540"/>
      <c r="M89" s="541"/>
      <c r="N89" s="541"/>
      <c r="O89" s="541"/>
      <c r="P89" s="540"/>
      <c r="Q89" s="541"/>
      <c r="R89" s="541"/>
      <c r="S89" s="541"/>
      <c r="T89" s="541"/>
      <c r="U89" s="541"/>
    </row>
    <row r="90" spans="1:236" ht="13">
      <c r="A90" s="538"/>
      <c r="B90" s="539"/>
      <c r="C90" s="539"/>
      <c r="D90" s="539"/>
      <c r="E90" s="539"/>
      <c r="F90" s="540"/>
      <c r="G90" s="541"/>
      <c r="H90" s="541"/>
      <c r="I90" s="541"/>
      <c r="J90" s="541"/>
      <c r="K90" s="541"/>
      <c r="L90" s="540"/>
      <c r="M90" s="541"/>
      <c r="N90" s="541"/>
      <c r="O90" s="541"/>
      <c r="P90" s="540"/>
      <c r="Q90" s="541"/>
      <c r="R90" s="541"/>
      <c r="S90" s="541"/>
      <c r="T90" s="541"/>
      <c r="U90" s="541"/>
    </row>
    <row r="91" spans="1:236" ht="13">
      <c r="A91" s="538"/>
      <c r="B91" s="539"/>
      <c r="C91" s="539"/>
      <c r="D91" s="539"/>
      <c r="E91" s="539"/>
      <c r="F91" s="540"/>
      <c r="G91" s="541"/>
      <c r="H91" s="541"/>
      <c r="I91" s="541"/>
      <c r="J91" s="541"/>
      <c r="K91" s="541"/>
      <c r="L91" s="540"/>
      <c r="M91" s="541"/>
      <c r="N91" s="541"/>
      <c r="O91" s="541"/>
      <c r="P91" s="540"/>
      <c r="Q91" s="541"/>
      <c r="R91" s="541"/>
      <c r="S91" s="541"/>
      <c r="T91" s="541"/>
      <c r="U91" s="541"/>
    </row>
    <row r="92" spans="1:236" ht="13">
      <c r="A92" s="538"/>
      <c r="B92" s="539"/>
      <c r="C92" s="539"/>
      <c r="D92" s="539"/>
      <c r="E92" s="539"/>
      <c r="F92" s="540"/>
      <c r="G92" s="541"/>
      <c r="H92" s="541"/>
      <c r="I92" s="541"/>
      <c r="J92" s="541"/>
      <c r="K92" s="541"/>
      <c r="L92" s="540"/>
      <c r="M92" s="541"/>
      <c r="N92" s="541"/>
      <c r="O92" s="541"/>
      <c r="P92" s="540"/>
      <c r="Q92" s="541"/>
      <c r="R92" s="541"/>
      <c r="S92" s="541"/>
      <c r="T92" s="541"/>
      <c r="U92" s="541"/>
    </row>
    <row r="93" spans="1:236" ht="13">
      <c r="A93" s="538"/>
      <c r="B93" s="539"/>
      <c r="C93" s="539"/>
      <c r="D93" s="539"/>
      <c r="E93" s="539"/>
      <c r="F93" s="540"/>
      <c r="G93" s="541"/>
      <c r="H93" s="541"/>
      <c r="I93" s="541"/>
      <c r="J93" s="541"/>
      <c r="K93" s="541"/>
      <c r="L93" s="540"/>
      <c r="M93" s="541"/>
      <c r="N93" s="541"/>
      <c r="O93" s="541"/>
      <c r="P93" s="540"/>
      <c r="Q93" s="541"/>
      <c r="R93" s="541"/>
      <c r="S93" s="541"/>
      <c r="T93" s="541"/>
      <c r="U93" s="541"/>
    </row>
    <row r="94" spans="1:236" ht="13">
      <c r="A94" s="538"/>
      <c r="B94" s="539"/>
      <c r="C94" s="539"/>
      <c r="D94" s="539"/>
      <c r="E94" s="539"/>
      <c r="F94" s="540"/>
      <c r="G94" s="541"/>
      <c r="H94" s="541"/>
      <c r="I94" s="541"/>
      <c r="J94" s="541"/>
      <c r="K94" s="541"/>
      <c r="L94" s="540"/>
      <c r="M94" s="541"/>
      <c r="N94" s="541"/>
      <c r="O94" s="541"/>
      <c r="P94" s="540"/>
      <c r="Q94" s="541"/>
      <c r="R94" s="541"/>
      <c r="S94" s="541"/>
      <c r="T94" s="541"/>
      <c r="U94" s="541"/>
    </row>
    <row r="95" spans="1:236" ht="13">
      <c r="A95" s="538"/>
      <c r="B95" s="539"/>
      <c r="C95" s="539"/>
      <c r="D95" s="539"/>
      <c r="E95" s="539"/>
      <c r="F95" s="540"/>
      <c r="G95" s="541"/>
      <c r="H95" s="541"/>
      <c r="I95" s="541"/>
      <c r="J95" s="541"/>
      <c r="K95" s="541"/>
      <c r="L95" s="540"/>
      <c r="M95" s="541"/>
      <c r="N95" s="541"/>
      <c r="O95" s="541"/>
      <c r="P95" s="540"/>
      <c r="Q95" s="541"/>
      <c r="R95" s="541"/>
      <c r="S95" s="541"/>
      <c r="T95" s="541"/>
      <c r="U95" s="541"/>
    </row>
    <row r="96" spans="1:236" ht="13">
      <c r="A96" s="595"/>
      <c r="B96" s="596"/>
      <c r="C96" s="596"/>
      <c r="D96" s="596"/>
      <c r="E96" s="596"/>
      <c r="F96" s="596"/>
      <c r="G96" s="597"/>
      <c r="H96" s="597"/>
      <c r="I96" s="597"/>
      <c r="J96" s="597"/>
      <c r="K96" s="597"/>
      <c r="L96" s="597"/>
      <c r="M96" s="597"/>
      <c r="N96" s="597"/>
      <c r="O96" s="597"/>
      <c r="P96" s="597"/>
      <c r="Q96" s="597"/>
      <c r="R96" s="597"/>
      <c r="S96" s="597"/>
      <c r="T96" s="597"/>
      <c r="U96" s="595"/>
      <c r="V96" s="595"/>
      <c r="W96" s="596"/>
      <c r="X96" s="597"/>
      <c r="Y96" s="597"/>
      <c r="Z96" s="597"/>
      <c r="AA96" s="597"/>
      <c r="AB96" s="597"/>
      <c r="AC96" s="597"/>
      <c r="AD96" s="597"/>
      <c r="AE96" s="597"/>
      <c r="AF96" s="597"/>
      <c r="AG96" s="597"/>
      <c r="AH96" s="597"/>
      <c r="AI96" s="597"/>
      <c r="AJ96" s="597"/>
      <c r="AK96" s="597"/>
      <c r="AL96" s="595"/>
      <c r="AM96" s="596"/>
      <c r="AN96" s="596"/>
      <c r="AO96" s="596"/>
      <c r="AP96" s="596"/>
      <c r="AQ96" s="597"/>
      <c r="AR96" s="597"/>
      <c r="AS96" s="597"/>
      <c r="AT96" s="597"/>
      <c r="AU96" s="597"/>
      <c r="AV96" s="597"/>
      <c r="AW96" s="597"/>
      <c r="AX96" s="597"/>
      <c r="AY96" s="597"/>
      <c r="AZ96" s="597"/>
      <c r="BA96" s="597"/>
      <c r="BB96" s="597"/>
      <c r="BC96" s="597"/>
      <c r="BD96" s="597"/>
      <c r="BE96" s="595"/>
      <c r="BF96" s="596"/>
      <c r="BG96" s="596"/>
      <c r="BH96" s="596"/>
      <c r="BI96" s="596"/>
      <c r="BJ96" s="597"/>
      <c r="BK96" s="597"/>
      <c r="BL96" s="597"/>
      <c r="BM96" s="597"/>
      <c r="BN96" s="597"/>
      <c r="BO96" s="597"/>
      <c r="BP96" s="597"/>
      <c r="BQ96" s="597"/>
      <c r="BR96" s="597"/>
      <c r="BS96" s="597"/>
      <c r="BT96" s="597"/>
      <c r="BU96" s="597"/>
      <c r="BV96" s="597"/>
      <c r="BW96" s="597"/>
      <c r="BX96" s="595"/>
      <c r="BY96" s="596"/>
      <c r="BZ96" s="596"/>
      <c r="CA96" s="596"/>
      <c r="CB96" s="596"/>
      <c r="CC96" s="597"/>
      <c r="CD96" s="597"/>
      <c r="CE96" s="597"/>
      <c r="CF96" s="597"/>
      <c r="CG96" s="597"/>
      <c r="CH96" s="597"/>
      <c r="CI96" s="597"/>
      <c r="CJ96" s="597"/>
      <c r="CK96" s="597"/>
      <c r="CL96" s="597"/>
      <c r="CM96" s="597"/>
      <c r="CN96" s="597"/>
      <c r="CO96" s="597"/>
      <c r="CP96" s="597"/>
      <c r="CQ96" s="595"/>
      <c r="CR96" s="596"/>
      <c r="CS96" s="596"/>
      <c r="CT96" s="596"/>
      <c r="CU96" s="596"/>
      <c r="CV96" s="597"/>
      <c r="CW96" s="597"/>
      <c r="CX96" s="597"/>
      <c r="CY96" s="597"/>
      <c r="CZ96" s="597"/>
      <c r="DA96" s="597"/>
      <c r="DB96" s="597"/>
      <c r="DC96" s="597"/>
      <c r="DD96" s="597"/>
      <c r="DE96" s="597"/>
      <c r="DF96" s="597"/>
      <c r="DG96" s="597"/>
      <c r="DH96" s="597"/>
      <c r="DI96" s="597"/>
      <c r="DJ96" s="595"/>
      <c r="DK96" s="596"/>
      <c r="DL96" s="596"/>
      <c r="DM96" s="596"/>
      <c r="DN96" s="596"/>
      <c r="DO96" s="597"/>
      <c r="DP96" s="597"/>
      <c r="DQ96" s="597"/>
      <c r="DR96" s="597"/>
      <c r="DS96" s="597"/>
      <c r="DT96" s="597"/>
      <c r="DU96" s="597"/>
      <c r="DV96" s="597"/>
      <c r="DW96" s="597"/>
      <c r="DX96" s="597"/>
      <c r="DY96" s="597"/>
      <c r="DZ96" s="597"/>
      <c r="EA96" s="597"/>
      <c r="EB96" s="597"/>
      <c r="EC96" s="595"/>
      <c r="ED96" s="596"/>
      <c r="EE96" s="596"/>
      <c r="EF96" s="596"/>
      <c r="EG96" s="596"/>
      <c r="EH96" s="597"/>
      <c r="EI96" s="597"/>
      <c r="EJ96" s="597"/>
      <c r="EK96" s="597"/>
      <c r="EL96" s="597"/>
      <c r="EM96" s="597"/>
      <c r="EN96" s="597"/>
      <c r="EO96" s="597"/>
      <c r="EP96" s="597"/>
      <c r="EQ96" s="597"/>
      <c r="ER96" s="597"/>
      <c r="ES96" s="597"/>
      <c r="ET96" s="597"/>
      <c r="EU96" s="597"/>
      <c r="EV96" s="595"/>
      <c r="EW96" s="596"/>
      <c r="EX96" s="596"/>
      <c r="EY96" s="596"/>
      <c r="EZ96" s="596"/>
      <c r="FA96" s="597"/>
      <c r="FB96" s="597"/>
      <c r="FC96" s="597"/>
      <c r="FD96" s="597"/>
      <c r="FE96" s="597"/>
      <c r="FF96" s="597"/>
      <c r="FG96" s="597"/>
      <c r="FH96" s="597"/>
      <c r="FI96" s="597"/>
      <c r="FJ96" s="597"/>
      <c r="FK96" s="597"/>
      <c r="FL96" s="597"/>
      <c r="FM96" s="597"/>
      <c r="FN96" s="597"/>
      <c r="FO96" s="595"/>
      <c r="FP96" s="596"/>
      <c r="FQ96" s="596"/>
      <c r="FR96" s="596"/>
      <c r="FS96" s="596"/>
      <c r="FT96" s="597"/>
      <c r="FU96" s="597"/>
      <c r="FV96" s="597"/>
      <c r="FW96" s="597"/>
      <c r="FX96" s="597"/>
      <c r="FY96" s="597"/>
      <c r="FZ96" s="597"/>
      <c r="GA96" s="597"/>
      <c r="GB96" s="597"/>
      <c r="GC96" s="597"/>
      <c r="GD96" s="597"/>
      <c r="GE96" s="597"/>
      <c r="GF96" s="597"/>
      <c r="GG96" s="597"/>
      <c r="GH96" s="595"/>
      <c r="GI96" s="596"/>
      <c r="GJ96" s="596"/>
      <c r="GK96" s="596"/>
      <c r="GL96" s="596"/>
      <c r="GM96" s="597"/>
      <c r="GN96" s="597"/>
      <c r="GO96" s="597"/>
      <c r="GP96" s="597"/>
      <c r="GQ96" s="597"/>
      <c r="GR96" s="597"/>
      <c r="GS96" s="597"/>
      <c r="GT96" s="597"/>
      <c r="GU96" s="597"/>
      <c r="GV96" s="597"/>
      <c r="GW96" s="597"/>
      <c r="GX96" s="597"/>
      <c r="GY96" s="597"/>
      <c r="GZ96" s="597"/>
      <c r="HA96" s="595"/>
      <c r="HB96" s="596"/>
      <c r="HC96" s="596"/>
      <c r="HD96" s="596"/>
      <c r="HE96" s="596"/>
      <c r="HF96" s="597"/>
      <c r="HG96" s="597"/>
      <c r="HH96" s="597"/>
      <c r="HI96" s="597"/>
      <c r="HJ96" s="597"/>
      <c r="HK96" s="597"/>
      <c r="HL96" s="597"/>
      <c r="HM96" s="597"/>
      <c r="HN96" s="597"/>
      <c r="HO96" s="597"/>
      <c r="HP96" s="597"/>
      <c r="HQ96" s="597"/>
      <c r="HR96" s="597"/>
      <c r="HS96" s="597"/>
      <c r="HT96" s="595"/>
      <c r="HU96" s="596"/>
      <c r="HV96" s="596"/>
      <c r="HW96" s="596"/>
      <c r="HX96" s="596"/>
      <c r="HY96" s="597"/>
      <c r="HZ96" s="597"/>
      <c r="IA96" s="597"/>
      <c r="IB96" s="597"/>
    </row>
    <row r="97" spans="1:236" ht="13">
      <c r="A97" s="595"/>
      <c r="B97" s="596"/>
      <c r="C97" s="596"/>
      <c r="D97" s="596"/>
      <c r="E97" s="596"/>
      <c r="F97" s="596"/>
      <c r="G97" s="597"/>
      <c r="H97" s="597"/>
      <c r="I97" s="597"/>
      <c r="J97" s="597"/>
      <c r="K97" s="597"/>
      <c r="L97" s="597"/>
      <c r="M97" s="597"/>
      <c r="N97" s="597"/>
      <c r="O97" s="597"/>
      <c r="P97" s="597"/>
      <c r="Q97" s="597"/>
      <c r="R97" s="597"/>
      <c r="S97" s="597"/>
      <c r="T97" s="597"/>
      <c r="U97" s="595"/>
      <c r="V97" s="595"/>
      <c r="W97" s="596"/>
      <c r="X97" s="597"/>
      <c r="Y97" s="597"/>
      <c r="Z97" s="597"/>
      <c r="AA97" s="597"/>
      <c r="AB97" s="597"/>
      <c r="AC97" s="597"/>
      <c r="AD97" s="597"/>
      <c r="AE97" s="597"/>
      <c r="AF97" s="597"/>
      <c r="AG97" s="597"/>
      <c r="AH97" s="597"/>
      <c r="AI97" s="597"/>
      <c r="AJ97" s="597"/>
      <c r="AK97" s="597"/>
      <c r="AL97" s="595"/>
      <c r="AM97" s="596"/>
      <c r="AN97" s="596"/>
      <c r="AO97" s="596"/>
      <c r="AP97" s="596"/>
      <c r="AQ97" s="597"/>
      <c r="AR97" s="597"/>
      <c r="AS97" s="597"/>
      <c r="AT97" s="597"/>
      <c r="AU97" s="597"/>
      <c r="AV97" s="597"/>
      <c r="AW97" s="597"/>
      <c r="AX97" s="597"/>
      <c r="AY97" s="597"/>
      <c r="AZ97" s="597"/>
      <c r="BA97" s="597"/>
      <c r="BB97" s="597"/>
      <c r="BC97" s="597"/>
      <c r="BD97" s="597"/>
      <c r="BE97" s="595"/>
      <c r="BF97" s="596"/>
      <c r="BG97" s="596"/>
      <c r="BH97" s="596"/>
      <c r="BI97" s="596"/>
      <c r="BJ97" s="597"/>
      <c r="BK97" s="597"/>
      <c r="BL97" s="597"/>
      <c r="BM97" s="597"/>
      <c r="BN97" s="597"/>
      <c r="BO97" s="597"/>
      <c r="BP97" s="597"/>
      <c r="BQ97" s="597"/>
      <c r="BR97" s="597"/>
      <c r="BS97" s="597"/>
      <c r="BT97" s="597"/>
      <c r="BU97" s="597"/>
      <c r="BV97" s="597"/>
      <c r="BW97" s="597"/>
      <c r="BX97" s="595"/>
      <c r="BY97" s="596"/>
      <c r="BZ97" s="596"/>
      <c r="CA97" s="596"/>
      <c r="CB97" s="596"/>
      <c r="CC97" s="597"/>
      <c r="CD97" s="597"/>
      <c r="CE97" s="597"/>
      <c r="CF97" s="597"/>
      <c r="CG97" s="597"/>
      <c r="CH97" s="597"/>
      <c r="CI97" s="597"/>
      <c r="CJ97" s="597"/>
      <c r="CK97" s="597"/>
      <c r="CL97" s="597"/>
      <c r="CM97" s="597"/>
      <c r="CN97" s="597"/>
      <c r="CO97" s="597"/>
      <c r="CP97" s="597"/>
      <c r="CQ97" s="595"/>
      <c r="CR97" s="596"/>
      <c r="CS97" s="596"/>
      <c r="CT97" s="596"/>
      <c r="CU97" s="596"/>
      <c r="CV97" s="597"/>
      <c r="CW97" s="597"/>
      <c r="CX97" s="597"/>
      <c r="CY97" s="597"/>
      <c r="CZ97" s="597"/>
      <c r="DA97" s="597"/>
      <c r="DB97" s="597"/>
      <c r="DC97" s="597"/>
      <c r="DD97" s="597"/>
      <c r="DE97" s="597"/>
      <c r="DF97" s="597"/>
      <c r="DG97" s="597"/>
      <c r="DH97" s="597"/>
      <c r="DI97" s="597"/>
      <c r="DJ97" s="595"/>
      <c r="DK97" s="596"/>
      <c r="DL97" s="596"/>
      <c r="DM97" s="596"/>
      <c r="DN97" s="596"/>
      <c r="DO97" s="597"/>
      <c r="DP97" s="597"/>
      <c r="DQ97" s="597"/>
      <c r="DR97" s="597"/>
      <c r="DS97" s="597"/>
      <c r="DT97" s="597"/>
      <c r="DU97" s="597"/>
      <c r="DV97" s="597"/>
      <c r="DW97" s="597"/>
      <c r="DX97" s="597"/>
      <c r="DY97" s="597"/>
      <c r="DZ97" s="597"/>
      <c r="EA97" s="597"/>
      <c r="EB97" s="597"/>
      <c r="EC97" s="595"/>
      <c r="ED97" s="596"/>
      <c r="EE97" s="596"/>
      <c r="EF97" s="596"/>
      <c r="EG97" s="596"/>
      <c r="EH97" s="597"/>
      <c r="EI97" s="597"/>
      <c r="EJ97" s="597"/>
      <c r="EK97" s="597"/>
      <c r="EL97" s="597"/>
      <c r="EM97" s="597"/>
      <c r="EN97" s="597"/>
      <c r="EO97" s="597"/>
      <c r="EP97" s="597"/>
      <c r="EQ97" s="597"/>
      <c r="ER97" s="597"/>
      <c r="ES97" s="597"/>
      <c r="ET97" s="597"/>
      <c r="EU97" s="597"/>
      <c r="EV97" s="595"/>
      <c r="EW97" s="596"/>
      <c r="EX97" s="596"/>
      <c r="EY97" s="596"/>
      <c r="EZ97" s="596"/>
      <c r="FA97" s="597"/>
      <c r="FB97" s="597"/>
      <c r="FC97" s="597"/>
      <c r="FD97" s="597"/>
      <c r="FE97" s="597"/>
      <c r="FF97" s="597"/>
      <c r="FG97" s="597"/>
      <c r="FH97" s="597"/>
      <c r="FI97" s="597"/>
      <c r="FJ97" s="597"/>
      <c r="FK97" s="597"/>
      <c r="FL97" s="597"/>
      <c r="FM97" s="597"/>
      <c r="FN97" s="597"/>
      <c r="FO97" s="595"/>
      <c r="FP97" s="596"/>
      <c r="FQ97" s="596"/>
      <c r="FR97" s="596"/>
      <c r="FS97" s="596"/>
      <c r="FT97" s="597"/>
      <c r="FU97" s="597"/>
      <c r="FV97" s="597"/>
      <c r="FW97" s="597"/>
      <c r="FX97" s="597"/>
      <c r="FY97" s="597"/>
      <c r="FZ97" s="597"/>
      <c r="GA97" s="597"/>
      <c r="GB97" s="597"/>
      <c r="GC97" s="597"/>
      <c r="GD97" s="597"/>
      <c r="GE97" s="597"/>
      <c r="GF97" s="597"/>
      <c r="GG97" s="597"/>
      <c r="GH97" s="595"/>
      <c r="GI97" s="596"/>
      <c r="GJ97" s="596"/>
      <c r="GK97" s="596"/>
      <c r="GL97" s="596"/>
      <c r="GM97" s="597"/>
      <c r="GN97" s="597"/>
      <c r="GO97" s="597"/>
      <c r="GP97" s="597"/>
      <c r="GQ97" s="597"/>
      <c r="GR97" s="597"/>
      <c r="GS97" s="597"/>
      <c r="GT97" s="597"/>
      <c r="GU97" s="597"/>
      <c r="GV97" s="597"/>
      <c r="GW97" s="597"/>
      <c r="GX97" s="597"/>
      <c r="GY97" s="597"/>
      <c r="GZ97" s="597"/>
      <c r="HA97" s="595"/>
      <c r="HB97" s="596"/>
      <c r="HC97" s="596"/>
      <c r="HD97" s="596"/>
      <c r="HE97" s="596"/>
      <c r="HF97" s="597"/>
      <c r="HG97" s="597"/>
      <c r="HH97" s="597"/>
      <c r="HI97" s="597"/>
      <c r="HJ97" s="597"/>
      <c r="HK97" s="597"/>
      <c r="HL97" s="597"/>
      <c r="HM97" s="597"/>
      <c r="HN97" s="597"/>
      <c r="HO97" s="597"/>
      <c r="HP97" s="597"/>
      <c r="HQ97" s="597"/>
      <c r="HR97" s="597"/>
      <c r="HS97" s="597"/>
      <c r="HT97" s="595"/>
      <c r="HU97" s="596"/>
      <c r="HV97" s="596"/>
      <c r="HW97" s="596"/>
      <c r="HX97" s="596"/>
      <c r="HY97" s="597"/>
      <c r="HZ97" s="597"/>
      <c r="IA97" s="597"/>
      <c r="IB97" s="597"/>
    </row>
    <row r="98" spans="1:236" ht="13">
      <c r="A98" s="595"/>
      <c r="B98" s="596"/>
      <c r="C98" s="596"/>
      <c r="D98" s="596"/>
      <c r="E98" s="596"/>
      <c r="F98" s="596"/>
      <c r="G98" s="597"/>
      <c r="H98" s="597"/>
      <c r="I98" s="597"/>
      <c r="J98" s="597"/>
      <c r="K98" s="597"/>
      <c r="L98" s="597"/>
      <c r="M98" s="597"/>
      <c r="N98" s="597"/>
      <c r="O98" s="597"/>
      <c r="P98" s="597"/>
      <c r="Q98" s="597"/>
      <c r="R98" s="597"/>
      <c r="S98" s="597"/>
      <c r="T98" s="597"/>
      <c r="U98" s="595"/>
      <c r="V98" s="595"/>
      <c r="W98" s="596"/>
      <c r="X98" s="597"/>
      <c r="Y98" s="597"/>
      <c r="Z98" s="597"/>
      <c r="AA98" s="597"/>
      <c r="AB98" s="597"/>
      <c r="AC98" s="597"/>
      <c r="AD98" s="597"/>
      <c r="AE98" s="597"/>
      <c r="AF98" s="597"/>
      <c r="AG98" s="597"/>
      <c r="AH98" s="597"/>
      <c r="AI98" s="597"/>
      <c r="AJ98" s="597"/>
      <c r="AK98" s="597"/>
      <c r="AL98" s="595"/>
      <c r="AM98" s="596"/>
      <c r="AN98" s="596"/>
      <c r="AO98" s="596"/>
      <c r="AP98" s="596"/>
      <c r="AQ98" s="597"/>
      <c r="AR98" s="597"/>
      <c r="AS98" s="597"/>
      <c r="AT98" s="597"/>
      <c r="AU98" s="597"/>
      <c r="AV98" s="597"/>
      <c r="AW98" s="597"/>
      <c r="AX98" s="597"/>
      <c r="AY98" s="597"/>
      <c r="AZ98" s="597"/>
      <c r="BA98" s="597"/>
      <c r="BB98" s="597"/>
      <c r="BC98" s="597"/>
      <c r="BD98" s="597"/>
      <c r="BE98" s="595"/>
      <c r="BF98" s="596"/>
      <c r="BG98" s="596"/>
      <c r="BH98" s="596"/>
      <c r="BI98" s="596"/>
      <c r="BJ98" s="597"/>
      <c r="BK98" s="597"/>
      <c r="BL98" s="597"/>
      <c r="BM98" s="597"/>
      <c r="BN98" s="597"/>
      <c r="BO98" s="597"/>
      <c r="BP98" s="597"/>
      <c r="BQ98" s="597"/>
      <c r="BR98" s="597"/>
      <c r="BS98" s="597"/>
      <c r="BT98" s="597"/>
      <c r="BU98" s="597"/>
      <c r="BV98" s="597"/>
      <c r="BW98" s="597"/>
      <c r="BX98" s="595"/>
      <c r="BY98" s="596"/>
      <c r="BZ98" s="596"/>
      <c r="CA98" s="596"/>
      <c r="CB98" s="596"/>
      <c r="CC98" s="597"/>
      <c r="CD98" s="597"/>
      <c r="CE98" s="597"/>
      <c r="CF98" s="597"/>
      <c r="CG98" s="597"/>
      <c r="CH98" s="597"/>
      <c r="CI98" s="597"/>
      <c r="CJ98" s="597"/>
      <c r="CK98" s="597"/>
      <c r="CL98" s="597"/>
      <c r="CM98" s="597"/>
      <c r="CN98" s="597"/>
      <c r="CO98" s="597"/>
      <c r="CP98" s="597"/>
      <c r="CQ98" s="595"/>
      <c r="CR98" s="596"/>
      <c r="CS98" s="596"/>
      <c r="CT98" s="596"/>
      <c r="CU98" s="596"/>
      <c r="CV98" s="597"/>
      <c r="CW98" s="597"/>
      <c r="CX98" s="597"/>
      <c r="CY98" s="597"/>
      <c r="CZ98" s="597"/>
      <c r="DA98" s="597"/>
      <c r="DB98" s="597"/>
      <c r="DC98" s="597"/>
      <c r="DD98" s="597"/>
      <c r="DE98" s="597"/>
      <c r="DF98" s="597"/>
      <c r="DG98" s="597"/>
      <c r="DH98" s="597"/>
      <c r="DI98" s="597"/>
      <c r="DJ98" s="595"/>
      <c r="DK98" s="596"/>
      <c r="DL98" s="596"/>
      <c r="DM98" s="596"/>
      <c r="DN98" s="596"/>
      <c r="DO98" s="597"/>
      <c r="DP98" s="597"/>
      <c r="DQ98" s="597"/>
      <c r="DR98" s="597"/>
      <c r="DS98" s="597"/>
      <c r="DT98" s="597"/>
      <c r="DU98" s="597"/>
      <c r="DV98" s="597"/>
      <c r="DW98" s="597"/>
      <c r="DX98" s="597"/>
      <c r="DY98" s="597"/>
      <c r="DZ98" s="597"/>
      <c r="EA98" s="597"/>
      <c r="EB98" s="597"/>
      <c r="EC98" s="595"/>
      <c r="ED98" s="596"/>
      <c r="EE98" s="596"/>
      <c r="EF98" s="596"/>
      <c r="EG98" s="596"/>
      <c r="EH98" s="597"/>
      <c r="EI98" s="597"/>
      <c r="EJ98" s="597"/>
      <c r="EK98" s="597"/>
      <c r="EL98" s="597"/>
      <c r="EM98" s="597"/>
      <c r="EN98" s="597"/>
      <c r="EO98" s="597"/>
      <c r="EP98" s="597"/>
      <c r="EQ98" s="597"/>
      <c r="ER98" s="597"/>
      <c r="ES98" s="597"/>
      <c r="ET98" s="597"/>
      <c r="EU98" s="597"/>
      <c r="EV98" s="595"/>
      <c r="EW98" s="596"/>
      <c r="EX98" s="596"/>
      <c r="EY98" s="596"/>
      <c r="EZ98" s="596"/>
      <c r="FA98" s="597"/>
      <c r="FB98" s="597"/>
      <c r="FC98" s="597"/>
      <c r="FD98" s="597"/>
      <c r="FE98" s="597"/>
      <c r="FF98" s="597"/>
      <c r="FG98" s="597"/>
      <c r="FH98" s="597"/>
      <c r="FI98" s="597"/>
      <c r="FJ98" s="597"/>
      <c r="FK98" s="597"/>
      <c r="FL98" s="597"/>
      <c r="FM98" s="597"/>
      <c r="FN98" s="597"/>
      <c r="FO98" s="595"/>
      <c r="FP98" s="596"/>
      <c r="FQ98" s="596"/>
      <c r="FR98" s="596"/>
      <c r="FS98" s="596"/>
      <c r="FT98" s="597"/>
      <c r="FU98" s="597"/>
      <c r="FV98" s="597"/>
      <c r="FW98" s="597"/>
      <c r="FX98" s="597"/>
      <c r="FY98" s="597"/>
      <c r="FZ98" s="597"/>
      <c r="GA98" s="597"/>
      <c r="GB98" s="597"/>
      <c r="GC98" s="597"/>
      <c r="GD98" s="597"/>
      <c r="GE98" s="597"/>
      <c r="GF98" s="597"/>
      <c r="GG98" s="597"/>
      <c r="GH98" s="595"/>
      <c r="GI98" s="596"/>
      <c r="GJ98" s="596"/>
      <c r="GK98" s="596"/>
      <c r="GL98" s="596"/>
      <c r="GM98" s="597"/>
      <c r="GN98" s="597"/>
      <c r="GO98" s="597"/>
      <c r="GP98" s="597"/>
      <c r="GQ98" s="597"/>
      <c r="GR98" s="597"/>
      <c r="GS98" s="597"/>
      <c r="GT98" s="597"/>
      <c r="GU98" s="597"/>
      <c r="GV98" s="597"/>
      <c r="GW98" s="597"/>
      <c r="GX98" s="597"/>
      <c r="GY98" s="597"/>
      <c r="GZ98" s="597"/>
      <c r="HA98" s="595"/>
      <c r="HB98" s="596"/>
      <c r="HC98" s="596"/>
      <c r="HD98" s="596"/>
      <c r="HE98" s="596"/>
      <c r="HF98" s="597"/>
      <c r="HG98" s="597"/>
      <c r="HH98" s="597"/>
      <c r="HI98" s="597"/>
      <c r="HJ98" s="597"/>
      <c r="HK98" s="597"/>
      <c r="HL98" s="597"/>
      <c r="HM98" s="597"/>
      <c r="HN98" s="597"/>
      <c r="HO98" s="597"/>
      <c r="HP98" s="597"/>
      <c r="HQ98" s="597"/>
      <c r="HR98" s="597"/>
      <c r="HS98" s="597"/>
      <c r="HT98" s="595"/>
      <c r="HU98" s="596"/>
      <c r="HV98" s="596"/>
      <c r="HW98" s="596"/>
      <c r="HX98" s="596"/>
      <c r="HY98" s="597"/>
      <c r="HZ98" s="597"/>
      <c r="IA98" s="597"/>
      <c r="IB98" s="597"/>
    </row>
    <row r="99" spans="1:236" ht="13">
      <c r="A99" s="595"/>
      <c r="B99" s="596"/>
      <c r="C99" s="596"/>
      <c r="D99" s="596"/>
      <c r="E99" s="596"/>
      <c r="F99" s="596"/>
      <c r="G99" s="597"/>
      <c r="H99" s="597"/>
      <c r="I99" s="597"/>
      <c r="J99" s="597"/>
      <c r="K99" s="597"/>
      <c r="L99" s="597"/>
      <c r="M99" s="597"/>
      <c r="N99" s="597"/>
      <c r="O99" s="597"/>
      <c r="P99" s="597"/>
      <c r="Q99" s="597"/>
      <c r="R99" s="597"/>
      <c r="S99" s="597"/>
      <c r="T99" s="597"/>
      <c r="U99" s="595"/>
      <c r="V99" s="595"/>
      <c r="W99" s="596"/>
      <c r="X99" s="597"/>
      <c r="Y99" s="597"/>
      <c r="Z99" s="597"/>
      <c r="AA99" s="597"/>
      <c r="AB99" s="597"/>
      <c r="AC99" s="597"/>
      <c r="AD99" s="597"/>
      <c r="AE99" s="597"/>
      <c r="AF99" s="597"/>
      <c r="AG99" s="597"/>
      <c r="AH99" s="597"/>
      <c r="AI99" s="597"/>
      <c r="AJ99" s="597"/>
      <c r="AK99" s="597"/>
      <c r="AL99" s="595"/>
      <c r="AM99" s="596"/>
      <c r="AN99" s="596"/>
      <c r="AO99" s="596"/>
      <c r="AP99" s="596"/>
      <c r="AQ99" s="597"/>
      <c r="AR99" s="597"/>
      <c r="AS99" s="597"/>
      <c r="AT99" s="597"/>
      <c r="AU99" s="597"/>
      <c r="AV99" s="597"/>
      <c r="AW99" s="597"/>
      <c r="AX99" s="597"/>
      <c r="AY99" s="597"/>
      <c r="AZ99" s="597"/>
      <c r="BA99" s="597"/>
      <c r="BB99" s="597"/>
      <c r="BC99" s="597"/>
      <c r="BD99" s="597"/>
      <c r="BE99" s="595"/>
      <c r="BF99" s="596"/>
      <c r="BG99" s="596"/>
      <c r="BH99" s="596"/>
      <c r="BI99" s="596"/>
      <c r="BJ99" s="597"/>
      <c r="BK99" s="597"/>
      <c r="BL99" s="597"/>
      <c r="BM99" s="597"/>
      <c r="BN99" s="597"/>
      <c r="BO99" s="597"/>
      <c r="BP99" s="597"/>
      <c r="BQ99" s="597"/>
      <c r="BR99" s="597"/>
      <c r="BS99" s="597"/>
      <c r="BT99" s="597"/>
      <c r="BU99" s="597"/>
      <c r="BV99" s="597"/>
      <c r="BW99" s="597"/>
      <c r="BX99" s="595"/>
      <c r="BY99" s="596"/>
      <c r="BZ99" s="596"/>
      <c r="CA99" s="596"/>
      <c r="CB99" s="596"/>
      <c r="CC99" s="597"/>
      <c r="CD99" s="597"/>
      <c r="CE99" s="597"/>
      <c r="CF99" s="597"/>
      <c r="CG99" s="597"/>
      <c r="CH99" s="597"/>
      <c r="CI99" s="597"/>
      <c r="CJ99" s="597"/>
      <c r="CK99" s="597"/>
      <c r="CL99" s="597"/>
      <c r="CM99" s="597"/>
      <c r="CN99" s="597"/>
      <c r="CO99" s="597"/>
      <c r="CP99" s="597"/>
      <c r="CQ99" s="595"/>
      <c r="CR99" s="596"/>
      <c r="CS99" s="596"/>
      <c r="CT99" s="596"/>
      <c r="CU99" s="596"/>
      <c r="CV99" s="597"/>
      <c r="CW99" s="597"/>
      <c r="CX99" s="597"/>
      <c r="CY99" s="597"/>
      <c r="CZ99" s="597"/>
      <c r="DA99" s="597"/>
      <c r="DB99" s="597"/>
      <c r="DC99" s="597"/>
      <c r="DD99" s="597"/>
      <c r="DE99" s="597"/>
      <c r="DF99" s="597"/>
      <c r="DG99" s="597"/>
      <c r="DH99" s="597"/>
      <c r="DI99" s="597"/>
      <c r="DJ99" s="595"/>
      <c r="DK99" s="596"/>
      <c r="DL99" s="596"/>
      <c r="DM99" s="596"/>
      <c r="DN99" s="596"/>
      <c r="DO99" s="597"/>
      <c r="DP99" s="597"/>
      <c r="DQ99" s="597"/>
      <c r="DR99" s="597"/>
      <c r="DS99" s="597"/>
      <c r="DT99" s="597"/>
      <c r="DU99" s="597"/>
      <c r="DV99" s="597"/>
      <c r="DW99" s="597"/>
      <c r="DX99" s="597"/>
      <c r="DY99" s="597"/>
      <c r="DZ99" s="597"/>
      <c r="EA99" s="597"/>
      <c r="EB99" s="597"/>
      <c r="EC99" s="595"/>
      <c r="ED99" s="596"/>
      <c r="EE99" s="596"/>
      <c r="EF99" s="596"/>
      <c r="EG99" s="596"/>
      <c r="EH99" s="597"/>
      <c r="EI99" s="597"/>
      <c r="EJ99" s="597"/>
      <c r="EK99" s="597"/>
      <c r="EL99" s="597"/>
      <c r="EM99" s="597"/>
      <c r="EN99" s="597"/>
      <c r="EO99" s="597"/>
      <c r="EP99" s="597"/>
      <c r="EQ99" s="597"/>
      <c r="ER99" s="597"/>
      <c r="ES99" s="597"/>
      <c r="ET99" s="597"/>
      <c r="EU99" s="597"/>
      <c r="EV99" s="595"/>
      <c r="EW99" s="596"/>
      <c r="EX99" s="596"/>
      <c r="EY99" s="596"/>
      <c r="EZ99" s="596"/>
      <c r="FA99" s="597"/>
      <c r="FB99" s="597"/>
      <c r="FC99" s="597"/>
      <c r="FD99" s="597"/>
      <c r="FE99" s="597"/>
      <c r="FF99" s="597"/>
      <c r="FG99" s="597"/>
      <c r="FH99" s="597"/>
      <c r="FI99" s="597"/>
      <c r="FJ99" s="597"/>
      <c r="FK99" s="597"/>
      <c r="FL99" s="597"/>
      <c r="FM99" s="597"/>
      <c r="FN99" s="597"/>
      <c r="FO99" s="595"/>
      <c r="FP99" s="596"/>
      <c r="FQ99" s="596"/>
      <c r="FR99" s="596"/>
      <c r="FS99" s="596"/>
      <c r="FT99" s="597"/>
      <c r="FU99" s="597"/>
      <c r="FV99" s="597"/>
      <c r="FW99" s="597"/>
      <c r="FX99" s="597"/>
      <c r="FY99" s="597"/>
      <c r="FZ99" s="597"/>
      <c r="GA99" s="597"/>
      <c r="GB99" s="597"/>
      <c r="GC99" s="597"/>
      <c r="GD99" s="597"/>
      <c r="GE99" s="597"/>
      <c r="GF99" s="597"/>
      <c r="GG99" s="597"/>
      <c r="GH99" s="595"/>
      <c r="GI99" s="596"/>
      <c r="GJ99" s="596"/>
      <c r="GK99" s="596"/>
      <c r="GL99" s="596"/>
      <c r="GM99" s="597"/>
      <c r="GN99" s="597"/>
      <c r="GO99" s="597"/>
      <c r="GP99" s="597"/>
      <c r="GQ99" s="597"/>
      <c r="GR99" s="597"/>
      <c r="GS99" s="597"/>
      <c r="GT99" s="597"/>
      <c r="GU99" s="597"/>
      <c r="GV99" s="597"/>
      <c r="GW99" s="597"/>
      <c r="GX99" s="597"/>
      <c r="GY99" s="597"/>
      <c r="GZ99" s="597"/>
      <c r="HA99" s="595"/>
      <c r="HB99" s="596"/>
      <c r="HC99" s="596"/>
      <c r="HD99" s="596"/>
      <c r="HE99" s="596"/>
      <c r="HF99" s="597"/>
      <c r="HG99" s="597"/>
      <c r="HH99" s="597"/>
      <c r="HI99" s="597"/>
      <c r="HJ99" s="597"/>
      <c r="HK99" s="597"/>
      <c r="HL99" s="597"/>
      <c r="HM99" s="597"/>
      <c r="HN99" s="597"/>
      <c r="HO99" s="597"/>
      <c r="HP99" s="597"/>
      <c r="HQ99" s="597"/>
      <c r="HR99" s="597"/>
      <c r="HS99" s="597"/>
      <c r="HT99" s="595"/>
      <c r="HU99" s="596"/>
      <c r="HV99" s="596"/>
      <c r="HW99" s="596"/>
      <c r="HX99" s="596"/>
      <c r="HY99" s="597"/>
      <c r="HZ99" s="597"/>
      <c r="IA99" s="597"/>
      <c r="IB99" s="597"/>
    </row>
    <row r="100" spans="1:236" ht="13">
      <c r="A100" s="595"/>
      <c r="B100" s="596"/>
      <c r="C100" s="596"/>
      <c r="D100" s="596"/>
      <c r="E100" s="596"/>
      <c r="F100" s="596"/>
      <c r="G100" s="597"/>
      <c r="H100" s="597"/>
      <c r="I100" s="597"/>
      <c r="J100" s="597"/>
      <c r="K100" s="597"/>
      <c r="L100" s="597"/>
      <c r="M100" s="597"/>
      <c r="N100" s="597"/>
      <c r="O100" s="597"/>
      <c r="P100" s="597"/>
      <c r="Q100" s="597"/>
      <c r="R100" s="597"/>
      <c r="S100" s="597"/>
      <c r="T100" s="597"/>
      <c r="U100" s="595"/>
      <c r="V100" s="595"/>
      <c r="W100" s="596"/>
      <c r="X100" s="597"/>
      <c r="Y100" s="597"/>
      <c r="Z100" s="597"/>
      <c r="AA100" s="597"/>
      <c r="AB100" s="597"/>
      <c r="AC100" s="597"/>
      <c r="AD100" s="597"/>
      <c r="AE100" s="597"/>
      <c r="AF100" s="597"/>
      <c r="AG100" s="597"/>
      <c r="AH100" s="597"/>
      <c r="AI100" s="597"/>
      <c r="AJ100" s="597"/>
      <c r="AK100" s="597"/>
      <c r="AL100" s="595"/>
      <c r="AM100" s="596"/>
      <c r="AN100" s="596"/>
      <c r="AO100" s="596"/>
      <c r="AP100" s="596"/>
      <c r="AQ100" s="597"/>
      <c r="AR100" s="597"/>
      <c r="AS100" s="597"/>
      <c r="AT100" s="597"/>
      <c r="AU100" s="597"/>
      <c r="AV100" s="597"/>
      <c r="AW100" s="597"/>
      <c r="AX100" s="597"/>
      <c r="AY100" s="597"/>
      <c r="AZ100" s="597"/>
      <c r="BA100" s="597"/>
      <c r="BB100" s="597"/>
      <c r="BC100" s="597"/>
      <c r="BD100" s="597"/>
      <c r="BE100" s="595"/>
      <c r="BF100" s="596"/>
      <c r="BG100" s="596"/>
      <c r="BH100" s="596"/>
      <c r="BI100" s="596"/>
      <c r="BJ100" s="597"/>
      <c r="BK100" s="597"/>
      <c r="BL100" s="597"/>
      <c r="BM100" s="597"/>
      <c r="BN100" s="597"/>
      <c r="BO100" s="597"/>
      <c r="BP100" s="597"/>
      <c r="BQ100" s="597"/>
      <c r="BR100" s="597"/>
      <c r="BS100" s="597"/>
      <c r="BT100" s="597"/>
      <c r="BU100" s="597"/>
      <c r="BV100" s="597"/>
      <c r="BW100" s="597"/>
      <c r="BX100" s="595"/>
      <c r="BY100" s="596"/>
      <c r="BZ100" s="596"/>
      <c r="CA100" s="596"/>
      <c r="CB100" s="596"/>
      <c r="CC100" s="597"/>
      <c r="CD100" s="597"/>
      <c r="CE100" s="597"/>
      <c r="CF100" s="597"/>
      <c r="CG100" s="597"/>
      <c r="CH100" s="597"/>
      <c r="CI100" s="597"/>
      <c r="CJ100" s="597"/>
      <c r="CK100" s="597"/>
      <c r="CL100" s="597"/>
      <c r="CM100" s="597"/>
      <c r="CN100" s="597"/>
      <c r="CO100" s="597"/>
      <c r="CP100" s="597"/>
      <c r="CQ100" s="595"/>
      <c r="CR100" s="596"/>
      <c r="CS100" s="596"/>
      <c r="CT100" s="596"/>
      <c r="CU100" s="596"/>
      <c r="CV100" s="597"/>
      <c r="CW100" s="597"/>
      <c r="CX100" s="597"/>
      <c r="CY100" s="597"/>
      <c r="CZ100" s="597"/>
      <c r="DA100" s="597"/>
      <c r="DB100" s="597"/>
      <c r="DC100" s="597"/>
      <c r="DD100" s="597"/>
      <c r="DE100" s="597"/>
      <c r="DF100" s="597"/>
      <c r="DG100" s="597"/>
      <c r="DH100" s="597"/>
      <c r="DI100" s="597"/>
      <c r="DJ100" s="595"/>
      <c r="DK100" s="596"/>
      <c r="DL100" s="596"/>
      <c r="DM100" s="596"/>
      <c r="DN100" s="596"/>
      <c r="DO100" s="597"/>
      <c r="DP100" s="597"/>
      <c r="DQ100" s="597"/>
      <c r="DR100" s="597"/>
      <c r="DS100" s="597"/>
      <c r="DT100" s="597"/>
      <c r="DU100" s="597"/>
      <c r="DV100" s="597"/>
      <c r="DW100" s="597"/>
      <c r="DX100" s="597"/>
      <c r="DY100" s="597"/>
      <c r="DZ100" s="597"/>
      <c r="EA100" s="597"/>
      <c r="EB100" s="597"/>
      <c r="EC100" s="595"/>
      <c r="ED100" s="596"/>
      <c r="EE100" s="596"/>
      <c r="EF100" s="596"/>
      <c r="EG100" s="596"/>
      <c r="EH100" s="597"/>
      <c r="EI100" s="597"/>
      <c r="EJ100" s="597"/>
      <c r="EK100" s="597"/>
      <c r="EL100" s="597"/>
      <c r="EM100" s="597"/>
      <c r="EN100" s="597"/>
      <c r="EO100" s="597"/>
      <c r="EP100" s="597"/>
      <c r="EQ100" s="597"/>
      <c r="ER100" s="597"/>
      <c r="ES100" s="597"/>
      <c r="ET100" s="597"/>
      <c r="EU100" s="597"/>
      <c r="EV100" s="595"/>
      <c r="EW100" s="596"/>
      <c r="EX100" s="596"/>
      <c r="EY100" s="596"/>
      <c r="EZ100" s="596"/>
      <c r="FA100" s="597"/>
      <c r="FB100" s="597"/>
      <c r="FC100" s="597"/>
      <c r="FD100" s="597"/>
      <c r="FE100" s="597"/>
      <c r="FF100" s="597"/>
      <c r="FG100" s="597"/>
      <c r="FH100" s="597"/>
      <c r="FI100" s="597"/>
      <c r="FJ100" s="597"/>
      <c r="FK100" s="597"/>
      <c r="FL100" s="597"/>
      <c r="FM100" s="597"/>
      <c r="FN100" s="597"/>
      <c r="FO100" s="595"/>
      <c r="FP100" s="596"/>
      <c r="FQ100" s="596"/>
      <c r="FR100" s="596"/>
      <c r="FS100" s="596"/>
      <c r="FT100" s="597"/>
      <c r="FU100" s="597"/>
      <c r="FV100" s="597"/>
      <c r="FW100" s="597"/>
      <c r="FX100" s="597"/>
      <c r="FY100" s="597"/>
      <c r="FZ100" s="597"/>
      <c r="GA100" s="597"/>
      <c r="GB100" s="597"/>
      <c r="GC100" s="597"/>
      <c r="GD100" s="597"/>
      <c r="GE100" s="597"/>
      <c r="GF100" s="597"/>
      <c r="GG100" s="597"/>
      <c r="GH100" s="595"/>
      <c r="GI100" s="596"/>
      <c r="GJ100" s="596"/>
      <c r="GK100" s="596"/>
      <c r="GL100" s="596"/>
      <c r="GM100" s="597"/>
      <c r="GN100" s="597"/>
      <c r="GO100" s="597"/>
      <c r="GP100" s="597"/>
      <c r="GQ100" s="597"/>
      <c r="GR100" s="597"/>
      <c r="GS100" s="597"/>
      <c r="GT100" s="597"/>
      <c r="GU100" s="597"/>
      <c r="GV100" s="597"/>
      <c r="GW100" s="597"/>
      <c r="GX100" s="597"/>
      <c r="GY100" s="597"/>
      <c r="GZ100" s="597"/>
      <c r="HA100" s="595"/>
      <c r="HB100" s="596"/>
      <c r="HC100" s="596"/>
      <c r="HD100" s="596"/>
      <c r="HE100" s="596"/>
      <c r="HF100" s="597"/>
      <c r="HG100" s="597"/>
      <c r="HH100" s="597"/>
      <c r="HI100" s="597"/>
      <c r="HJ100" s="597"/>
      <c r="HK100" s="597"/>
      <c r="HL100" s="597"/>
      <c r="HM100" s="597"/>
      <c r="HN100" s="597"/>
      <c r="HO100" s="597"/>
      <c r="HP100" s="597"/>
      <c r="HQ100" s="597"/>
      <c r="HR100" s="597"/>
      <c r="HS100" s="597"/>
      <c r="HT100" s="595"/>
      <c r="HU100" s="596"/>
      <c r="HV100" s="596"/>
      <c r="HW100" s="596"/>
      <c r="HX100" s="596"/>
      <c r="HY100" s="597"/>
      <c r="HZ100" s="597"/>
      <c r="IA100" s="597"/>
      <c r="IB100" s="597"/>
    </row>
    <row r="101" spans="1:236" ht="13">
      <c r="A101" s="595"/>
      <c r="B101" s="596"/>
      <c r="C101" s="596"/>
      <c r="D101" s="596"/>
      <c r="E101" s="596"/>
      <c r="F101" s="596"/>
      <c r="G101" s="597"/>
      <c r="H101" s="597"/>
      <c r="I101" s="597"/>
      <c r="J101" s="597"/>
      <c r="K101" s="597"/>
      <c r="L101" s="597"/>
      <c r="M101" s="597"/>
      <c r="N101" s="597"/>
      <c r="O101" s="597"/>
      <c r="P101" s="597"/>
      <c r="Q101" s="597"/>
      <c r="R101" s="597"/>
      <c r="S101" s="597"/>
      <c r="T101" s="597"/>
      <c r="U101" s="595"/>
      <c r="V101" s="595"/>
      <c r="W101" s="596"/>
      <c r="X101" s="597"/>
      <c r="Y101" s="597"/>
      <c r="Z101" s="597"/>
      <c r="AA101" s="597"/>
      <c r="AB101" s="597"/>
      <c r="AC101" s="597"/>
      <c r="AD101" s="597"/>
      <c r="AE101" s="597"/>
      <c r="AF101" s="597"/>
      <c r="AG101" s="597"/>
      <c r="AH101" s="597"/>
      <c r="AI101" s="597"/>
      <c r="AJ101" s="597"/>
      <c r="AK101" s="597"/>
      <c r="AL101" s="595"/>
      <c r="AM101" s="596"/>
      <c r="AN101" s="596"/>
      <c r="AO101" s="596"/>
      <c r="AP101" s="596"/>
      <c r="AQ101" s="597"/>
      <c r="AR101" s="597"/>
      <c r="AS101" s="597"/>
      <c r="AT101" s="597"/>
      <c r="AU101" s="597"/>
      <c r="AV101" s="597"/>
      <c r="AW101" s="597"/>
      <c r="AX101" s="597"/>
      <c r="AY101" s="597"/>
      <c r="AZ101" s="597"/>
      <c r="BA101" s="597"/>
      <c r="BB101" s="597"/>
      <c r="BC101" s="597"/>
      <c r="BD101" s="597"/>
      <c r="BE101" s="595"/>
      <c r="BF101" s="596"/>
      <c r="BG101" s="596"/>
      <c r="BH101" s="596"/>
      <c r="BI101" s="596"/>
      <c r="BJ101" s="597"/>
      <c r="BK101" s="597"/>
      <c r="BL101" s="597"/>
      <c r="BM101" s="597"/>
      <c r="BN101" s="597"/>
      <c r="BO101" s="597"/>
      <c r="BP101" s="597"/>
      <c r="BQ101" s="597"/>
      <c r="BR101" s="597"/>
      <c r="BS101" s="597"/>
      <c r="BT101" s="597"/>
      <c r="BU101" s="597"/>
      <c r="BV101" s="597"/>
      <c r="BW101" s="597"/>
      <c r="BX101" s="595"/>
      <c r="BY101" s="596"/>
      <c r="BZ101" s="596"/>
      <c r="CA101" s="596"/>
      <c r="CB101" s="596"/>
      <c r="CC101" s="597"/>
      <c r="CD101" s="597"/>
      <c r="CE101" s="597"/>
      <c r="CF101" s="597"/>
      <c r="CG101" s="597"/>
      <c r="CH101" s="597"/>
      <c r="CI101" s="597"/>
      <c r="CJ101" s="597"/>
      <c r="CK101" s="597"/>
      <c r="CL101" s="597"/>
      <c r="CM101" s="597"/>
      <c r="CN101" s="597"/>
      <c r="CO101" s="597"/>
      <c r="CP101" s="597"/>
      <c r="CQ101" s="595"/>
      <c r="CR101" s="596"/>
      <c r="CS101" s="596"/>
      <c r="CT101" s="596"/>
      <c r="CU101" s="596"/>
      <c r="CV101" s="597"/>
      <c r="CW101" s="597"/>
      <c r="CX101" s="597"/>
      <c r="CY101" s="597"/>
      <c r="CZ101" s="597"/>
      <c r="DA101" s="597"/>
      <c r="DB101" s="597"/>
      <c r="DC101" s="597"/>
      <c r="DD101" s="597"/>
      <c r="DE101" s="597"/>
      <c r="DF101" s="597"/>
      <c r="DG101" s="597"/>
      <c r="DH101" s="597"/>
      <c r="DI101" s="597"/>
      <c r="DJ101" s="595"/>
      <c r="DK101" s="596"/>
      <c r="DL101" s="596"/>
      <c r="DM101" s="596"/>
      <c r="DN101" s="596"/>
      <c r="DO101" s="597"/>
      <c r="DP101" s="597"/>
      <c r="DQ101" s="597"/>
      <c r="DR101" s="597"/>
      <c r="DS101" s="597"/>
      <c r="DT101" s="597"/>
      <c r="DU101" s="597"/>
      <c r="DV101" s="597"/>
      <c r="DW101" s="597"/>
      <c r="DX101" s="597"/>
      <c r="DY101" s="597"/>
      <c r="DZ101" s="597"/>
      <c r="EA101" s="597"/>
      <c r="EB101" s="597"/>
      <c r="EC101" s="595"/>
      <c r="ED101" s="596"/>
      <c r="EE101" s="596"/>
      <c r="EF101" s="596"/>
      <c r="EG101" s="596"/>
      <c r="EH101" s="597"/>
      <c r="EI101" s="597"/>
      <c r="EJ101" s="597"/>
      <c r="EK101" s="597"/>
      <c r="EL101" s="597"/>
      <c r="EM101" s="597"/>
      <c r="EN101" s="597"/>
      <c r="EO101" s="597"/>
      <c r="EP101" s="597"/>
      <c r="EQ101" s="597"/>
      <c r="ER101" s="597"/>
      <c r="ES101" s="597"/>
      <c r="ET101" s="597"/>
      <c r="EU101" s="597"/>
      <c r="EV101" s="595"/>
      <c r="EW101" s="596"/>
      <c r="EX101" s="596"/>
      <c r="EY101" s="596"/>
      <c r="EZ101" s="596"/>
      <c r="FA101" s="597"/>
      <c r="FB101" s="597"/>
      <c r="FC101" s="597"/>
      <c r="FD101" s="597"/>
      <c r="FE101" s="597"/>
      <c r="FF101" s="597"/>
      <c r="FG101" s="597"/>
      <c r="FH101" s="597"/>
      <c r="FI101" s="597"/>
      <c r="FJ101" s="597"/>
      <c r="FK101" s="597"/>
      <c r="FL101" s="597"/>
      <c r="FM101" s="597"/>
      <c r="FN101" s="597"/>
      <c r="FO101" s="595"/>
      <c r="FP101" s="596"/>
      <c r="FQ101" s="596"/>
      <c r="FR101" s="596"/>
      <c r="FS101" s="596"/>
      <c r="FT101" s="597"/>
      <c r="FU101" s="597"/>
      <c r="FV101" s="597"/>
      <c r="FW101" s="597"/>
      <c r="FX101" s="597"/>
      <c r="FY101" s="597"/>
      <c r="FZ101" s="597"/>
      <c r="GA101" s="597"/>
      <c r="GB101" s="597"/>
      <c r="GC101" s="597"/>
      <c r="GD101" s="597"/>
      <c r="GE101" s="597"/>
      <c r="GF101" s="597"/>
      <c r="GG101" s="597"/>
      <c r="GH101" s="595"/>
      <c r="GI101" s="596"/>
      <c r="GJ101" s="596"/>
      <c r="GK101" s="596"/>
      <c r="GL101" s="596"/>
      <c r="GM101" s="597"/>
      <c r="GN101" s="597"/>
      <c r="GO101" s="597"/>
      <c r="GP101" s="597"/>
      <c r="GQ101" s="597"/>
      <c r="GR101" s="597"/>
      <c r="GS101" s="597"/>
      <c r="GT101" s="597"/>
      <c r="GU101" s="597"/>
      <c r="GV101" s="597"/>
      <c r="GW101" s="597"/>
      <c r="GX101" s="597"/>
      <c r="GY101" s="597"/>
      <c r="GZ101" s="597"/>
      <c r="HA101" s="595"/>
      <c r="HB101" s="596"/>
      <c r="HC101" s="596"/>
      <c r="HD101" s="596"/>
      <c r="HE101" s="596"/>
      <c r="HF101" s="597"/>
      <c r="HG101" s="597"/>
      <c r="HH101" s="597"/>
      <c r="HI101" s="597"/>
      <c r="HJ101" s="597"/>
      <c r="HK101" s="597"/>
      <c r="HL101" s="597"/>
      <c r="HM101" s="597"/>
      <c r="HN101" s="597"/>
      <c r="HO101" s="597"/>
      <c r="HP101" s="597"/>
      <c r="HQ101" s="597"/>
      <c r="HR101" s="597"/>
      <c r="HS101" s="597"/>
      <c r="HT101" s="595"/>
      <c r="HU101" s="596"/>
      <c r="HV101" s="596"/>
      <c r="HW101" s="596"/>
      <c r="HX101" s="596"/>
      <c r="HY101" s="597"/>
      <c r="HZ101" s="597"/>
      <c r="IA101" s="597"/>
      <c r="IB101" s="597"/>
    </row>
    <row r="102" spans="1:236" ht="13">
      <c r="A102" s="595"/>
      <c r="B102" s="596"/>
      <c r="C102" s="596"/>
      <c r="D102" s="596"/>
      <c r="E102" s="596"/>
      <c r="F102" s="596"/>
      <c r="G102" s="597"/>
      <c r="H102" s="597"/>
      <c r="I102" s="597"/>
      <c r="J102" s="597"/>
      <c r="K102" s="597"/>
      <c r="L102" s="597"/>
      <c r="M102" s="597"/>
      <c r="N102" s="597"/>
      <c r="O102" s="597"/>
      <c r="P102" s="597"/>
      <c r="Q102" s="597"/>
      <c r="R102" s="597"/>
      <c r="S102" s="597"/>
      <c r="T102" s="597"/>
      <c r="U102" s="595"/>
      <c r="V102" s="595"/>
      <c r="W102" s="596"/>
      <c r="X102" s="597"/>
      <c r="Y102" s="597"/>
      <c r="Z102" s="597"/>
      <c r="AA102" s="597"/>
      <c r="AB102" s="597"/>
      <c r="AC102" s="597"/>
      <c r="AD102" s="597"/>
      <c r="AE102" s="597"/>
      <c r="AF102" s="597"/>
      <c r="AG102" s="597"/>
      <c r="AH102" s="597"/>
      <c r="AI102" s="597"/>
      <c r="AJ102" s="597"/>
      <c r="AK102" s="597"/>
      <c r="AL102" s="595"/>
      <c r="AM102" s="596"/>
      <c r="AN102" s="596"/>
      <c r="AO102" s="596"/>
      <c r="AP102" s="596"/>
      <c r="AQ102" s="597"/>
      <c r="AR102" s="597"/>
      <c r="AS102" s="597"/>
      <c r="AT102" s="597"/>
      <c r="AU102" s="597"/>
      <c r="AV102" s="597"/>
      <c r="AW102" s="597"/>
      <c r="AX102" s="597"/>
      <c r="AY102" s="597"/>
      <c r="AZ102" s="597"/>
      <c r="BA102" s="597"/>
      <c r="BB102" s="597"/>
      <c r="BC102" s="597"/>
      <c r="BD102" s="597"/>
      <c r="BE102" s="595"/>
      <c r="BF102" s="596"/>
      <c r="BG102" s="596"/>
      <c r="BH102" s="596"/>
      <c r="BI102" s="596"/>
      <c r="BJ102" s="597"/>
      <c r="BK102" s="597"/>
      <c r="BL102" s="597"/>
      <c r="BM102" s="597"/>
      <c r="BN102" s="597"/>
      <c r="BO102" s="597"/>
      <c r="BP102" s="597"/>
      <c r="BQ102" s="597"/>
      <c r="BR102" s="597"/>
      <c r="BS102" s="597"/>
      <c r="BT102" s="597"/>
      <c r="BU102" s="597"/>
      <c r="BV102" s="597"/>
      <c r="BW102" s="597"/>
      <c r="BX102" s="595"/>
      <c r="BY102" s="596"/>
      <c r="BZ102" s="596"/>
      <c r="CA102" s="596"/>
      <c r="CB102" s="596"/>
      <c r="CC102" s="597"/>
      <c r="CD102" s="597"/>
      <c r="CE102" s="597"/>
      <c r="CF102" s="597"/>
      <c r="CG102" s="597"/>
      <c r="CH102" s="597"/>
      <c r="CI102" s="597"/>
      <c r="CJ102" s="597"/>
      <c r="CK102" s="597"/>
      <c r="CL102" s="597"/>
      <c r="CM102" s="597"/>
      <c r="CN102" s="597"/>
      <c r="CO102" s="597"/>
      <c r="CP102" s="597"/>
      <c r="CQ102" s="595"/>
      <c r="CR102" s="596"/>
      <c r="CS102" s="596"/>
      <c r="CT102" s="596"/>
      <c r="CU102" s="596"/>
      <c r="CV102" s="597"/>
      <c r="CW102" s="597"/>
      <c r="CX102" s="597"/>
      <c r="CY102" s="597"/>
      <c r="CZ102" s="597"/>
      <c r="DA102" s="597"/>
      <c r="DB102" s="597"/>
      <c r="DC102" s="597"/>
      <c r="DD102" s="597"/>
      <c r="DE102" s="597"/>
      <c r="DF102" s="597"/>
      <c r="DG102" s="597"/>
      <c r="DH102" s="597"/>
      <c r="DI102" s="597"/>
      <c r="DJ102" s="595"/>
      <c r="DK102" s="596"/>
      <c r="DL102" s="596"/>
      <c r="DM102" s="596"/>
      <c r="DN102" s="596"/>
      <c r="DO102" s="597"/>
      <c r="DP102" s="597"/>
      <c r="DQ102" s="597"/>
      <c r="DR102" s="597"/>
      <c r="DS102" s="597"/>
      <c r="DT102" s="597"/>
      <c r="DU102" s="597"/>
      <c r="DV102" s="597"/>
      <c r="DW102" s="597"/>
      <c r="DX102" s="597"/>
      <c r="DY102" s="597"/>
      <c r="DZ102" s="597"/>
      <c r="EA102" s="597"/>
      <c r="EB102" s="597"/>
      <c r="EC102" s="595"/>
      <c r="ED102" s="596"/>
      <c r="EE102" s="596"/>
      <c r="EF102" s="596"/>
      <c r="EG102" s="596"/>
      <c r="EH102" s="597"/>
      <c r="EI102" s="597"/>
      <c r="EJ102" s="597"/>
      <c r="EK102" s="597"/>
      <c r="EL102" s="597"/>
      <c r="EM102" s="597"/>
      <c r="EN102" s="597"/>
      <c r="EO102" s="597"/>
      <c r="EP102" s="597"/>
      <c r="EQ102" s="597"/>
      <c r="ER102" s="597"/>
      <c r="ES102" s="597"/>
      <c r="ET102" s="597"/>
      <c r="EU102" s="597"/>
      <c r="EV102" s="595"/>
      <c r="EW102" s="596"/>
      <c r="EX102" s="596"/>
      <c r="EY102" s="596"/>
      <c r="EZ102" s="596"/>
      <c r="FA102" s="597"/>
      <c r="FB102" s="597"/>
      <c r="FC102" s="597"/>
      <c r="FD102" s="597"/>
      <c r="FE102" s="597"/>
      <c r="FF102" s="597"/>
      <c r="FG102" s="597"/>
      <c r="FH102" s="597"/>
      <c r="FI102" s="597"/>
      <c r="FJ102" s="597"/>
      <c r="FK102" s="597"/>
      <c r="FL102" s="597"/>
      <c r="FM102" s="597"/>
      <c r="FN102" s="597"/>
      <c r="FO102" s="595"/>
      <c r="FP102" s="596"/>
      <c r="FQ102" s="596"/>
      <c r="FR102" s="596"/>
      <c r="FS102" s="596"/>
      <c r="FT102" s="597"/>
      <c r="FU102" s="597"/>
      <c r="FV102" s="597"/>
      <c r="FW102" s="597"/>
      <c r="FX102" s="597"/>
      <c r="FY102" s="597"/>
      <c r="FZ102" s="597"/>
      <c r="GA102" s="597"/>
      <c r="GB102" s="597"/>
      <c r="GC102" s="597"/>
      <c r="GD102" s="597"/>
      <c r="GE102" s="597"/>
      <c r="GF102" s="597"/>
      <c r="GG102" s="597"/>
      <c r="GH102" s="595"/>
      <c r="GI102" s="596"/>
      <c r="GJ102" s="596"/>
      <c r="GK102" s="596"/>
      <c r="GL102" s="596"/>
      <c r="GM102" s="597"/>
      <c r="GN102" s="597"/>
      <c r="GO102" s="597"/>
      <c r="GP102" s="597"/>
      <c r="GQ102" s="597"/>
      <c r="GR102" s="597"/>
      <c r="GS102" s="597"/>
      <c r="GT102" s="597"/>
      <c r="GU102" s="597"/>
      <c r="GV102" s="597"/>
      <c r="GW102" s="597"/>
      <c r="GX102" s="597"/>
      <c r="GY102" s="597"/>
      <c r="GZ102" s="597"/>
      <c r="HA102" s="595"/>
      <c r="HB102" s="596"/>
      <c r="HC102" s="596"/>
      <c r="HD102" s="596"/>
      <c r="HE102" s="596"/>
      <c r="HF102" s="597"/>
      <c r="HG102" s="597"/>
      <c r="HH102" s="597"/>
      <c r="HI102" s="597"/>
      <c r="HJ102" s="597"/>
      <c r="HK102" s="597"/>
      <c r="HL102" s="597"/>
      <c r="HM102" s="597"/>
      <c r="HN102" s="597"/>
      <c r="HO102" s="597"/>
      <c r="HP102" s="597"/>
      <c r="HQ102" s="597"/>
      <c r="HR102" s="597"/>
      <c r="HS102" s="597"/>
      <c r="HT102" s="595"/>
      <c r="HU102" s="596"/>
      <c r="HV102" s="596"/>
      <c r="HW102" s="596"/>
      <c r="HX102" s="596"/>
      <c r="HY102" s="597"/>
      <c r="HZ102" s="597"/>
      <c r="IA102" s="597"/>
      <c r="IB102" s="597"/>
    </row>
    <row r="103" spans="1:236" ht="13">
      <c r="A103" s="595"/>
      <c r="B103" s="596"/>
      <c r="C103" s="596"/>
      <c r="D103" s="596"/>
      <c r="E103" s="596"/>
      <c r="F103" s="596"/>
      <c r="G103" s="597"/>
      <c r="H103" s="597"/>
      <c r="I103" s="597"/>
      <c r="J103" s="597"/>
      <c r="K103" s="597"/>
      <c r="L103" s="597"/>
      <c r="M103" s="597"/>
      <c r="N103" s="597"/>
      <c r="O103" s="597"/>
      <c r="P103" s="597"/>
      <c r="Q103" s="597"/>
      <c r="R103" s="597"/>
      <c r="S103" s="597"/>
      <c r="T103" s="597"/>
      <c r="U103" s="595"/>
      <c r="V103" s="595"/>
      <c r="W103" s="596"/>
      <c r="X103" s="597"/>
      <c r="Y103" s="597"/>
      <c r="Z103" s="597"/>
      <c r="AA103" s="597"/>
      <c r="AB103" s="597"/>
      <c r="AC103" s="597"/>
      <c r="AD103" s="597"/>
      <c r="AE103" s="597"/>
      <c r="AF103" s="597"/>
      <c r="AG103" s="597"/>
      <c r="AH103" s="597"/>
      <c r="AI103" s="597"/>
      <c r="AJ103" s="597"/>
      <c r="AK103" s="597"/>
      <c r="AL103" s="595"/>
      <c r="AM103" s="596"/>
      <c r="AN103" s="596"/>
      <c r="AO103" s="596"/>
      <c r="AP103" s="596"/>
      <c r="AQ103" s="597"/>
      <c r="AR103" s="597"/>
      <c r="AS103" s="597"/>
      <c r="AT103" s="597"/>
      <c r="AU103" s="597"/>
      <c r="AV103" s="597"/>
      <c r="AW103" s="597"/>
      <c r="AX103" s="597"/>
      <c r="AY103" s="597"/>
      <c r="AZ103" s="597"/>
      <c r="BA103" s="597"/>
      <c r="BB103" s="597"/>
      <c r="BC103" s="597"/>
      <c r="BD103" s="597"/>
      <c r="BE103" s="595"/>
      <c r="BF103" s="596"/>
      <c r="BG103" s="596"/>
      <c r="BH103" s="596"/>
      <c r="BI103" s="596"/>
      <c r="BJ103" s="597"/>
      <c r="BK103" s="597"/>
      <c r="BL103" s="597"/>
      <c r="BM103" s="597"/>
      <c r="BN103" s="597"/>
      <c r="BO103" s="597"/>
      <c r="BP103" s="597"/>
      <c r="BQ103" s="597"/>
      <c r="BR103" s="597"/>
      <c r="BS103" s="597"/>
      <c r="BT103" s="597"/>
      <c r="BU103" s="597"/>
      <c r="BV103" s="597"/>
      <c r="BW103" s="597"/>
      <c r="BX103" s="595"/>
      <c r="BY103" s="596"/>
      <c r="BZ103" s="596"/>
      <c r="CA103" s="596"/>
      <c r="CB103" s="596"/>
      <c r="CC103" s="597"/>
      <c r="CD103" s="597"/>
      <c r="CE103" s="597"/>
      <c r="CF103" s="597"/>
      <c r="CG103" s="597"/>
      <c r="CH103" s="597"/>
      <c r="CI103" s="597"/>
      <c r="CJ103" s="597"/>
      <c r="CK103" s="597"/>
      <c r="CL103" s="597"/>
      <c r="CM103" s="597"/>
      <c r="CN103" s="597"/>
      <c r="CO103" s="597"/>
      <c r="CP103" s="597"/>
      <c r="CQ103" s="595"/>
      <c r="CR103" s="596"/>
      <c r="CS103" s="596"/>
      <c r="CT103" s="596"/>
      <c r="CU103" s="596"/>
      <c r="CV103" s="597"/>
      <c r="CW103" s="597"/>
      <c r="CX103" s="597"/>
      <c r="CY103" s="597"/>
      <c r="CZ103" s="597"/>
      <c r="DA103" s="597"/>
      <c r="DB103" s="597"/>
      <c r="DC103" s="597"/>
      <c r="DD103" s="597"/>
      <c r="DE103" s="597"/>
      <c r="DF103" s="597"/>
      <c r="DG103" s="597"/>
      <c r="DH103" s="597"/>
      <c r="DI103" s="597"/>
      <c r="DJ103" s="595"/>
      <c r="DK103" s="596"/>
      <c r="DL103" s="596"/>
      <c r="DM103" s="596"/>
      <c r="DN103" s="596"/>
      <c r="DO103" s="597"/>
      <c r="DP103" s="597"/>
      <c r="DQ103" s="597"/>
      <c r="DR103" s="597"/>
      <c r="DS103" s="597"/>
      <c r="DT103" s="597"/>
      <c r="DU103" s="597"/>
      <c r="DV103" s="597"/>
      <c r="DW103" s="597"/>
      <c r="DX103" s="597"/>
      <c r="DY103" s="597"/>
      <c r="DZ103" s="597"/>
      <c r="EA103" s="597"/>
      <c r="EB103" s="597"/>
      <c r="EC103" s="595"/>
      <c r="ED103" s="596"/>
      <c r="EE103" s="596"/>
      <c r="EF103" s="596"/>
      <c r="EG103" s="596"/>
      <c r="EH103" s="597"/>
      <c r="EI103" s="597"/>
      <c r="EJ103" s="597"/>
      <c r="EK103" s="597"/>
      <c r="EL103" s="597"/>
      <c r="EM103" s="597"/>
      <c r="EN103" s="597"/>
      <c r="EO103" s="597"/>
      <c r="EP103" s="597"/>
      <c r="EQ103" s="597"/>
      <c r="ER103" s="597"/>
      <c r="ES103" s="597"/>
      <c r="ET103" s="597"/>
      <c r="EU103" s="597"/>
      <c r="EV103" s="595"/>
      <c r="EW103" s="596"/>
      <c r="EX103" s="596"/>
      <c r="EY103" s="596"/>
      <c r="EZ103" s="596"/>
      <c r="FA103" s="597"/>
      <c r="FB103" s="597"/>
      <c r="FC103" s="597"/>
      <c r="FD103" s="597"/>
      <c r="FE103" s="597"/>
      <c r="FF103" s="597"/>
      <c r="FG103" s="597"/>
      <c r="FH103" s="597"/>
      <c r="FI103" s="597"/>
      <c r="FJ103" s="597"/>
      <c r="FK103" s="597"/>
      <c r="FL103" s="597"/>
      <c r="FM103" s="597"/>
      <c r="FN103" s="597"/>
      <c r="FO103" s="595"/>
      <c r="FP103" s="596"/>
      <c r="FQ103" s="596"/>
      <c r="FR103" s="596"/>
      <c r="FS103" s="596"/>
      <c r="FT103" s="597"/>
      <c r="FU103" s="597"/>
      <c r="FV103" s="597"/>
      <c r="FW103" s="597"/>
      <c r="FX103" s="597"/>
      <c r="FY103" s="597"/>
      <c r="FZ103" s="597"/>
      <c r="GA103" s="597"/>
      <c r="GB103" s="597"/>
      <c r="GC103" s="597"/>
      <c r="GD103" s="597"/>
      <c r="GE103" s="597"/>
      <c r="GF103" s="597"/>
      <c r="GG103" s="597"/>
      <c r="GH103" s="595"/>
      <c r="GI103" s="596"/>
      <c r="GJ103" s="596"/>
      <c r="GK103" s="596"/>
      <c r="GL103" s="596"/>
      <c r="GM103" s="597"/>
      <c r="GN103" s="597"/>
      <c r="GO103" s="597"/>
      <c r="GP103" s="597"/>
      <c r="GQ103" s="597"/>
      <c r="GR103" s="597"/>
      <c r="GS103" s="597"/>
      <c r="GT103" s="597"/>
      <c r="GU103" s="597"/>
      <c r="GV103" s="597"/>
      <c r="GW103" s="597"/>
      <c r="GX103" s="597"/>
      <c r="GY103" s="597"/>
      <c r="GZ103" s="597"/>
      <c r="HA103" s="595"/>
      <c r="HB103" s="596"/>
      <c r="HC103" s="596"/>
      <c r="HD103" s="596"/>
      <c r="HE103" s="596"/>
      <c r="HF103" s="597"/>
      <c r="HG103" s="597"/>
      <c r="HH103" s="597"/>
      <c r="HI103" s="597"/>
      <c r="HJ103" s="597"/>
      <c r="HK103" s="597"/>
      <c r="HL103" s="597"/>
      <c r="HM103" s="597"/>
      <c r="HN103" s="597"/>
      <c r="HO103" s="597"/>
      <c r="HP103" s="597"/>
      <c r="HQ103" s="597"/>
      <c r="HR103" s="597"/>
      <c r="HS103" s="597"/>
      <c r="HT103" s="595"/>
      <c r="HU103" s="596"/>
      <c r="HV103" s="596"/>
      <c r="HW103" s="596"/>
      <c r="HX103" s="596"/>
      <c r="HY103" s="597"/>
      <c r="HZ103" s="597"/>
      <c r="IA103" s="597"/>
      <c r="IB103" s="597"/>
    </row>
    <row r="104" spans="1:236" ht="13">
      <c r="A104" s="595"/>
      <c r="B104" s="596"/>
      <c r="C104" s="596"/>
      <c r="D104" s="596"/>
      <c r="E104" s="596"/>
      <c r="F104" s="596"/>
      <c r="G104" s="597"/>
      <c r="H104" s="597"/>
      <c r="I104" s="597"/>
      <c r="J104" s="597"/>
      <c r="K104" s="597"/>
      <c r="L104" s="597"/>
      <c r="M104" s="597"/>
      <c r="N104" s="597"/>
      <c r="O104" s="597"/>
      <c r="P104" s="597"/>
      <c r="Q104" s="597"/>
      <c r="R104" s="597"/>
      <c r="S104" s="597"/>
      <c r="T104" s="597"/>
      <c r="U104" s="595"/>
      <c r="V104" s="595"/>
      <c r="W104" s="596"/>
      <c r="X104" s="597"/>
      <c r="Y104" s="597"/>
      <c r="Z104" s="597"/>
      <c r="AA104" s="597"/>
      <c r="AB104" s="597"/>
      <c r="AC104" s="597"/>
      <c r="AD104" s="597"/>
      <c r="AE104" s="597"/>
      <c r="AF104" s="597"/>
      <c r="AG104" s="597"/>
      <c r="AH104" s="597"/>
      <c r="AI104" s="597"/>
      <c r="AJ104" s="597"/>
      <c r="AK104" s="597"/>
      <c r="AL104" s="595"/>
      <c r="AM104" s="596"/>
      <c r="AN104" s="596"/>
      <c r="AO104" s="596"/>
      <c r="AP104" s="596"/>
      <c r="AQ104" s="597"/>
      <c r="AR104" s="597"/>
      <c r="AS104" s="597"/>
      <c r="AT104" s="597"/>
      <c r="AU104" s="597"/>
      <c r="AV104" s="597"/>
      <c r="AW104" s="597"/>
      <c r="AX104" s="597"/>
      <c r="AY104" s="597"/>
      <c r="AZ104" s="597"/>
      <c r="BA104" s="597"/>
      <c r="BB104" s="597"/>
      <c r="BC104" s="597"/>
      <c r="BD104" s="597"/>
      <c r="BE104" s="595"/>
      <c r="BF104" s="596"/>
      <c r="BG104" s="596"/>
      <c r="BH104" s="596"/>
      <c r="BI104" s="596"/>
      <c r="BJ104" s="597"/>
      <c r="BK104" s="597"/>
      <c r="BL104" s="597"/>
      <c r="BM104" s="597"/>
      <c r="BN104" s="597"/>
      <c r="BO104" s="597"/>
      <c r="BP104" s="597"/>
      <c r="BQ104" s="597"/>
      <c r="BR104" s="597"/>
      <c r="BS104" s="597"/>
      <c r="BT104" s="597"/>
      <c r="BU104" s="597"/>
      <c r="BV104" s="597"/>
      <c r="BW104" s="597"/>
      <c r="BX104" s="595"/>
      <c r="BY104" s="596"/>
      <c r="BZ104" s="596"/>
      <c r="CA104" s="596"/>
      <c r="CB104" s="596"/>
      <c r="CC104" s="597"/>
      <c r="CD104" s="597"/>
      <c r="CE104" s="597"/>
      <c r="CF104" s="597"/>
      <c r="CG104" s="597"/>
      <c r="CH104" s="597"/>
      <c r="CI104" s="597"/>
      <c r="CJ104" s="597"/>
      <c r="CK104" s="597"/>
      <c r="CL104" s="597"/>
      <c r="CM104" s="597"/>
      <c r="CN104" s="597"/>
      <c r="CO104" s="597"/>
      <c r="CP104" s="597"/>
      <c r="CQ104" s="595"/>
      <c r="CR104" s="596"/>
      <c r="CS104" s="596"/>
      <c r="CT104" s="596"/>
      <c r="CU104" s="596"/>
      <c r="CV104" s="597"/>
      <c r="CW104" s="597"/>
      <c r="CX104" s="597"/>
      <c r="CY104" s="597"/>
      <c r="CZ104" s="597"/>
      <c r="DA104" s="597"/>
      <c r="DB104" s="597"/>
      <c r="DC104" s="597"/>
      <c r="DD104" s="597"/>
      <c r="DE104" s="597"/>
      <c r="DF104" s="597"/>
      <c r="DG104" s="597"/>
      <c r="DH104" s="597"/>
      <c r="DI104" s="597"/>
      <c r="DJ104" s="595"/>
      <c r="DK104" s="596"/>
      <c r="DL104" s="596"/>
      <c r="DM104" s="596"/>
      <c r="DN104" s="596"/>
      <c r="DO104" s="597"/>
      <c r="DP104" s="597"/>
      <c r="DQ104" s="597"/>
      <c r="DR104" s="597"/>
      <c r="DS104" s="597"/>
      <c r="DT104" s="597"/>
      <c r="DU104" s="597"/>
      <c r="DV104" s="597"/>
      <c r="DW104" s="597"/>
      <c r="DX104" s="597"/>
      <c r="DY104" s="597"/>
      <c r="DZ104" s="597"/>
      <c r="EA104" s="597"/>
      <c r="EB104" s="597"/>
      <c r="EC104" s="595"/>
      <c r="ED104" s="596"/>
      <c r="EE104" s="596"/>
      <c r="EF104" s="596"/>
      <c r="EG104" s="596"/>
      <c r="EH104" s="597"/>
      <c r="EI104" s="597"/>
      <c r="EJ104" s="597"/>
      <c r="EK104" s="597"/>
      <c r="EL104" s="597"/>
      <c r="EM104" s="597"/>
      <c r="EN104" s="597"/>
      <c r="EO104" s="597"/>
      <c r="EP104" s="597"/>
      <c r="EQ104" s="597"/>
      <c r="ER104" s="597"/>
      <c r="ES104" s="597"/>
      <c r="ET104" s="597"/>
      <c r="EU104" s="597"/>
      <c r="EV104" s="595"/>
      <c r="EW104" s="596"/>
      <c r="EX104" s="596"/>
      <c r="EY104" s="596"/>
      <c r="EZ104" s="596"/>
      <c r="FA104" s="597"/>
      <c r="FB104" s="597"/>
      <c r="FC104" s="597"/>
      <c r="FD104" s="597"/>
      <c r="FE104" s="597"/>
      <c r="FF104" s="597"/>
      <c r="FG104" s="597"/>
      <c r="FH104" s="597"/>
      <c r="FI104" s="597"/>
      <c r="FJ104" s="597"/>
      <c r="FK104" s="597"/>
      <c r="FL104" s="597"/>
      <c r="FM104" s="597"/>
      <c r="FN104" s="597"/>
      <c r="FO104" s="595"/>
      <c r="FP104" s="596"/>
      <c r="FQ104" s="596"/>
      <c r="FR104" s="596"/>
      <c r="FS104" s="596"/>
      <c r="FT104" s="597"/>
      <c r="FU104" s="597"/>
      <c r="FV104" s="597"/>
      <c r="FW104" s="597"/>
      <c r="FX104" s="597"/>
      <c r="FY104" s="597"/>
      <c r="FZ104" s="597"/>
      <c r="GA104" s="597"/>
      <c r="GB104" s="597"/>
      <c r="GC104" s="597"/>
      <c r="GD104" s="597"/>
      <c r="GE104" s="597"/>
      <c r="GF104" s="597"/>
      <c r="GG104" s="597"/>
      <c r="GH104" s="595"/>
      <c r="GI104" s="596"/>
      <c r="GJ104" s="596"/>
      <c r="GK104" s="596"/>
      <c r="GL104" s="596"/>
      <c r="GM104" s="597"/>
      <c r="GN104" s="597"/>
      <c r="GO104" s="597"/>
      <c r="GP104" s="597"/>
      <c r="GQ104" s="597"/>
      <c r="GR104" s="597"/>
      <c r="GS104" s="597"/>
      <c r="GT104" s="597"/>
      <c r="GU104" s="597"/>
      <c r="GV104" s="597"/>
      <c r="GW104" s="597"/>
      <c r="GX104" s="597"/>
      <c r="GY104" s="597"/>
      <c r="GZ104" s="597"/>
      <c r="HA104" s="595"/>
      <c r="HB104" s="596"/>
      <c r="HC104" s="596"/>
      <c r="HD104" s="596"/>
      <c r="HE104" s="596"/>
      <c r="HF104" s="597"/>
      <c r="HG104" s="597"/>
      <c r="HH104" s="597"/>
      <c r="HI104" s="597"/>
      <c r="HJ104" s="597"/>
      <c r="HK104" s="597"/>
      <c r="HL104" s="597"/>
      <c r="HM104" s="597"/>
      <c r="HN104" s="597"/>
      <c r="HO104" s="597"/>
      <c r="HP104" s="597"/>
      <c r="HQ104" s="597"/>
      <c r="HR104" s="597"/>
      <c r="HS104" s="597"/>
      <c r="HT104" s="595"/>
      <c r="HU104" s="596"/>
      <c r="HV104" s="596"/>
      <c r="HW104" s="596"/>
      <c r="HX104" s="596"/>
      <c r="HY104" s="597"/>
      <c r="HZ104" s="597"/>
      <c r="IA104" s="597"/>
      <c r="IB104" s="597"/>
    </row>
    <row r="105" spans="1:236" ht="13">
      <c r="A105" s="595"/>
      <c r="B105" s="596"/>
      <c r="C105" s="596"/>
      <c r="D105" s="596"/>
      <c r="E105" s="596"/>
      <c r="F105" s="596"/>
      <c r="G105" s="597"/>
      <c r="H105" s="597"/>
      <c r="I105" s="597"/>
      <c r="J105" s="597"/>
      <c r="K105" s="597"/>
      <c r="L105" s="597"/>
      <c r="M105" s="597"/>
      <c r="N105" s="597"/>
      <c r="O105" s="597"/>
      <c r="P105" s="597"/>
      <c r="Q105" s="597"/>
      <c r="R105" s="597"/>
      <c r="S105" s="597"/>
      <c r="T105" s="597"/>
      <c r="U105" s="595"/>
      <c r="V105" s="595"/>
      <c r="W105" s="596"/>
      <c r="X105" s="597"/>
      <c r="Y105" s="597"/>
      <c r="Z105" s="597"/>
      <c r="AA105" s="597"/>
      <c r="AB105" s="597"/>
      <c r="AC105" s="597"/>
      <c r="AD105" s="597"/>
      <c r="AE105" s="597"/>
      <c r="AF105" s="597"/>
      <c r="AG105" s="597"/>
      <c r="AH105" s="597"/>
      <c r="AI105" s="597"/>
      <c r="AJ105" s="597"/>
      <c r="AK105" s="597"/>
      <c r="AL105" s="595"/>
      <c r="AM105" s="596"/>
      <c r="AN105" s="596"/>
      <c r="AO105" s="596"/>
      <c r="AP105" s="596"/>
      <c r="AQ105" s="597"/>
      <c r="AR105" s="597"/>
      <c r="AS105" s="597"/>
      <c r="AT105" s="597"/>
      <c r="AU105" s="597"/>
      <c r="AV105" s="597"/>
      <c r="AW105" s="597"/>
      <c r="AX105" s="597"/>
      <c r="AY105" s="597"/>
      <c r="AZ105" s="597"/>
      <c r="BA105" s="597"/>
      <c r="BB105" s="597"/>
      <c r="BC105" s="597"/>
      <c r="BD105" s="597"/>
      <c r="BE105" s="595"/>
      <c r="BF105" s="596"/>
      <c r="BG105" s="596"/>
      <c r="BH105" s="596"/>
      <c r="BI105" s="596"/>
      <c r="BJ105" s="597"/>
      <c r="BK105" s="597"/>
      <c r="BL105" s="597"/>
      <c r="BM105" s="597"/>
      <c r="BN105" s="597"/>
      <c r="BO105" s="597"/>
      <c r="BP105" s="597"/>
      <c r="BQ105" s="597"/>
      <c r="BR105" s="597"/>
      <c r="BS105" s="597"/>
      <c r="BT105" s="597"/>
      <c r="BU105" s="597"/>
      <c r="BV105" s="597"/>
      <c r="BW105" s="597"/>
      <c r="BX105" s="595"/>
      <c r="BY105" s="596"/>
      <c r="BZ105" s="596"/>
      <c r="CA105" s="596"/>
      <c r="CB105" s="596"/>
      <c r="CC105" s="597"/>
      <c r="CD105" s="597"/>
      <c r="CE105" s="597"/>
      <c r="CF105" s="597"/>
      <c r="CG105" s="597"/>
      <c r="CH105" s="597"/>
      <c r="CI105" s="597"/>
      <c r="CJ105" s="597"/>
      <c r="CK105" s="597"/>
      <c r="CL105" s="597"/>
      <c r="CM105" s="597"/>
      <c r="CN105" s="597"/>
      <c r="CO105" s="597"/>
      <c r="CP105" s="597"/>
      <c r="CQ105" s="595"/>
      <c r="CR105" s="596"/>
      <c r="CS105" s="596"/>
      <c r="CT105" s="596"/>
      <c r="CU105" s="596"/>
      <c r="CV105" s="597"/>
      <c r="CW105" s="597"/>
      <c r="CX105" s="597"/>
      <c r="CY105" s="597"/>
      <c r="CZ105" s="597"/>
      <c r="DA105" s="597"/>
      <c r="DB105" s="597"/>
      <c r="DC105" s="597"/>
      <c r="DD105" s="597"/>
      <c r="DE105" s="597"/>
      <c r="DF105" s="597"/>
      <c r="DG105" s="597"/>
      <c r="DH105" s="597"/>
      <c r="DI105" s="597"/>
      <c r="DJ105" s="595"/>
      <c r="DK105" s="596"/>
      <c r="DL105" s="596"/>
      <c r="DM105" s="596"/>
      <c r="DN105" s="596"/>
      <c r="DO105" s="597"/>
      <c r="DP105" s="597"/>
      <c r="DQ105" s="597"/>
      <c r="DR105" s="597"/>
      <c r="DS105" s="597"/>
      <c r="DT105" s="597"/>
      <c r="DU105" s="597"/>
      <c r="DV105" s="597"/>
      <c r="DW105" s="597"/>
      <c r="DX105" s="597"/>
      <c r="DY105" s="597"/>
      <c r="DZ105" s="597"/>
      <c r="EA105" s="597"/>
      <c r="EB105" s="597"/>
      <c r="EC105" s="595"/>
      <c r="ED105" s="596"/>
      <c r="EE105" s="596"/>
      <c r="EF105" s="596"/>
      <c r="EG105" s="596"/>
      <c r="EH105" s="597"/>
      <c r="EI105" s="597"/>
      <c r="EJ105" s="597"/>
      <c r="EK105" s="597"/>
      <c r="EL105" s="597"/>
      <c r="EM105" s="597"/>
      <c r="EN105" s="597"/>
      <c r="EO105" s="597"/>
      <c r="EP105" s="597"/>
      <c r="EQ105" s="597"/>
      <c r="ER105" s="597"/>
      <c r="ES105" s="597"/>
      <c r="ET105" s="597"/>
      <c r="EU105" s="597"/>
      <c r="EV105" s="595"/>
      <c r="EW105" s="596"/>
      <c r="EX105" s="596"/>
      <c r="EY105" s="596"/>
      <c r="EZ105" s="596"/>
      <c r="FA105" s="597"/>
      <c r="FB105" s="597"/>
      <c r="FC105" s="597"/>
      <c r="FD105" s="597"/>
      <c r="FE105" s="597"/>
      <c r="FF105" s="597"/>
      <c r="FG105" s="597"/>
      <c r="FH105" s="597"/>
      <c r="FI105" s="597"/>
      <c r="FJ105" s="597"/>
      <c r="FK105" s="597"/>
      <c r="FL105" s="597"/>
      <c r="FM105" s="597"/>
      <c r="FN105" s="597"/>
      <c r="FO105" s="595"/>
      <c r="FP105" s="596"/>
      <c r="FQ105" s="596"/>
      <c r="FR105" s="596"/>
      <c r="FS105" s="596"/>
      <c r="FT105" s="597"/>
      <c r="FU105" s="597"/>
      <c r="FV105" s="597"/>
      <c r="FW105" s="597"/>
      <c r="FX105" s="597"/>
      <c r="FY105" s="597"/>
      <c r="FZ105" s="597"/>
      <c r="GA105" s="597"/>
      <c r="GB105" s="597"/>
      <c r="GC105" s="597"/>
      <c r="GD105" s="597"/>
      <c r="GE105" s="597"/>
      <c r="GF105" s="597"/>
      <c r="GG105" s="597"/>
      <c r="GH105" s="595"/>
      <c r="GI105" s="596"/>
      <c r="GJ105" s="596"/>
      <c r="GK105" s="596"/>
      <c r="GL105" s="596"/>
      <c r="GM105" s="597"/>
      <c r="GN105" s="597"/>
      <c r="GO105" s="597"/>
      <c r="GP105" s="597"/>
      <c r="GQ105" s="597"/>
      <c r="GR105" s="597"/>
      <c r="GS105" s="597"/>
      <c r="GT105" s="597"/>
      <c r="GU105" s="597"/>
      <c r="GV105" s="597"/>
      <c r="GW105" s="597"/>
      <c r="GX105" s="597"/>
      <c r="GY105" s="597"/>
      <c r="GZ105" s="597"/>
      <c r="HA105" s="595"/>
      <c r="HB105" s="596"/>
      <c r="HC105" s="596"/>
      <c r="HD105" s="596"/>
      <c r="HE105" s="596"/>
      <c r="HF105" s="597"/>
      <c r="HG105" s="597"/>
      <c r="HH105" s="597"/>
      <c r="HI105" s="597"/>
      <c r="HJ105" s="597"/>
      <c r="HK105" s="597"/>
      <c r="HL105" s="597"/>
      <c r="HM105" s="597"/>
      <c r="HN105" s="597"/>
      <c r="HO105" s="597"/>
      <c r="HP105" s="597"/>
      <c r="HQ105" s="597"/>
      <c r="HR105" s="597"/>
      <c r="HS105" s="597"/>
      <c r="HT105" s="595"/>
      <c r="HU105" s="596"/>
      <c r="HV105" s="596"/>
      <c r="HW105" s="596"/>
      <c r="HX105" s="596"/>
      <c r="HY105" s="597"/>
      <c r="HZ105" s="597"/>
      <c r="IA105" s="597"/>
      <c r="IB105" s="597"/>
    </row>
    <row r="106" spans="1:236" ht="13">
      <c r="A106" s="595"/>
      <c r="B106" s="596"/>
      <c r="C106" s="596"/>
      <c r="D106" s="596"/>
      <c r="E106" s="596"/>
      <c r="F106" s="596"/>
      <c r="G106" s="597"/>
      <c r="H106" s="597"/>
      <c r="I106" s="597"/>
      <c r="J106" s="597"/>
      <c r="K106" s="597"/>
      <c r="L106" s="597"/>
      <c r="M106" s="597"/>
      <c r="N106" s="597"/>
      <c r="O106" s="597"/>
      <c r="P106" s="597"/>
      <c r="Q106" s="597"/>
      <c r="R106" s="597"/>
      <c r="S106" s="597"/>
      <c r="T106" s="597"/>
      <c r="U106" s="595"/>
      <c r="V106" s="595"/>
      <c r="W106" s="596"/>
      <c r="X106" s="597"/>
      <c r="Y106" s="597"/>
      <c r="Z106" s="597"/>
      <c r="AA106" s="597"/>
      <c r="AB106" s="597"/>
      <c r="AC106" s="597"/>
      <c r="AD106" s="597"/>
      <c r="AE106" s="597"/>
      <c r="AF106" s="597"/>
      <c r="AG106" s="597"/>
      <c r="AH106" s="597"/>
      <c r="AI106" s="597"/>
      <c r="AJ106" s="597"/>
      <c r="AK106" s="597"/>
      <c r="AL106" s="595"/>
      <c r="AM106" s="596"/>
      <c r="AN106" s="596"/>
      <c r="AO106" s="596"/>
      <c r="AP106" s="596"/>
      <c r="AQ106" s="597"/>
      <c r="AR106" s="597"/>
      <c r="AS106" s="597"/>
      <c r="AT106" s="597"/>
      <c r="AU106" s="597"/>
      <c r="AV106" s="597"/>
      <c r="AW106" s="597"/>
      <c r="AX106" s="597"/>
      <c r="AY106" s="597"/>
      <c r="AZ106" s="597"/>
      <c r="BA106" s="597"/>
      <c r="BB106" s="597"/>
      <c r="BC106" s="597"/>
      <c r="BD106" s="597"/>
      <c r="BE106" s="595"/>
      <c r="BF106" s="596"/>
      <c r="BG106" s="596"/>
      <c r="BH106" s="596"/>
      <c r="BI106" s="596"/>
      <c r="BJ106" s="597"/>
      <c r="BK106" s="597"/>
      <c r="BL106" s="597"/>
      <c r="BM106" s="597"/>
      <c r="BN106" s="597"/>
      <c r="BO106" s="597"/>
      <c r="BP106" s="597"/>
      <c r="BQ106" s="597"/>
      <c r="BR106" s="597"/>
      <c r="BS106" s="597"/>
      <c r="BT106" s="597"/>
      <c r="BU106" s="597"/>
      <c r="BV106" s="597"/>
      <c r="BW106" s="597"/>
      <c r="BX106" s="595"/>
      <c r="BY106" s="596"/>
      <c r="BZ106" s="596"/>
      <c r="CA106" s="596"/>
      <c r="CB106" s="596"/>
      <c r="CC106" s="597"/>
      <c r="CD106" s="597"/>
      <c r="CE106" s="597"/>
      <c r="CF106" s="597"/>
      <c r="CG106" s="597"/>
      <c r="CH106" s="597"/>
      <c r="CI106" s="597"/>
      <c r="CJ106" s="597"/>
      <c r="CK106" s="597"/>
      <c r="CL106" s="597"/>
      <c r="CM106" s="597"/>
      <c r="CN106" s="597"/>
      <c r="CO106" s="597"/>
      <c r="CP106" s="597"/>
      <c r="CQ106" s="595"/>
      <c r="CR106" s="596"/>
      <c r="CS106" s="596"/>
      <c r="CT106" s="596"/>
      <c r="CU106" s="596"/>
      <c r="CV106" s="597"/>
      <c r="CW106" s="597"/>
      <c r="CX106" s="597"/>
      <c r="CY106" s="597"/>
      <c r="CZ106" s="597"/>
      <c r="DA106" s="597"/>
      <c r="DB106" s="597"/>
      <c r="DC106" s="597"/>
      <c r="DD106" s="597"/>
      <c r="DE106" s="597"/>
      <c r="DF106" s="597"/>
      <c r="DG106" s="597"/>
      <c r="DH106" s="597"/>
      <c r="DI106" s="597"/>
      <c r="DJ106" s="595"/>
      <c r="DK106" s="596"/>
      <c r="DL106" s="596"/>
      <c r="DM106" s="596"/>
      <c r="DN106" s="596"/>
      <c r="DO106" s="597"/>
      <c r="DP106" s="597"/>
      <c r="DQ106" s="597"/>
      <c r="DR106" s="597"/>
      <c r="DS106" s="597"/>
      <c r="DT106" s="597"/>
      <c r="DU106" s="597"/>
      <c r="DV106" s="597"/>
      <c r="DW106" s="597"/>
      <c r="DX106" s="597"/>
      <c r="DY106" s="597"/>
      <c r="DZ106" s="597"/>
      <c r="EA106" s="597"/>
      <c r="EB106" s="597"/>
      <c r="EC106" s="595"/>
      <c r="ED106" s="596"/>
      <c r="EE106" s="596"/>
      <c r="EF106" s="596"/>
      <c r="EG106" s="596"/>
      <c r="EH106" s="597"/>
      <c r="EI106" s="597"/>
      <c r="EJ106" s="597"/>
      <c r="EK106" s="597"/>
      <c r="EL106" s="597"/>
      <c r="EM106" s="597"/>
      <c r="EN106" s="597"/>
      <c r="EO106" s="597"/>
      <c r="EP106" s="597"/>
      <c r="EQ106" s="597"/>
      <c r="ER106" s="597"/>
      <c r="ES106" s="597"/>
      <c r="ET106" s="597"/>
      <c r="EU106" s="597"/>
      <c r="EV106" s="595"/>
      <c r="EW106" s="596"/>
      <c r="EX106" s="596"/>
      <c r="EY106" s="596"/>
      <c r="EZ106" s="596"/>
      <c r="FA106" s="597"/>
      <c r="FB106" s="597"/>
      <c r="FC106" s="597"/>
      <c r="FD106" s="597"/>
      <c r="FE106" s="597"/>
      <c r="FF106" s="597"/>
      <c r="FG106" s="597"/>
      <c r="FH106" s="597"/>
      <c r="FI106" s="597"/>
      <c r="FJ106" s="597"/>
      <c r="FK106" s="597"/>
      <c r="FL106" s="597"/>
      <c r="FM106" s="597"/>
      <c r="FN106" s="597"/>
      <c r="FO106" s="595"/>
      <c r="FP106" s="596"/>
      <c r="FQ106" s="596"/>
      <c r="FR106" s="596"/>
      <c r="FS106" s="596"/>
      <c r="FT106" s="597"/>
      <c r="FU106" s="597"/>
      <c r="FV106" s="597"/>
      <c r="FW106" s="597"/>
      <c r="FX106" s="597"/>
      <c r="FY106" s="597"/>
      <c r="FZ106" s="597"/>
      <c r="GA106" s="597"/>
      <c r="GB106" s="597"/>
      <c r="GC106" s="597"/>
      <c r="GD106" s="597"/>
      <c r="GE106" s="597"/>
      <c r="GF106" s="597"/>
      <c r="GG106" s="597"/>
      <c r="GH106" s="595"/>
      <c r="GI106" s="596"/>
      <c r="GJ106" s="596"/>
      <c r="GK106" s="596"/>
      <c r="GL106" s="596"/>
      <c r="GM106" s="597"/>
      <c r="GN106" s="597"/>
      <c r="GO106" s="597"/>
      <c r="GP106" s="597"/>
      <c r="GQ106" s="597"/>
      <c r="GR106" s="597"/>
      <c r="GS106" s="597"/>
      <c r="GT106" s="597"/>
      <c r="GU106" s="597"/>
      <c r="GV106" s="597"/>
      <c r="GW106" s="597"/>
      <c r="GX106" s="597"/>
      <c r="GY106" s="597"/>
      <c r="GZ106" s="597"/>
      <c r="HA106" s="595"/>
      <c r="HB106" s="596"/>
      <c r="HC106" s="596"/>
      <c r="HD106" s="596"/>
      <c r="HE106" s="596"/>
      <c r="HF106" s="597"/>
      <c r="HG106" s="597"/>
      <c r="HH106" s="597"/>
      <c r="HI106" s="597"/>
      <c r="HJ106" s="597"/>
      <c r="HK106" s="597"/>
      <c r="HL106" s="597"/>
      <c r="HM106" s="597"/>
      <c r="HN106" s="597"/>
      <c r="HO106" s="597"/>
      <c r="HP106" s="597"/>
      <c r="HQ106" s="597"/>
      <c r="HR106" s="597"/>
      <c r="HS106" s="597"/>
      <c r="HT106" s="595"/>
      <c r="HU106" s="596"/>
      <c r="HV106" s="596"/>
      <c r="HW106" s="596"/>
      <c r="HX106" s="596"/>
      <c r="HY106" s="597"/>
      <c r="HZ106" s="597"/>
      <c r="IA106" s="597"/>
      <c r="IB106" s="597"/>
    </row>
    <row r="107" spans="1:236" ht="13">
      <c r="A107" s="595"/>
      <c r="B107" s="596"/>
      <c r="C107" s="596"/>
      <c r="D107" s="596"/>
      <c r="E107" s="596"/>
      <c r="F107" s="596"/>
      <c r="G107" s="597"/>
      <c r="H107" s="597"/>
      <c r="I107" s="597"/>
      <c r="J107" s="597"/>
      <c r="K107" s="597"/>
      <c r="L107" s="597"/>
      <c r="M107" s="597"/>
      <c r="N107" s="597"/>
      <c r="O107" s="597"/>
      <c r="P107" s="597"/>
      <c r="Q107" s="597"/>
      <c r="R107" s="597"/>
      <c r="S107" s="597"/>
      <c r="T107" s="597"/>
      <c r="U107" s="595"/>
      <c r="V107" s="595"/>
      <c r="W107" s="596"/>
      <c r="X107" s="597"/>
      <c r="Y107" s="597"/>
      <c r="Z107" s="597"/>
      <c r="AA107" s="597"/>
      <c r="AB107" s="597"/>
      <c r="AC107" s="597"/>
      <c r="AD107" s="597"/>
      <c r="AE107" s="597"/>
      <c r="AF107" s="597"/>
      <c r="AG107" s="597"/>
      <c r="AH107" s="597"/>
      <c r="AI107" s="597"/>
      <c r="AJ107" s="597"/>
      <c r="AK107" s="597"/>
      <c r="AL107" s="595"/>
      <c r="AM107" s="596"/>
      <c r="AN107" s="596"/>
      <c r="AO107" s="596"/>
      <c r="AP107" s="596"/>
      <c r="AQ107" s="597"/>
      <c r="AR107" s="597"/>
      <c r="AS107" s="597"/>
      <c r="AT107" s="597"/>
      <c r="AU107" s="597"/>
      <c r="AV107" s="597"/>
      <c r="AW107" s="597"/>
      <c r="AX107" s="597"/>
      <c r="AY107" s="597"/>
      <c r="AZ107" s="597"/>
      <c r="BA107" s="597"/>
      <c r="BB107" s="597"/>
      <c r="BC107" s="597"/>
      <c r="BD107" s="597"/>
      <c r="BE107" s="595"/>
      <c r="BF107" s="596"/>
      <c r="BG107" s="596"/>
      <c r="BH107" s="596"/>
      <c r="BI107" s="596"/>
      <c r="BJ107" s="597"/>
      <c r="BK107" s="597"/>
      <c r="BL107" s="597"/>
      <c r="BM107" s="597"/>
      <c r="BN107" s="597"/>
      <c r="BO107" s="597"/>
      <c r="BP107" s="597"/>
      <c r="BQ107" s="597"/>
      <c r="BR107" s="597"/>
      <c r="BS107" s="597"/>
      <c r="BT107" s="597"/>
      <c r="BU107" s="597"/>
      <c r="BV107" s="597"/>
      <c r="BW107" s="597"/>
      <c r="BX107" s="595"/>
      <c r="BY107" s="596"/>
      <c r="BZ107" s="596"/>
      <c r="CA107" s="596"/>
      <c r="CB107" s="596"/>
      <c r="CC107" s="597"/>
      <c r="CD107" s="597"/>
      <c r="CE107" s="597"/>
      <c r="CF107" s="597"/>
      <c r="CG107" s="597"/>
      <c r="CH107" s="597"/>
      <c r="CI107" s="597"/>
      <c r="CJ107" s="597"/>
      <c r="CK107" s="597"/>
      <c r="CL107" s="597"/>
      <c r="CM107" s="597"/>
      <c r="CN107" s="597"/>
      <c r="CO107" s="597"/>
      <c r="CP107" s="597"/>
      <c r="CQ107" s="595"/>
      <c r="CR107" s="596"/>
      <c r="CS107" s="596"/>
      <c r="CT107" s="596"/>
      <c r="CU107" s="596"/>
      <c r="CV107" s="597"/>
      <c r="CW107" s="597"/>
      <c r="CX107" s="597"/>
      <c r="CY107" s="597"/>
      <c r="CZ107" s="597"/>
      <c r="DA107" s="597"/>
      <c r="DB107" s="597"/>
      <c r="DC107" s="597"/>
      <c r="DD107" s="597"/>
      <c r="DE107" s="597"/>
      <c r="DF107" s="597"/>
      <c r="DG107" s="597"/>
      <c r="DH107" s="597"/>
      <c r="DI107" s="597"/>
      <c r="DJ107" s="595"/>
      <c r="DK107" s="596"/>
      <c r="DL107" s="596"/>
      <c r="DM107" s="596"/>
      <c r="DN107" s="596"/>
      <c r="DO107" s="597"/>
      <c r="DP107" s="597"/>
      <c r="DQ107" s="597"/>
      <c r="DR107" s="597"/>
      <c r="DS107" s="597"/>
      <c r="DT107" s="597"/>
      <c r="DU107" s="597"/>
      <c r="DV107" s="597"/>
      <c r="DW107" s="597"/>
      <c r="DX107" s="597"/>
      <c r="DY107" s="597"/>
      <c r="DZ107" s="597"/>
      <c r="EA107" s="597"/>
      <c r="EB107" s="597"/>
      <c r="EC107" s="595"/>
      <c r="ED107" s="596"/>
      <c r="EE107" s="596"/>
      <c r="EF107" s="596"/>
      <c r="EG107" s="596"/>
      <c r="EH107" s="597"/>
      <c r="EI107" s="597"/>
      <c r="EJ107" s="597"/>
      <c r="EK107" s="597"/>
      <c r="EL107" s="597"/>
      <c r="EM107" s="597"/>
      <c r="EN107" s="597"/>
      <c r="EO107" s="597"/>
      <c r="EP107" s="597"/>
      <c r="EQ107" s="597"/>
      <c r="ER107" s="597"/>
      <c r="ES107" s="597"/>
      <c r="ET107" s="597"/>
      <c r="EU107" s="597"/>
      <c r="EV107" s="595"/>
      <c r="EW107" s="596"/>
      <c r="EX107" s="596"/>
      <c r="EY107" s="596"/>
      <c r="EZ107" s="596"/>
      <c r="FA107" s="597"/>
      <c r="FB107" s="597"/>
      <c r="FC107" s="597"/>
      <c r="FD107" s="597"/>
      <c r="FE107" s="597"/>
      <c r="FF107" s="597"/>
      <c r="FG107" s="597"/>
      <c r="FH107" s="597"/>
      <c r="FI107" s="597"/>
      <c r="FJ107" s="597"/>
      <c r="FK107" s="597"/>
      <c r="FL107" s="597"/>
      <c r="FM107" s="597"/>
      <c r="FN107" s="597"/>
      <c r="FO107" s="595"/>
      <c r="FP107" s="596"/>
      <c r="FQ107" s="596"/>
      <c r="FR107" s="596"/>
      <c r="FS107" s="596"/>
      <c r="FT107" s="597"/>
      <c r="FU107" s="597"/>
      <c r="FV107" s="597"/>
      <c r="FW107" s="597"/>
      <c r="FX107" s="597"/>
      <c r="FY107" s="597"/>
      <c r="FZ107" s="597"/>
      <c r="GA107" s="597"/>
      <c r="GB107" s="597"/>
      <c r="GC107" s="597"/>
      <c r="GD107" s="597"/>
      <c r="GE107" s="597"/>
      <c r="GF107" s="597"/>
      <c r="GG107" s="597"/>
      <c r="GH107" s="595"/>
      <c r="GI107" s="596"/>
      <c r="GJ107" s="596"/>
      <c r="GK107" s="596"/>
      <c r="GL107" s="596"/>
      <c r="GM107" s="597"/>
      <c r="GN107" s="597"/>
      <c r="GO107" s="597"/>
      <c r="GP107" s="597"/>
      <c r="GQ107" s="597"/>
      <c r="GR107" s="597"/>
      <c r="GS107" s="597"/>
      <c r="GT107" s="597"/>
      <c r="GU107" s="597"/>
      <c r="GV107" s="597"/>
      <c r="GW107" s="597"/>
      <c r="GX107" s="597"/>
      <c r="GY107" s="597"/>
      <c r="GZ107" s="597"/>
      <c r="HA107" s="595"/>
      <c r="HB107" s="596"/>
      <c r="HC107" s="596"/>
      <c r="HD107" s="596"/>
      <c r="HE107" s="596"/>
      <c r="HF107" s="597"/>
      <c r="HG107" s="597"/>
      <c r="HH107" s="597"/>
      <c r="HI107" s="597"/>
      <c r="HJ107" s="597"/>
      <c r="HK107" s="597"/>
      <c r="HL107" s="597"/>
      <c r="HM107" s="597"/>
      <c r="HN107" s="597"/>
      <c r="HO107" s="597"/>
      <c r="HP107" s="597"/>
      <c r="HQ107" s="597"/>
      <c r="HR107" s="597"/>
      <c r="HS107" s="597"/>
      <c r="HT107" s="595"/>
      <c r="HU107" s="596"/>
      <c r="HV107" s="596"/>
      <c r="HW107" s="596"/>
      <c r="HX107" s="596"/>
      <c r="HY107" s="597"/>
      <c r="HZ107" s="597"/>
      <c r="IA107" s="597"/>
      <c r="IB107" s="597"/>
    </row>
  </sheetData>
  <sheetProtection selectLockedCells="1"/>
  <mergeCells count="415">
    <mergeCell ref="EC107:EU107"/>
    <mergeCell ref="EV107:FN107"/>
    <mergeCell ref="FO107:GG107"/>
    <mergeCell ref="GH107:GZ107"/>
    <mergeCell ref="HA107:HS107"/>
    <mergeCell ref="HT107:IB107"/>
    <mergeCell ref="HA106:HS106"/>
    <mergeCell ref="HT106:IB106"/>
    <mergeCell ref="A107:T107"/>
    <mergeCell ref="U107:V107"/>
    <mergeCell ref="W107:AK107"/>
    <mergeCell ref="AL107:BD107"/>
    <mergeCell ref="BE107:BW107"/>
    <mergeCell ref="BX107:CP107"/>
    <mergeCell ref="CQ107:DI107"/>
    <mergeCell ref="DJ107:EB107"/>
    <mergeCell ref="CQ106:DI106"/>
    <mergeCell ref="DJ106:EB106"/>
    <mergeCell ref="EC106:EU106"/>
    <mergeCell ref="EV106:FN106"/>
    <mergeCell ref="FO106:GG106"/>
    <mergeCell ref="GH106:GZ106"/>
    <mergeCell ref="A106:T106"/>
    <mergeCell ref="U106:V106"/>
    <mergeCell ref="W106:AK106"/>
    <mergeCell ref="AL106:BD106"/>
    <mergeCell ref="BE106:BW106"/>
    <mergeCell ref="BX106:CP106"/>
    <mergeCell ref="EC105:EU105"/>
    <mergeCell ref="EV105:FN105"/>
    <mergeCell ref="FO105:GG105"/>
    <mergeCell ref="GH105:GZ105"/>
    <mergeCell ref="HA105:HS105"/>
    <mergeCell ref="HT105:IB105"/>
    <mergeCell ref="HA104:HS104"/>
    <mergeCell ref="HT104:IB104"/>
    <mergeCell ref="A105:T105"/>
    <mergeCell ref="U105:V105"/>
    <mergeCell ref="W105:AK105"/>
    <mergeCell ref="AL105:BD105"/>
    <mergeCell ref="BE105:BW105"/>
    <mergeCell ref="BX105:CP105"/>
    <mergeCell ref="CQ105:DI105"/>
    <mergeCell ref="DJ105:EB105"/>
    <mergeCell ref="CQ104:DI104"/>
    <mergeCell ref="DJ104:EB104"/>
    <mergeCell ref="EC104:EU104"/>
    <mergeCell ref="EV104:FN104"/>
    <mergeCell ref="FO104:GG104"/>
    <mergeCell ref="GH104:GZ104"/>
    <mergeCell ref="A104:T104"/>
    <mergeCell ref="U104:V104"/>
    <mergeCell ref="W104:AK104"/>
    <mergeCell ref="AL104:BD104"/>
    <mergeCell ref="BE104:BW104"/>
    <mergeCell ref="BX104:CP104"/>
    <mergeCell ref="EC103:EU103"/>
    <mergeCell ref="EV103:FN103"/>
    <mergeCell ref="FO103:GG103"/>
    <mergeCell ref="GH103:GZ103"/>
    <mergeCell ref="HA103:HS103"/>
    <mergeCell ref="HT103:IB103"/>
    <mergeCell ref="HA102:HS102"/>
    <mergeCell ref="HT102:IB102"/>
    <mergeCell ref="A103:T103"/>
    <mergeCell ref="U103:V103"/>
    <mergeCell ref="W103:AK103"/>
    <mergeCell ref="AL103:BD103"/>
    <mergeCell ref="BE103:BW103"/>
    <mergeCell ref="BX103:CP103"/>
    <mergeCell ref="CQ103:DI103"/>
    <mergeCell ref="DJ103:EB103"/>
    <mergeCell ref="CQ102:DI102"/>
    <mergeCell ref="DJ102:EB102"/>
    <mergeCell ref="EC102:EU102"/>
    <mergeCell ref="EV102:FN102"/>
    <mergeCell ref="FO102:GG102"/>
    <mergeCell ref="GH102:GZ102"/>
    <mergeCell ref="A102:T102"/>
    <mergeCell ref="U102:V102"/>
    <mergeCell ref="W102:AK102"/>
    <mergeCell ref="AL102:BD102"/>
    <mergeCell ref="BE102:BW102"/>
    <mergeCell ref="BX102:CP102"/>
    <mergeCell ref="EC101:EU101"/>
    <mergeCell ref="EV101:FN101"/>
    <mergeCell ref="FO101:GG101"/>
    <mergeCell ref="GH101:GZ101"/>
    <mergeCell ref="HA101:HS101"/>
    <mergeCell ref="HT101:IB101"/>
    <mergeCell ref="HA100:HS100"/>
    <mergeCell ref="HT100:IB100"/>
    <mergeCell ref="A101:T101"/>
    <mergeCell ref="U101:V101"/>
    <mergeCell ref="W101:AK101"/>
    <mergeCell ref="AL101:BD101"/>
    <mergeCell ref="BE101:BW101"/>
    <mergeCell ref="BX101:CP101"/>
    <mergeCell ref="CQ101:DI101"/>
    <mergeCell ref="DJ101:EB101"/>
    <mergeCell ref="CQ100:DI100"/>
    <mergeCell ref="DJ100:EB100"/>
    <mergeCell ref="EC100:EU100"/>
    <mergeCell ref="EV100:FN100"/>
    <mergeCell ref="FO100:GG100"/>
    <mergeCell ref="GH100:GZ100"/>
    <mergeCell ref="A100:T100"/>
    <mergeCell ref="U100:V100"/>
    <mergeCell ref="W100:AK100"/>
    <mergeCell ref="AL100:BD100"/>
    <mergeCell ref="BE100:BW100"/>
    <mergeCell ref="BX100:CP100"/>
    <mergeCell ref="EC99:EU99"/>
    <mergeCell ref="EV99:FN99"/>
    <mergeCell ref="FO99:GG99"/>
    <mergeCell ref="GH99:GZ99"/>
    <mergeCell ref="HA99:HS99"/>
    <mergeCell ref="HT99:IB99"/>
    <mergeCell ref="HA98:HS98"/>
    <mergeCell ref="HT98:IB98"/>
    <mergeCell ref="A99:T99"/>
    <mergeCell ref="U99:V99"/>
    <mergeCell ref="W99:AK99"/>
    <mergeCell ref="AL99:BD99"/>
    <mergeCell ref="BE99:BW99"/>
    <mergeCell ref="BX99:CP99"/>
    <mergeCell ref="CQ99:DI99"/>
    <mergeCell ref="DJ99:EB99"/>
    <mergeCell ref="CQ98:DI98"/>
    <mergeCell ref="DJ98:EB98"/>
    <mergeCell ref="EC98:EU98"/>
    <mergeCell ref="EV98:FN98"/>
    <mergeCell ref="FO98:GG98"/>
    <mergeCell ref="GH98:GZ98"/>
    <mergeCell ref="A98:T98"/>
    <mergeCell ref="U98:V98"/>
    <mergeCell ref="W98:AK98"/>
    <mergeCell ref="AL98:BD98"/>
    <mergeCell ref="BE98:BW98"/>
    <mergeCell ref="BX98:CP98"/>
    <mergeCell ref="EC97:EU97"/>
    <mergeCell ref="EV97:FN97"/>
    <mergeCell ref="FO97:GG97"/>
    <mergeCell ref="GH97:GZ97"/>
    <mergeCell ref="HA97:HS97"/>
    <mergeCell ref="HT97:IB97"/>
    <mergeCell ref="HA96:HS96"/>
    <mergeCell ref="HT96:IB96"/>
    <mergeCell ref="A97:T97"/>
    <mergeCell ref="U97:V97"/>
    <mergeCell ref="W97:AK97"/>
    <mergeCell ref="AL97:BD97"/>
    <mergeCell ref="BE97:BW97"/>
    <mergeCell ref="BX97:CP97"/>
    <mergeCell ref="CQ97:DI97"/>
    <mergeCell ref="DJ97:EB97"/>
    <mergeCell ref="CQ96:DI96"/>
    <mergeCell ref="DJ96:EB96"/>
    <mergeCell ref="EC96:EU96"/>
    <mergeCell ref="EV96:FN96"/>
    <mergeCell ref="FO96:GG96"/>
    <mergeCell ref="GH96:GZ96"/>
    <mergeCell ref="A96:T96"/>
    <mergeCell ref="U96:V96"/>
    <mergeCell ref="W96:AK96"/>
    <mergeCell ref="AL96:BD96"/>
    <mergeCell ref="BE96:BW96"/>
    <mergeCell ref="BX96:CP96"/>
    <mergeCell ref="A94:E94"/>
    <mergeCell ref="F94:K94"/>
    <mergeCell ref="L94:O94"/>
    <mergeCell ref="P94:U94"/>
    <mergeCell ref="A95:E95"/>
    <mergeCell ref="F95:K95"/>
    <mergeCell ref="L95:O95"/>
    <mergeCell ref="P95:U95"/>
    <mergeCell ref="A92:E92"/>
    <mergeCell ref="F92:K92"/>
    <mergeCell ref="L92:O92"/>
    <mergeCell ref="P92:U92"/>
    <mergeCell ref="A93:E93"/>
    <mergeCell ref="F93:K93"/>
    <mergeCell ref="L93:O93"/>
    <mergeCell ref="P93:U93"/>
    <mergeCell ref="A90:E90"/>
    <mergeCell ref="F90:K90"/>
    <mergeCell ref="L90:O90"/>
    <mergeCell ref="P90:U90"/>
    <mergeCell ref="A91:E91"/>
    <mergeCell ref="F91:K91"/>
    <mergeCell ref="L91:O91"/>
    <mergeCell ref="P91:U91"/>
    <mergeCell ref="A88:E88"/>
    <mergeCell ref="F88:K88"/>
    <mergeCell ref="L88:O88"/>
    <mergeCell ref="P88:U88"/>
    <mergeCell ref="A89:E89"/>
    <mergeCell ref="F89:K89"/>
    <mergeCell ref="L89:O89"/>
    <mergeCell ref="P89:U89"/>
    <mergeCell ref="A87:E87"/>
    <mergeCell ref="F87:K87"/>
    <mergeCell ref="L87:O87"/>
    <mergeCell ref="P87:U87"/>
    <mergeCell ref="A84:E84"/>
    <mergeCell ref="F84:K84"/>
    <mergeCell ref="L84:O84"/>
    <mergeCell ref="P84:U84"/>
    <mergeCell ref="A85:E85"/>
    <mergeCell ref="F85:K85"/>
    <mergeCell ref="L85:O85"/>
    <mergeCell ref="P85:U85"/>
    <mergeCell ref="A82:E82"/>
    <mergeCell ref="F82:K82"/>
    <mergeCell ref="L82:O82"/>
    <mergeCell ref="P82:U82"/>
    <mergeCell ref="A83:E83"/>
    <mergeCell ref="F83:K83"/>
    <mergeCell ref="L83:O83"/>
    <mergeCell ref="P83:U83"/>
    <mergeCell ref="A86:E86"/>
    <mergeCell ref="F86:K86"/>
    <mergeCell ref="L86:O86"/>
    <mergeCell ref="P86:U86"/>
    <mergeCell ref="A81:E81"/>
    <mergeCell ref="F81:K81"/>
    <mergeCell ref="L81:O81"/>
    <mergeCell ref="A76:I76"/>
    <mergeCell ref="K76:T76"/>
    <mergeCell ref="A77:E77"/>
    <mergeCell ref="F77:K77"/>
    <mergeCell ref="L77:O77"/>
    <mergeCell ref="A78:I78"/>
    <mergeCell ref="P81:U81"/>
    <mergeCell ref="A73:A75"/>
    <mergeCell ref="D73:I73"/>
    <mergeCell ref="K73:R73"/>
    <mergeCell ref="D74:I74"/>
    <mergeCell ref="K74:R74"/>
    <mergeCell ref="D75:I75"/>
    <mergeCell ref="K75:R75"/>
    <mergeCell ref="B79:J79"/>
    <mergeCell ref="A80:E80"/>
    <mergeCell ref="F80:K80"/>
    <mergeCell ref="L80:O80"/>
    <mergeCell ref="A69:A72"/>
    <mergeCell ref="D69:I69"/>
    <mergeCell ref="K69:R69"/>
    <mergeCell ref="D70:I70"/>
    <mergeCell ref="K70:R70"/>
    <mergeCell ref="D71:I71"/>
    <mergeCell ref="K71:R71"/>
    <mergeCell ref="D72:I72"/>
    <mergeCell ref="K72:R72"/>
    <mergeCell ref="A65:I65"/>
    <mergeCell ref="K65:T65"/>
    <mergeCell ref="A66:R66"/>
    <mergeCell ref="S66:U66"/>
    <mergeCell ref="B67:B68"/>
    <mergeCell ref="C67:C68"/>
    <mergeCell ref="D67:I68"/>
    <mergeCell ref="J67:J68"/>
    <mergeCell ref="K67:R67"/>
    <mergeCell ref="S67:S68"/>
    <mergeCell ref="T67:T68"/>
    <mergeCell ref="U67:U68"/>
    <mergeCell ref="K68:N68"/>
    <mergeCell ref="O68:R68"/>
    <mergeCell ref="D61:I61"/>
    <mergeCell ref="K61:R61"/>
    <mergeCell ref="D63:I63"/>
    <mergeCell ref="K63:R63"/>
    <mergeCell ref="D64:I64"/>
    <mergeCell ref="K64:R64"/>
    <mergeCell ref="T56:T57"/>
    <mergeCell ref="U56:U57"/>
    <mergeCell ref="K57:R57"/>
    <mergeCell ref="D59:I59"/>
    <mergeCell ref="K59:R59"/>
    <mergeCell ref="D60:I60"/>
    <mergeCell ref="K60:R60"/>
    <mergeCell ref="A56:B57"/>
    <mergeCell ref="C56:C57"/>
    <mergeCell ref="D56:I57"/>
    <mergeCell ref="J56:J57"/>
    <mergeCell ref="K56:R56"/>
    <mergeCell ref="S56:S57"/>
    <mergeCell ref="A53:D53"/>
    <mergeCell ref="E53:J53"/>
    <mergeCell ref="K53:N53"/>
    <mergeCell ref="O53:T53"/>
    <mergeCell ref="A54:T54"/>
    <mergeCell ref="A55:R55"/>
    <mergeCell ref="S55:U55"/>
    <mergeCell ref="A51:B51"/>
    <mergeCell ref="C51:J51"/>
    <mergeCell ref="K51:T51"/>
    <mergeCell ref="A52:B52"/>
    <mergeCell ref="C52:J52"/>
    <mergeCell ref="K52:T52"/>
    <mergeCell ref="B47:L47"/>
    <mergeCell ref="M47:O47"/>
    <mergeCell ref="P47:T47"/>
    <mergeCell ref="A48:T48"/>
    <mergeCell ref="A49:T49"/>
    <mergeCell ref="A50:B50"/>
    <mergeCell ref="C50:J50"/>
    <mergeCell ref="K50:T50"/>
    <mergeCell ref="B45:L45"/>
    <mergeCell ref="M45:O45"/>
    <mergeCell ref="P45:T45"/>
    <mergeCell ref="B46:L46"/>
    <mergeCell ref="M46:O46"/>
    <mergeCell ref="P46:T46"/>
    <mergeCell ref="B43:L43"/>
    <mergeCell ref="M43:O43"/>
    <mergeCell ref="P43:T43"/>
    <mergeCell ref="B44:L44"/>
    <mergeCell ref="M44:O44"/>
    <mergeCell ref="P44:T44"/>
    <mergeCell ref="A40:T40"/>
    <mergeCell ref="A41:T41"/>
    <mergeCell ref="A42:L42"/>
    <mergeCell ref="M42:O42"/>
    <mergeCell ref="P42:T42"/>
    <mergeCell ref="A35:E35"/>
    <mergeCell ref="F35:K35"/>
    <mergeCell ref="L35:O35"/>
    <mergeCell ref="P35:U35"/>
    <mergeCell ref="A36:T36"/>
    <mergeCell ref="A37:T37"/>
    <mergeCell ref="B33:K34"/>
    <mergeCell ref="L33:O33"/>
    <mergeCell ref="P33:R33"/>
    <mergeCell ref="S33:T33"/>
    <mergeCell ref="L34:O34"/>
    <mergeCell ref="P34:R34"/>
    <mergeCell ref="S34:T34"/>
    <mergeCell ref="A38:T38"/>
    <mergeCell ref="A39:T39"/>
    <mergeCell ref="A29:A31"/>
    <mergeCell ref="D29:I29"/>
    <mergeCell ref="K29:R29"/>
    <mergeCell ref="D30:I30"/>
    <mergeCell ref="K30:R30"/>
    <mergeCell ref="D31:I31"/>
    <mergeCell ref="K31:R31"/>
    <mergeCell ref="A32:I32"/>
    <mergeCell ref="K32:T32"/>
    <mergeCell ref="A25:A28"/>
    <mergeCell ref="D25:I25"/>
    <mergeCell ref="K25:R25"/>
    <mergeCell ref="D26:I26"/>
    <mergeCell ref="K26:R26"/>
    <mergeCell ref="D27:I27"/>
    <mergeCell ref="K27:R27"/>
    <mergeCell ref="D28:I28"/>
    <mergeCell ref="K28:R28"/>
    <mergeCell ref="A21:U21"/>
    <mergeCell ref="A22:R22"/>
    <mergeCell ref="S22:U22"/>
    <mergeCell ref="B23:B24"/>
    <mergeCell ref="C23:C24"/>
    <mergeCell ref="D23:I24"/>
    <mergeCell ref="J23:J24"/>
    <mergeCell ref="K23:R23"/>
    <mergeCell ref="S23:S24"/>
    <mergeCell ref="T23:T24"/>
    <mergeCell ref="U23:U24"/>
    <mergeCell ref="K24:N24"/>
    <mergeCell ref="O24:R24"/>
    <mergeCell ref="D18:I18"/>
    <mergeCell ref="K18:R18"/>
    <mergeCell ref="D19:I19"/>
    <mergeCell ref="K19:R19"/>
    <mergeCell ref="A20:I20"/>
    <mergeCell ref="K20:T20"/>
    <mergeCell ref="U12:U13"/>
    <mergeCell ref="K13:R13"/>
    <mergeCell ref="D15:I15"/>
    <mergeCell ref="K15:R15"/>
    <mergeCell ref="B16:I16"/>
    <mergeCell ref="K16:R16"/>
    <mergeCell ref="A10:U10"/>
    <mergeCell ref="A11:R11"/>
    <mergeCell ref="S11:U11"/>
    <mergeCell ref="A12:B13"/>
    <mergeCell ref="C12:C13"/>
    <mergeCell ref="D12:I13"/>
    <mergeCell ref="J12:J13"/>
    <mergeCell ref="K12:R12"/>
    <mergeCell ref="S12:S13"/>
    <mergeCell ref="T12:T13"/>
    <mergeCell ref="A9:U9"/>
    <mergeCell ref="A5:U5"/>
    <mergeCell ref="A6:C6"/>
    <mergeCell ref="D6:I6"/>
    <mergeCell ref="J6:K6"/>
    <mergeCell ref="M6:S6"/>
    <mergeCell ref="A7:C7"/>
    <mergeCell ref="D7:I7"/>
    <mergeCell ref="J7:L7"/>
    <mergeCell ref="M7:O7"/>
    <mergeCell ref="P7:S7"/>
    <mergeCell ref="A1:H1"/>
    <mergeCell ref="A2:H2"/>
    <mergeCell ref="A3:U3"/>
    <mergeCell ref="A4:Q4"/>
    <mergeCell ref="R4:S4"/>
    <mergeCell ref="T4:U4"/>
    <mergeCell ref="T7:U7"/>
    <mergeCell ref="A8:B8"/>
    <mergeCell ref="D8:I8"/>
    <mergeCell ref="J8:L8"/>
    <mergeCell ref="M8:U8"/>
  </mergeCells>
  <pageMargins left="0.17" right="0.17" top="0.18" bottom="0.13" header="0.17" footer="0.17"/>
  <pageSetup paperSize="9" scale="74" orientation="portrait" r:id="rId1"/>
  <headerFooter alignWithMargins="0">
    <oddFooter>&amp;L&amp;"8,Regular"&amp;8QF - 18b/NS - 12.10</oddFooter>
  </headerFooter>
  <rowBreaks count="1" manualBreakCount="1">
    <brk id="39" max="2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IPF -2019 (2)</vt:lpstr>
      <vt:lpstr>IPF -2019</vt:lpstr>
      <vt:lpstr>Mr. Giang</vt:lpstr>
      <vt:lpstr>Mr. Quyền</vt:lpstr>
      <vt:lpstr>'IPF -2019'!Print_Area</vt:lpstr>
      <vt:lpstr>'IPF -2019 (2)'!Print_Area</vt:lpstr>
      <vt:lpstr>'Mr. Giang'!Print_Area</vt:lpstr>
      <vt:lpstr>'Mr. Quyền'!Print_Area</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Thi. Dao</dc:creator>
  <cp:lastModifiedBy>Mai Pham (Ms.)</cp:lastModifiedBy>
  <cp:lastPrinted>2020-01-13T02:31:35Z</cp:lastPrinted>
  <dcterms:created xsi:type="dcterms:W3CDTF">2018-02-05T04:46:22Z</dcterms:created>
  <dcterms:modified xsi:type="dcterms:W3CDTF">2020-06-04T07:55:46Z</dcterms:modified>
</cp:coreProperties>
</file>