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37800" yWindow="-2145" windowWidth="20730" windowHeight="11760" tabRatio="500" activeTab="2"/>
  </bookViews>
  <sheets>
    <sheet name="Proposal" sheetId="5" r:id="rId1"/>
    <sheet name="Project Tracking" sheetId="1" r:id="rId2"/>
    <sheet name="Budget" sheetId="2" r:id="rId3"/>
    <sheet name="Meeting" sheetId="3" r:id="rId4"/>
    <sheet name="JoinStock" sheetId="4" r:id="rId5"/>
  </sheets>
  <definedNames>
    <definedName name="_xlnm._FilterDatabase" localSheetId="1" hidden="1">'Project Tracking'!$B$3:$W$3</definedName>
    <definedName name="priorities">OFFSET(#REF!,1,0,MATCH(REPT("z",255),#REF!),1)</definedName>
    <definedName name="status">OFFSET(#REF!,1,0,MATCH(REPT("z",255),#REF!),1)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G1" i="1" l="1"/>
  <c r="D18" i="1" l="1"/>
  <c r="D12" i="1"/>
  <c r="I26" i="4" l="1"/>
  <c r="H26" i="4"/>
  <c r="H17" i="4"/>
  <c r="G18" i="4" s="1"/>
  <c r="G27" i="4" l="1"/>
  <c r="G32" i="4" s="1"/>
  <c r="C27" i="4"/>
  <c r="D27" i="4"/>
  <c r="E27" i="4"/>
  <c r="F27" i="4"/>
  <c r="C18" i="4"/>
  <c r="D18" i="4"/>
  <c r="E18" i="4"/>
  <c r="E32" i="4" s="1"/>
  <c r="F18" i="4"/>
  <c r="F32" i="4" s="1"/>
  <c r="E10" i="2"/>
  <c r="E4" i="2"/>
  <c r="F4" i="2"/>
  <c r="E11" i="2"/>
  <c r="E3" i="2" s="1"/>
  <c r="L16" i="1"/>
  <c r="E8" i="2"/>
  <c r="L7" i="1" s="1"/>
  <c r="E22" i="2"/>
  <c r="E23" i="2"/>
  <c r="L17" i="1"/>
  <c r="E9" i="2"/>
  <c r="L10" i="1" l="1"/>
  <c r="L4" i="1" s="1"/>
  <c r="F3" i="2"/>
  <c r="E2" i="2"/>
  <c r="F2" i="2" s="1"/>
  <c r="D32" i="4"/>
  <c r="C32" i="4"/>
  <c r="H32" i="4" s="1"/>
  <c r="F5" i="2" l="1"/>
  <c r="F6" i="2" s="1"/>
</calcChain>
</file>

<file path=xl/sharedStrings.xml><?xml version="1.0" encoding="utf-8"?>
<sst xmlns="http://schemas.openxmlformats.org/spreadsheetml/2006/main" count="274" uniqueCount="194">
  <si>
    <t>Status</t>
  </si>
  <si>
    <t>Priority</t>
  </si>
  <si>
    <t>Task</t>
  </si>
  <si>
    <t>Description</t>
  </si>
  <si>
    <t>Deliverable(s)</t>
  </si>
  <si>
    <t>Deadline</t>
  </si>
  <si>
    <t>% Done</t>
  </si>
  <si>
    <t>Fixed Cost</t>
  </si>
  <si>
    <t>Est. Hrs</t>
  </si>
  <si>
    <t>Actual Hrs</t>
  </si>
  <si>
    <t>High</t>
  </si>
  <si>
    <t>Projects</t>
  </si>
  <si>
    <t>Cost/Hours</t>
  </si>
  <si>
    <t>Assignee</t>
  </si>
  <si>
    <t>Deliverable</t>
  </si>
  <si>
    <t>Lập team tham gia thực hiện</t>
  </si>
  <si>
    <t>Open</t>
  </si>
  <si>
    <t>NotStart</t>
  </si>
  <si>
    <t>Doing</t>
  </si>
  <si>
    <t>Thành lập đại diện</t>
  </si>
  <si>
    <t>MinhTT</t>
  </si>
  <si>
    <t>Hai+Dao</t>
  </si>
  <si>
    <t>Details of task here</t>
  </si>
  <si>
    <t>Low</t>
  </si>
  <si>
    <t>Lập chi phí sơ bộ cho showroom</t>
  </si>
  <si>
    <t>HaiPM</t>
  </si>
  <si>
    <t>DaoHVN</t>
  </si>
  <si>
    <t>Training thi công</t>
  </si>
  <si>
    <t>BKAV + HaiPM</t>
  </si>
  <si>
    <t>Item L1</t>
  </si>
  <si>
    <t>Item L2</t>
  </si>
  <si>
    <t>Tham khảo</t>
  </si>
  <si>
    <t>Giá L1</t>
  </si>
  <si>
    <t>Giá L2</t>
  </si>
  <si>
    <t>Điểm đặt showroom</t>
  </si>
  <si>
    <t>Note</t>
  </si>
  <si>
    <t>Thuê 1 năm, diện tích tối thiểu 40m2
Gần chỗ đông người thu nhập cao</t>
  </si>
  <si>
    <t>Trang thiết bị</t>
  </si>
  <si>
    <t>1 tivi</t>
  </si>
  <si>
    <t>1 bộ âm thanh</t>
  </si>
  <si>
    <t>1 bộ bàn ghế</t>
  </si>
  <si>
    <t>1 bộ giường</t>
  </si>
  <si>
    <t>3 hệ đèn (trần, hắt, downline, xanh)</t>
  </si>
  <si>
    <t>No</t>
  </si>
  <si>
    <t>1 điều hòa</t>
  </si>
  <si>
    <t>1 camera giám sát</t>
  </si>
  <si>
    <t>1 máy tính bảng</t>
  </si>
  <si>
    <t>1 hệ thống loa trần (4 - 6 loa)</t>
  </si>
  <si>
    <t>1 rèm mành có động cơ (4-6 m2)</t>
  </si>
  <si>
    <t>động cơ tầm 3M, rèm tầm 2M cho 4-6 m2</t>
  </si>
  <si>
    <t>ước chừng 5M cho hệ đèn tối thiểu</t>
  </si>
  <si>
    <t>Đi thiết kế thô thạch cao</t>
  </si>
  <si>
    <t>Đi thạch cao tường</t>
  </si>
  <si>
    <t>40m2  trần</t>
  </si>
  <si>
    <t>60m2 tường 1 mặt 175K, 2 mặt 210K</t>
  </si>
  <si>
    <t>Going</t>
  </si>
  <si>
    <t>thiết kế thi công</t>
  </si>
  <si>
    <t>Thuê mặt bằng</t>
  </si>
  <si>
    <t>Tìm điểm thuê mặt bằng 1 năm</t>
  </si>
  <si>
    <t>Tuyển dụng và training bán hàng 1 năm</t>
  </si>
  <si>
    <t>Thuê 1 nữ lễ tân</t>
  </si>
  <si>
    <t>Một người trong nhóm làm quả lý</t>
  </si>
  <si>
    <t>Lương cứng chưa + % hợp đồng</t>
  </si>
  <si>
    <t>Tổng + 10% phát sinh</t>
  </si>
  <si>
    <t>TrungHV</t>
  </si>
  <si>
    <t>Tên thành viên + góp vốn
Phạm Minh Hải - chung
Hồ Viết Như Đạo - kỹ thuật
Hồ Viết Trung - bán hàng
Trần Thanh Minh - triển khai</t>
  </si>
  <si>
    <t>Thiết bị SMH</t>
  </si>
  <si>
    <t>Chi phí lương</t>
  </si>
  <si>
    <t>Hàng tháng</t>
  </si>
  <si>
    <t>Khấu hao 3 năm</t>
  </si>
  <si>
    <t>Tổng chi hàng tháng</t>
  </si>
  <si>
    <t>Doanh số bán hàng để hòa vốn trên mỗi tháng (với lợi nhuận ròng trên hợp đồng là 20%)</t>
  </si>
  <si>
    <t>tương đương 1 hợp đồng ~100 chai</t>
  </si>
  <si>
    <t>Nghiên cứu thị trường xem tính khả thi của dự án</t>
  </si>
  <si>
    <t>Meeting</t>
  </si>
  <si>
    <t>Confirm point</t>
  </si>
  <si>
    <t>Chiến lược bán hàng</t>
  </si>
  <si>
    <t>TrungHV: tiếp cận từng nhà tiềm năng, giới thiệu catalog
=&gt; cần có bộ catalog của riêng mình</t>
  </si>
  <si>
    <t>HaiPM: cần các tờ rơi đặt tại các của hàng/show room có khả năng xuất hiện nhiều khách hàng tiềm năng</t>
  </si>
  <si>
    <t>Vốn góp:</t>
  </si>
  <si>
    <t>Hai 100, Trung 100, Đạo 50</t>
  </si>
  <si>
    <t>Đang gặp khó về mặt bằng (giá quá đắt)
-&gt; giải pháp tạm thời: chỉ nói là thuê mặt bằng để bán đồ điện điện tử</t>
  </si>
  <si>
    <t>Mặt bằng</t>
  </si>
  <si>
    <t>Nghiên cứu thị trường</t>
  </si>
  <si>
    <t>Chưa có giải pháp, chỉ có cách gặp trực tiếp khách hàng tiềm năng</t>
  </si>
  <si>
    <t>Action</t>
  </si>
  <si>
    <t>Liên hệ với các mối quan hệ với kiến trúc + xây dựng: tự mỗi người tìm, sau đó khi bên xây dựng sẽ gọi bên mình đến tư vấn</t>
  </si>
  <si>
    <t>Nội qui hoạt động</t>
  </si>
  <si>
    <t>HaiPM soạn nội qui hoạt động</t>
  </si>
  <si>
    <t>Tìm người thứ 5</t>
  </si>
  <si>
    <t>Đạo đang có 1 người làm bên kiến trúc</t>
  </si>
  <si>
    <t xml:space="preserve">Về chi phí cho thành viên </t>
  </si>
  <si>
    <t>Qui định về việc giữ lợi nhuận để mở rộng + đầu tư</t>
  </si>
  <si>
    <t>Không có chi phí lương khi thành viên đang làm việc ở nơi khác (chân trong chân ngoài)</t>
  </si>
  <si>
    <t>Qui định về biểu quyết những vấn đề chiến lược/chiến thuật của nhóm</t>
  </si>
  <si>
    <t>FOUNDER</t>
  </si>
  <si>
    <t>KEY PERSONS</t>
  </si>
  <si>
    <t>HaiPM1</t>
  </si>
  <si>
    <t>Hệ số đóng góp</t>
  </si>
  <si>
    <t>Tổng hệ số</t>
  </si>
  <si>
    <t>Tỉ lệ cổ phần</t>
  </si>
  <si>
    <t>Đóng góp công sức</t>
  </si>
  <si>
    <t>Đóng góp vốn</t>
  </si>
  <si>
    <t>Số vốn góp (VND)</t>
  </si>
  <si>
    <t>Cổ phần sáng lập(%)</t>
  </si>
  <si>
    <t>Tổng vốn</t>
  </si>
  <si>
    <t>Mô tả công thức</t>
  </si>
  <si>
    <t>Cổ phần sáng lập = (hệ số : tổng hệ số) x Tỉ lệ cổ phần</t>
  </si>
  <si>
    <t>Cổ phần vốn</t>
  </si>
  <si>
    <t>Cổ phần cho NV</t>
  </si>
  <si>
    <t>Cổ phần vốn = (Số vốn góp : Trổng vốn) x Tỉ lệ cổ phần</t>
  </si>
  <si>
    <t>Giải thích</t>
  </si>
  <si>
    <t>Cổ phần sáng lập dành cho những thành viên sáng lập duy trì liên tục 4 năm</t>
  </si>
  <si>
    <t>Cổ phần góp vốn</t>
  </si>
  <si>
    <t>Cổ phần</t>
  </si>
  <si>
    <t>Nhân viên (NV)</t>
  </si>
  <si>
    <t>Cổ phần cho NV là cổ phần cho những nhân viên đóng góp lâu dài với cty (&gt;4 năm)</t>
  </si>
  <si>
    <t>Tổng</t>
  </si>
  <si>
    <t>Cổ phần = Cổ phần sáng lập + cổ phần vốn</t>
  </si>
  <si>
    <t>Qui định về cổ phần</t>
  </si>
  <si>
    <t>Điều lệ hoạt động X-Life</t>
  </si>
  <si>
    <t>Qui định về giờ làm việc tối thiểu trong tuần cho NV chính thức (48h)</t>
  </si>
  <si>
    <t>Qui định làm việc cho thành viên ko làm việc chính thức (thư 7, 2 tiếng mỗi ngày 2~6) ~18h</t>
  </si>
  <si>
    <t>Qui định về tổng vốn góp và thời gian góp vốn</t>
  </si>
  <si>
    <t>50% vốn góp cam kết tập hợp trước ngày 7/Apr/2016</t>
  </si>
  <si>
    <t>Thời gian qui định góp vốn</t>
  </si>
  <si>
    <t>50% vốn góp cam kết sau tập hợp trước ngày 16/Apr/2016</t>
  </si>
  <si>
    <t>Vốn góp đã cam kết đợt 1</t>
  </si>
  <si>
    <t>Qui định huy động vốn cho những lần tiếp theo</t>
  </si>
  <si>
    <t>Qui định về rút vốn, chuyển nhượng vốn</t>
  </si>
  <si>
    <t>1.4.1</t>
  </si>
  <si>
    <t>Vốn chỉ được rút sau 1 năm góp</t>
  </si>
  <si>
    <t>1.4.2</t>
  </si>
  <si>
    <t>Về vốn góp và cổ phần</t>
  </si>
  <si>
    <t>Về sử dụng nguồn vốn</t>
  </si>
  <si>
    <t>Qui định về sử dụng vốn</t>
  </si>
  <si>
    <t>Vốn chỉ được rút theo hình thức chuyển nhượng cổ phần (ưu tiên cho thành viên/nhân viên trong trước)</t>
  </si>
  <si>
    <t>Chi phí tối thiểu cho phép người điều hành thực hiện mà không qua duyệt chi của nhóm: 500K</t>
  </si>
  <si>
    <t>Vốn chỉ được sử dụng đúng với mục tiêu hoạt động của cty</t>
  </si>
  <si>
    <t>Phân chia lợi nhuận</t>
  </si>
  <si>
    <t>Thưởng cho các đóng góp suất sắc</t>
  </si>
  <si>
    <t>Các đóng góp được đánh giá hàng tháng và ghi nhận trong các biên bản họp</t>
  </si>
  <si>
    <t>Chi thưởng được chi theo mỗi 6 tháng</t>
  </si>
  <si>
    <t>Các đóng góp suất sắc là những đóng góp mang lại doanh số, lợi nhuận, giá trị hình ảnh cho cty ở mức đột biến</t>
  </si>
  <si>
    <t>Lợi nhuận được trả thành cổ tức không vượt quá 20% tổng lợi nhuận</t>
  </si>
  <si>
    <t>Lợi nhuận phải được tái đầu tư ít nhất 20%</t>
  </si>
  <si>
    <t>Lợi nhuận còn lại chỉ dùng trong việc tăng vốn điều lệ</t>
  </si>
  <si>
    <t>Việc chốt phương án chi thưởng được chốt bởi các thành viên có cổ phần và theo % cổ phần</t>
  </si>
  <si>
    <t>Theo % cổ phần (hướng phát triển sản phẩm, mở rộng/thu hẹp thị trường, mở rổng/thu hẹp sản phẩm/dịch vụ, chiến lược bán hàng ...)</t>
  </si>
  <si>
    <t>Theo số người biểu quyết (chọn đối tác cung cấp thiết bị, chọn địa điểm văn phòng/cửa hàng, tuyển nhân viên …)</t>
  </si>
  <si>
    <t>- Chưa thể nghiên cứu được
Xác định chiến lược bán hàng</t>
  </si>
  <si>
    <t>Cancel</t>
  </si>
  <si>
    <t>X-Life</t>
  </si>
  <si>
    <t>Mục tiêu</t>
  </si>
  <si>
    <t>Đem đến tiện ích, dễ dàng, an toàn cho cuộc sống hàng ngày con người thông qua các giải phát công nghệ</t>
  </si>
  <si>
    <t>Nhà thông minh</t>
  </si>
  <si>
    <t>Xe thông minh</t>
  </si>
  <si>
    <t>…</t>
  </si>
  <si>
    <t xml:space="preserve">Tư vấn cung cấp giải pháp tiết kiệm chi phí năng lượng </t>
  </si>
  <si>
    <t>Tư vấn cung cấp giải pháp môi trường</t>
  </si>
  <si>
    <t>Tư vấn cung cấp giải pháp tối ưu nhân lực (tự động tính hóa đơn điện, nước; tự động đánh giá môi trường và cung cấp nước cho cây nông nghiệp)</t>
  </si>
  <si>
    <t>Thành phố thông minh</t>
  </si>
  <si>
    <t>Quốc gia thông minh</t>
  </si>
  <si>
    <t>Cung cấp, tư vấn các giải pháp công nghệ cho doanh nghiệp quản lý hiệu quả về năng suất, chi phí, sức khỏe và môi trường</t>
  </si>
  <si>
    <t>dễ nhìn + tự tin giao tiếp</t>
  </si>
  <si>
    <t>3/26/2016
7 An Dương Vương
8.5M/ tháng</t>
  </si>
  <si>
    <t>Done</t>
  </si>
  <si>
    <t>HaiPM: 100, TrungHV: 50, ĐạoHVN 50, MinhTT 50</t>
  </si>
  <si>
    <t>PIC</t>
  </si>
  <si>
    <t>Tìm hiểu và so sánh các sản phẩm tương tự trên thị trường</t>
  </si>
  <si>
    <t>Tìm hiểu đặc tính kỹ thuật và so sánh ưu/khuyết điểm</t>
  </si>
  <si>
    <t>Tìm hiểu đặc tính thi công và và so sánh chất lượng</t>
  </si>
  <si>
    <t>Quảng cáo truyền thông</t>
  </si>
  <si>
    <t>Thiết lập kênh quảng cáo online</t>
  </si>
  <si>
    <t>Thiết kế logo - slogan</t>
  </si>
  <si>
    <t>Bảng hiệu + LED tại chỗ</t>
  </si>
  <si>
    <t>3/28/2016: đã gởi chi tiết kích thước show-room</t>
  </si>
  <si>
    <t>Xây dựng concept giải pháp X-Life</t>
  </si>
  <si>
    <t>Tìm source code map với demo Arduino Smart Home</t>
  </si>
  <si>
    <t>Tìm demo và source code cho việc hợp nhất các remote</t>
  </si>
  <si>
    <t>Arduino Smart Home Automation: https://www.youtube.com/watch?v=1TF1s9ziu-I
Arduino Home Security System: https://www.youtube.com/watch?v=dRCnccv_dVE</t>
  </si>
  <si>
    <t>3/29/2016
Loại trừ vì đã có giường của nhà thuê</t>
  </si>
  <si>
    <t>3/29/2016
Loại trừ vì đã có 2 điều hòa của nhà thuê</t>
  </si>
  <si>
    <t>Today is</t>
  </si>
  <si>
    <t>3/28/2016: cần có văn bản họp về việc góp vốn.</t>
  </si>
  <si>
    <t>Thiết kế showroom</t>
  </si>
  <si>
    <t>Thi công show room</t>
  </si>
  <si>
    <t>1. Kiếm nhà thầu và thương thảo giá cả việc thi công thạch cao trần + đèn + cửa kính
2. Mapping với thiết kế từ BKAV chốt giá và thực hiện</t>
  </si>
  <si>
    <t>Idx</t>
  </si>
  <si>
    <t xml:space="preserve">Các điểm cần so sánh
- giá cả
- tính năng ở mức dân dụng
- việc lắp đặt có dễ dàng (ko dây, có dây)
- công suất điện tiêu hao
- chế độ bảo hành
</t>
  </si>
  <si>
    <t>Các điểm cần so sánh
- Khả năng mở rộng kết nối với bộ điều khiển trung tâm
- Khả năng lập trình được
- Khả năng điều khiển cơ động (ví dụ camera có thẻ xoay tối đa bao nhiêu độ, điều khiển được từ xa hay không)
- Tương thích với chuẩn IoT nào?
- giới hạn hoạt động (ví dụ đối với cảm biến thì tối đa bao nhiêu mét xa, bao phủ được bao nhiêu m2, đối với công tắc thì chịu tải được bao nhiêu?)</t>
  </si>
  <si>
    <t>Thỏa thuận góp</t>
  </si>
  <si>
    <t>Phân công trách nhiệm cụ thể</t>
  </si>
  <si>
    <t>Chốt logo và phương thức quảng cáo tại chỗ</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</si>
</sst>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_([$VND]\ * #,##0_);_([$VND]\ * \(#,##0\);_([$VND]\ * &quot;-&quot;_);_(@_)"/>
    <numFmt numFmtId="165" formatCode="_([$VND]\ * #,##0.00_);_([$VND]\ * \(#,##0.00\);_([$VND]\ * &quot;-&quot;??_);_(@_)"/>
    <numFmt numFmtId="166" formatCode="_([$VND]\ * #,##0_);_([$VND]\ * \(#,##0\);_([$VND]\ * &quot;-&quot;??_);_(@_)"/>
    <numFmt numFmtId="167" formatCode="0.000%"/>
  </numFmts>
  <fonts count="15" x14ac:knownFonts="1">
    <font>
      <sz val="12"/>
      <color theme="1"/>
      <name val="Calibri"/>
      <family val="2"/>
      <scheme val="minor"/>
    </font>
    <font>
      <sz val="12"/>
      <color theme="1"/>
      <name val="Calibri"/>
      <family val="2"/>
      <scheme val="minor"/>
    </font>
    <font>
      <sz val="8"/>
      <name val="Arial"/>
      <family val="2"/>
    </font>
    <font>
      <u/>
      <sz val="12"/>
      <color theme="11"/>
      <name val="Calibri"/>
      <family val="2"/>
      <scheme val="minor"/>
    </font>
    <font>
      <b/>
      <sz val="18"/>
      <color theme="3"/>
      <name val="Arial"/>
      <family val="2"/>
    </font>
    <font>
      <sz val="12"/>
      <color theme="1"/>
      <name val="Arial"/>
      <family val="2"/>
    </font>
    <font>
      <b/>
      <sz val="14"/>
      <color theme="1"/>
      <name val="Arial"/>
      <family val="2"/>
    </font>
    <font>
      <b/>
      <sz val="11"/>
      <color indexed="9"/>
      <name val="Arial"/>
      <family val="2"/>
    </font>
    <font>
      <b/>
      <sz val="10"/>
      <name val="Arial"/>
      <family val="2"/>
    </font>
    <font>
      <sz val="8"/>
      <color theme="1"/>
      <name val="Arial"/>
      <family val="2"/>
    </font>
    <font>
      <b/>
      <sz val="8"/>
      <color rgb="FFFF0000"/>
      <name val="Arial"/>
      <family val="2"/>
    </font>
    <font>
      <b/>
      <sz val="8"/>
      <name val="Arial"/>
      <family val="2"/>
    </font>
    <font>
      <b/>
      <sz val="8"/>
      <color theme="9"/>
      <name val="Arial"/>
      <family val="2"/>
    </font>
    <font>
      <b/>
      <sz val="12"/>
      <color theme="1"/>
      <name val="Calibri"/>
      <family val="2"/>
      <scheme val="minor"/>
    </font>
    <font>
      <b/>
      <sz val="8"/>
      <color rgb="FFFFC000"/>
      <name val="Arial"/>
      <family val="2"/>
    </font>
  </fonts>
  <fills count="10">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3"/>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rgb="FFFFFF00"/>
        <bgColor indexed="64"/>
      </patternFill>
    </fill>
  </fills>
  <borders count="23">
    <border>
      <left/>
      <right/>
      <top/>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auto="1"/>
      </top>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style="thin">
        <color indexed="64"/>
      </top>
      <bottom/>
      <diagonal/>
    </border>
  </borders>
  <cellStyleXfs count="8">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cellStyleXfs>
  <cellXfs count="100">
    <xf numFmtId="0" fontId="0" fillId="0" borderId="0" xfId="0"/>
    <xf numFmtId="0" fontId="2" fillId="0" borderId="1" xfId="0" applyFont="1" applyFill="1" applyBorder="1" applyAlignment="1">
      <alignment vertical="top" wrapText="1"/>
    </xf>
    <xf numFmtId="0" fontId="2" fillId="0" borderId="1" xfId="0" applyFont="1" applyFill="1" applyBorder="1" applyAlignment="1">
      <alignment vertical="top"/>
    </xf>
    <xf numFmtId="14" fontId="2" fillId="0" borderId="1" xfId="0" applyNumberFormat="1" applyFont="1" applyFill="1" applyBorder="1" applyAlignment="1">
      <alignment horizontal="center" vertical="top"/>
    </xf>
    <xf numFmtId="9" fontId="2" fillId="0" borderId="1" xfId="2" applyFont="1" applyFill="1" applyBorder="1" applyAlignment="1">
      <alignment vertical="top"/>
    </xf>
    <xf numFmtId="0" fontId="2" fillId="0" borderId="1" xfId="0" applyFont="1" applyFill="1" applyBorder="1" applyAlignment="1">
      <alignment horizontal="center" vertical="top"/>
    </xf>
    <xf numFmtId="0" fontId="5" fillId="3" borderId="0" xfId="0" applyFont="1" applyFill="1"/>
    <xf numFmtId="0" fontId="5" fillId="0" borderId="0" xfId="0" applyFont="1"/>
    <xf numFmtId="0" fontId="6" fillId="5" borderId="4" xfId="0" applyFont="1" applyFill="1" applyBorder="1"/>
    <xf numFmtId="14" fontId="5" fillId="5" borderId="6" xfId="0" applyNumberFormat="1" applyFont="1" applyFill="1" applyBorder="1"/>
    <xf numFmtId="0" fontId="5" fillId="5" borderId="6" xfId="0" applyFont="1" applyFill="1" applyBorder="1"/>
    <xf numFmtId="0" fontId="5" fillId="5" borderId="5" xfId="0" applyFont="1" applyFill="1" applyBorder="1" applyAlignment="1">
      <alignment wrapText="1"/>
    </xf>
    <xf numFmtId="0" fontId="6" fillId="7" borderId="4" xfId="0" applyFont="1" applyFill="1" applyBorder="1"/>
    <xf numFmtId="0" fontId="5" fillId="7" borderId="5" xfId="0" applyFont="1" applyFill="1" applyBorder="1"/>
    <xf numFmtId="0" fontId="6" fillId="8" borderId="4" xfId="0" applyFont="1" applyFill="1" applyBorder="1"/>
    <xf numFmtId="0" fontId="5" fillId="8" borderId="6" xfId="0" applyFont="1" applyFill="1" applyBorder="1"/>
    <xf numFmtId="0" fontId="5" fillId="8" borderId="5" xfId="0" applyFont="1" applyFill="1" applyBorder="1"/>
    <xf numFmtId="0" fontId="7" fillId="4" borderId="0" xfId="0" applyFont="1" applyFill="1" applyAlignment="1">
      <alignment horizontal="center" vertical="center"/>
    </xf>
    <xf numFmtId="0" fontId="7" fillId="4" borderId="0" xfId="0" applyFont="1" applyFill="1" applyAlignment="1">
      <alignment horizontal="center" vertical="center" wrapText="1"/>
    </xf>
    <xf numFmtId="14" fontId="7" fillId="4" borderId="0" xfId="0" applyNumberFormat="1" applyFont="1" applyFill="1" applyAlignment="1">
      <alignment vertical="center" wrapText="1"/>
    </xf>
    <xf numFmtId="0" fontId="7" fillId="4" borderId="0" xfId="0" applyFont="1" applyFill="1" applyAlignment="1">
      <alignment vertical="center" wrapText="1"/>
    </xf>
    <xf numFmtId="0" fontId="7" fillId="4" borderId="0" xfId="0" applyFont="1" applyFill="1" applyAlignment="1">
      <alignment vertical="center"/>
    </xf>
    <xf numFmtId="0" fontId="5" fillId="6" borderId="0" xfId="0" applyFont="1" applyFill="1"/>
    <xf numFmtId="0" fontId="8" fillId="2" borderId="1" xfId="0" applyFont="1" applyFill="1" applyBorder="1" applyAlignment="1">
      <alignment vertical="top" wrapText="1"/>
    </xf>
    <xf numFmtId="0" fontId="8" fillId="2" borderId="2" xfId="0" applyFont="1" applyFill="1" applyBorder="1" applyAlignment="1">
      <alignment vertical="top" wrapText="1"/>
    </xf>
    <xf numFmtId="14" fontId="5" fillId="0" borderId="0" xfId="0" applyNumberFormat="1" applyFont="1"/>
    <xf numFmtId="0" fontId="5" fillId="0" borderId="0" xfId="0" applyFont="1" applyAlignment="1">
      <alignment wrapText="1"/>
    </xf>
    <xf numFmtId="0" fontId="2" fillId="0" borderId="1" xfId="0" applyFont="1" applyFill="1" applyBorder="1" applyAlignment="1">
      <alignment vertical="center" wrapText="1"/>
    </xf>
    <xf numFmtId="0" fontId="9" fillId="0" borderId="1" xfId="0" applyFont="1" applyBorder="1" applyAlignment="1">
      <alignment horizontal="center"/>
    </xf>
    <xf numFmtId="0" fontId="9" fillId="0" borderId="1" xfId="0" applyFont="1" applyBorder="1"/>
    <xf numFmtId="164" fontId="2" fillId="0" borderId="1" xfId="1" applyNumberFormat="1" applyFont="1" applyFill="1" applyBorder="1" applyAlignment="1">
      <alignment vertical="top"/>
    </xf>
    <xf numFmtId="164" fontId="0" fillId="0" borderId="0" xfId="0" applyNumberFormat="1"/>
    <xf numFmtId="0" fontId="9" fillId="0" borderId="0" xfId="0" applyFont="1"/>
    <xf numFmtId="0" fontId="5" fillId="9" borderId="7" xfId="0" applyFont="1" applyFill="1" applyBorder="1"/>
    <xf numFmtId="0" fontId="9" fillId="0" borderId="7" xfId="0" applyFont="1" applyBorder="1"/>
    <xf numFmtId="164" fontId="9" fillId="0" borderId="7" xfId="0" applyNumberFormat="1" applyFont="1" applyBorder="1"/>
    <xf numFmtId="0" fontId="9" fillId="0" borderId="7" xfId="0" applyFont="1" applyBorder="1" applyAlignment="1">
      <alignment wrapText="1"/>
    </xf>
    <xf numFmtId="0" fontId="8" fillId="2" borderId="2" xfId="0" applyFont="1" applyFill="1" applyBorder="1" applyAlignment="1">
      <alignment vertical="top"/>
    </xf>
    <xf numFmtId="0" fontId="8" fillId="2" borderId="3" xfId="0" applyFont="1" applyFill="1" applyBorder="1" applyAlignment="1">
      <alignment vertical="top"/>
    </xf>
    <xf numFmtId="164" fontId="8" fillId="2" borderId="3" xfId="0" applyNumberFormat="1" applyFont="1" applyFill="1" applyBorder="1" applyAlignment="1">
      <alignment vertical="top"/>
    </xf>
    <xf numFmtId="165" fontId="0" fillId="0" borderId="0" xfId="0" applyNumberFormat="1"/>
    <xf numFmtId="166" fontId="0" fillId="0" borderId="0" xfId="0" applyNumberFormat="1"/>
    <xf numFmtId="0" fontId="0" fillId="0" borderId="0" xfId="0" applyAlignment="1">
      <alignment horizontal="left" wrapText="1"/>
    </xf>
    <xf numFmtId="0" fontId="13" fillId="0" borderId="8" xfId="0" applyFont="1" applyBorder="1"/>
    <xf numFmtId="14" fontId="0" fillId="0" borderId="8" xfId="0" applyNumberFormat="1" applyBorder="1"/>
    <xf numFmtId="0" fontId="0" fillId="0" borderId="8" xfId="0" applyBorder="1"/>
    <xf numFmtId="0" fontId="0" fillId="0" borderId="8" xfId="0" applyBorder="1" applyAlignment="1">
      <alignment wrapText="1"/>
    </xf>
    <xf numFmtId="0" fontId="0" fillId="0" borderId="8" xfId="0" applyBorder="1" applyAlignment="1">
      <alignment horizontal="left" wrapText="1"/>
    </xf>
    <xf numFmtId="9" fontId="0" fillId="0" borderId="8" xfId="0" applyNumberFormat="1" applyBorder="1"/>
    <xf numFmtId="0" fontId="0" fillId="0" borderId="0" xfId="0" applyBorder="1"/>
    <xf numFmtId="0" fontId="0" fillId="0" borderId="12" xfId="0" applyBorder="1"/>
    <xf numFmtId="0" fontId="0" fillId="0" borderId="13" xfId="0" applyBorder="1"/>
    <xf numFmtId="0" fontId="0" fillId="0" borderId="8" xfId="0" applyFill="1" applyBorder="1"/>
    <xf numFmtId="0" fontId="0" fillId="0" borderId="14" xfId="0" applyBorder="1"/>
    <xf numFmtId="0" fontId="0" fillId="0" borderId="15" xfId="0" applyBorder="1"/>
    <xf numFmtId="43" fontId="0" fillId="0" borderId="8" xfId="7" applyFont="1" applyBorder="1"/>
    <xf numFmtId="43" fontId="0" fillId="0" borderId="8" xfId="0" applyNumberFormat="1" applyBorder="1"/>
    <xf numFmtId="0" fontId="0" fillId="0" borderId="8" xfId="0" applyFill="1" applyBorder="1" applyAlignment="1">
      <alignment wrapText="1"/>
    </xf>
    <xf numFmtId="0" fontId="13" fillId="0" borderId="0" xfId="0" applyFont="1"/>
    <xf numFmtId="0" fontId="0" fillId="0" borderId="0" xfId="0" applyAlignment="1">
      <alignment horizontal="right"/>
    </xf>
    <xf numFmtId="167" fontId="0" fillId="0" borderId="8" xfId="2" applyNumberFormat="1" applyFont="1" applyBorder="1"/>
    <xf numFmtId="0" fontId="0" fillId="0" borderId="0" xfId="0" applyFont="1"/>
    <xf numFmtId="0" fontId="2" fillId="0" borderId="1" xfId="0" quotePrefix="1" applyFont="1" applyFill="1" applyBorder="1" applyAlignment="1">
      <alignment vertical="center" wrapText="1"/>
    </xf>
    <xf numFmtId="0" fontId="13" fillId="0" borderId="8" xfId="0" applyFont="1" applyFill="1" applyBorder="1"/>
    <xf numFmtId="14" fontId="11" fillId="0" borderId="1" xfId="0" applyNumberFormat="1" applyFont="1" applyFill="1" applyBorder="1" applyAlignment="1">
      <alignment horizontal="center" vertical="center"/>
    </xf>
    <xf numFmtId="14" fontId="2" fillId="0" borderId="1" xfId="0" applyNumberFormat="1" applyFont="1" applyFill="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vertical="center"/>
    </xf>
    <xf numFmtId="0" fontId="12" fillId="0" borderId="1" xfId="0" applyFont="1" applyBorder="1" applyAlignment="1">
      <alignment vertical="center"/>
    </xf>
    <xf numFmtId="0" fontId="9" fillId="0" borderId="1" xfId="0" applyFont="1" applyBorder="1" applyAlignment="1">
      <alignment vertical="center"/>
    </xf>
    <xf numFmtId="0" fontId="2" fillId="0" borderId="1" xfId="0" applyFont="1" applyFill="1" applyBorder="1" applyAlignment="1">
      <alignment horizontal="left" vertical="top"/>
    </xf>
    <xf numFmtId="0" fontId="2" fillId="0" borderId="1" xfId="0" applyFont="1" applyFill="1" applyBorder="1" applyAlignment="1">
      <alignment horizontal="left" vertical="center"/>
    </xf>
    <xf numFmtId="14" fontId="2" fillId="0" borderId="1" xfId="0" applyNumberFormat="1" applyFont="1" applyFill="1" applyBorder="1" applyAlignment="1">
      <alignment horizontal="left" vertical="center"/>
    </xf>
    <xf numFmtId="0" fontId="14" fillId="0" borderId="1" xfId="0" applyFont="1" applyBorder="1" applyAlignment="1">
      <alignment vertical="center"/>
    </xf>
    <xf numFmtId="0" fontId="4" fillId="3" borderId="0" xfId="0" applyFont="1" applyFill="1" applyAlignment="1">
      <alignment vertical="center"/>
    </xf>
    <xf numFmtId="14" fontId="4" fillId="3" borderId="0" xfId="0" applyNumberFormat="1" applyFont="1" applyFill="1" applyAlignment="1">
      <alignment horizontal="left" vertical="center"/>
    </xf>
    <xf numFmtId="0" fontId="8" fillId="2" borderId="18" xfId="0" applyFont="1" applyFill="1" applyBorder="1" applyAlignment="1">
      <alignment vertical="top"/>
    </xf>
    <xf numFmtId="0" fontId="8" fillId="2" borderId="19" xfId="0" applyFont="1" applyFill="1" applyBorder="1" applyAlignment="1">
      <alignment vertical="top" wrapText="1"/>
    </xf>
    <xf numFmtId="0" fontId="8" fillId="2" borderId="20" xfId="0" applyFont="1" applyFill="1" applyBorder="1" applyAlignment="1">
      <alignment vertical="top" wrapText="1"/>
    </xf>
    <xf numFmtId="0" fontId="9" fillId="0" borderId="21" xfId="0" applyFont="1" applyBorder="1" applyAlignment="1">
      <alignment horizontal="center" vertical="center"/>
    </xf>
    <xf numFmtId="0" fontId="10" fillId="0" borderId="21" xfId="0" applyFont="1" applyBorder="1" applyAlignment="1">
      <alignment vertical="center"/>
    </xf>
    <xf numFmtId="14" fontId="11" fillId="0" borderId="21" xfId="0" applyNumberFormat="1" applyFont="1" applyFill="1" applyBorder="1" applyAlignment="1">
      <alignment horizontal="center" vertical="center"/>
    </xf>
    <xf numFmtId="14" fontId="2" fillId="0" borderId="21" xfId="0" applyNumberFormat="1" applyFont="1" applyFill="1" applyBorder="1" applyAlignment="1">
      <alignment horizontal="left" vertical="center"/>
    </xf>
    <xf numFmtId="0" fontId="2" fillId="0" borderId="21" xfId="0" applyFont="1" applyFill="1" applyBorder="1" applyAlignment="1">
      <alignment horizontal="left" vertical="center"/>
    </xf>
    <xf numFmtId="0" fontId="2" fillId="0" borderId="21" xfId="0" applyFont="1" applyFill="1" applyBorder="1" applyAlignment="1">
      <alignment vertical="center" wrapText="1"/>
    </xf>
    <xf numFmtId="9" fontId="2" fillId="0" borderId="21" xfId="2" applyFont="1" applyFill="1" applyBorder="1" applyAlignment="1">
      <alignment vertical="top"/>
    </xf>
    <xf numFmtId="164" fontId="2" fillId="0" borderId="21" xfId="1" applyNumberFormat="1" applyFont="1" applyFill="1" applyBorder="1" applyAlignment="1">
      <alignment vertical="top"/>
    </xf>
    <xf numFmtId="0" fontId="2" fillId="0" borderId="21" xfId="0" applyFont="1" applyFill="1" applyBorder="1" applyAlignment="1">
      <alignment horizontal="center" vertical="top"/>
    </xf>
    <xf numFmtId="14" fontId="0" fillId="0" borderId="22" xfId="0" applyNumberFormat="1" applyBorder="1"/>
    <xf numFmtId="0" fontId="7" fillId="4" borderId="17" xfId="0" applyFont="1" applyFill="1" applyBorder="1" applyAlignment="1">
      <alignment horizontal="left" vertical="center" wrapText="1"/>
    </xf>
    <xf numFmtId="0" fontId="0" fillId="0" borderId="16"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9" fontId="0" fillId="0" borderId="8" xfId="2" applyFont="1" applyBorder="1" applyAlignment="1">
      <alignment horizontal="left" wrapText="1"/>
    </xf>
    <xf numFmtId="9" fontId="0" fillId="0" borderId="8" xfId="2" applyFont="1" applyBorder="1" applyAlignment="1">
      <alignment horizontal="left"/>
    </xf>
    <xf numFmtId="0" fontId="0" fillId="0" borderId="8" xfId="0" applyBorder="1" applyAlignment="1">
      <alignment horizontal="center"/>
    </xf>
    <xf numFmtId="0" fontId="9" fillId="6" borderId="7" xfId="0" applyFont="1" applyFill="1" applyBorder="1"/>
    <xf numFmtId="164" fontId="9" fillId="6" borderId="7" xfId="0" applyNumberFormat="1" applyFont="1" applyFill="1" applyBorder="1"/>
    <xf numFmtId="0" fontId="9" fillId="6" borderId="7" xfId="0" applyFont="1" applyFill="1" applyBorder="1" applyAlignment="1">
      <alignment wrapText="1"/>
    </xf>
  </cellXfs>
  <cellStyles count="8">
    <cellStyle name="Comma" xfId="7" builtinId="3"/>
    <cellStyle name="Currency" xfId="1" builtinId="4"/>
    <cellStyle name="Followed Hyperlink" xfId="3" builtinId="9" hidden="1"/>
    <cellStyle name="Followed Hyperlink" xfId="4" builtinId="9" hidden="1"/>
    <cellStyle name="Followed Hyperlink" xfId="5" builtinId="9" hidden="1"/>
    <cellStyle name="Followed Hyperlink" xfId="6" builtinId="9" hidden="1"/>
    <cellStyle name="Normal" xfId="0" builtinId="0"/>
    <cellStyle name="Percent" xfId="2" builtinId="5"/>
  </cellStyles>
  <dxfs count="3">
    <dxf>
      <fill>
        <patternFill>
          <bgColor theme="0" tint="-0.24994659260841701"/>
        </patternFill>
      </fill>
      <border>
        <vertical/>
        <horizontal/>
      </border>
    </dxf>
    <dxf>
      <fill>
        <patternFill>
          <bgColor theme="0" tint="-0.499984740745262"/>
        </patternFill>
      </fill>
    </dxf>
    <dxf>
      <fill>
        <patternFill>
          <bgColor rgb="FFFF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workbookViewId="0">
      <selection activeCell="D15" sqref="D15"/>
    </sheetView>
  </sheetViews>
  <sheetFormatPr defaultRowHeight="15.75" x14ac:dyDescent="0.25"/>
  <sheetData>
    <row r="1" spans="2:4" x14ac:dyDescent="0.25">
      <c r="B1" s="58" t="s">
        <v>152</v>
      </c>
    </row>
    <row r="3" spans="2:4" x14ac:dyDescent="0.25">
      <c r="B3" t="s">
        <v>153</v>
      </c>
    </row>
    <row r="4" spans="2:4" x14ac:dyDescent="0.25">
      <c r="C4" t="s">
        <v>154</v>
      </c>
    </row>
    <row r="5" spans="2:4" x14ac:dyDescent="0.25">
      <c r="D5" t="s">
        <v>155</v>
      </c>
    </row>
    <row r="6" spans="2:4" x14ac:dyDescent="0.25">
      <c r="D6" t="s">
        <v>156</v>
      </c>
    </row>
    <row r="7" spans="2:4" x14ac:dyDescent="0.25">
      <c r="D7" t="s">
        <v>161</v>
      </c>
    </row>
    <row r="8" spans="2:4" x14ac:dyDescent="0.25">
      <c r="D8" t="s">
        <v>162</v>
      </c>
    </row>
    <row r="9" spans="2:4" x14ac:dyDescent="0.25">
      <c r="D9" t="s">
        <v>157</v>
      </c>
    </row>
    <row r="10" spans="2:4" x14ac:dyDescent="0.25">
      <c r="C10" t="s">
        <v>163</v>
      </c>
    </row>
    <row r="11" spans="2:4" x14ac:dyDescent="0.25">
      <c r="D11" t="s">
        <v>158</v>
      </c>
    </row>
    <row r="12" spans="2:4" x14ac:dyDescent="0.25">
      <c r="D12" t="s">
        <v>160</v>
      </c>
    </row>
    <row r="13" spans="2:4" x14ac:dyDescent="0.25">
      <c r="D13" t="s">
        <v>159</v>
      </c>
    </row>
    <row r="14" spans="2:4" x14ac:dyDescent="0.25">
      <c r="D14" t="s">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workbookViewId="0">
      <pane xSplit="2" ySplit="3" topLeftCell="C4" activePane="bottomRight" state="frozen"/>
      <selection pane="topRight" activeCell="B1" sqref="B1"/>
      <selection pane="bottomLeft" activeCell="A5" sqref="A5"/>
      <selection pane="bottomRight" activeCell="E10" sqref="E10"/>
    </sheetView>
  </sheetViews>
  <sheetFormatPr defaultColWidth="11" defaultRowHeight="15" x14ac:dyDescent="0.2"/>
  <cols>
    <col min="1" max="1" width="3.5" style="7" bestFit="1" customWidth="1"/>
    <col min="2" max="2" width="9.5" style="7" customWidth="1"/>
    <col min="3" max="3" width="7.5" style="7" customWidth="1"/>
    <col min="4" max="4" width="9.875" style="25" bestFit="1" customWidth="1"/>
    <col min="5" max="6" width="3.625" style="25" customWidth="1"/>
    <col min="7" max="7" width="40.625" style="7" customWidth="1"/>
    <col min="8" max="8" width="9.875" style="7" customWidth="1"/>
    <col min="9" max="9" width="17.875" style="26" customWidth="1"/>
    <col min="10" max="10" width="30.875" style="7" customWidth="1"/>
    <col min="11" max="11" width="11" style="7"/>
    <col min="12" max="12" width="14.75" style="7" bestFit="1" customWidth="1"/>
    <col min="13" max="16384" width="11" style="7"/>
  </cols>
  <sheetData>
    <row r="1" spans="1:23" ht="21" customHeight="1" x14ac:dyDescent="0.2">
      <c r="B1" s="74" t="s">
        <v>152</v>
      </c>
      <c r="C1" s="74"/>
      <c r="D1" s="74" t="s">
        <v>183</v>
      </c>
      <c r="E1" s="74"/>
      <c r="F1" s="74"/>
      <c r="G1" s="75">
        <f ca="1">TODAY()</f>
        <v>42463</v>
      </c>
      <c r="H1" s="74"/>
      <c r="I1" s="74"/>
      <c r="J1" s="6"/>
      <c r="K1" s="6"/>
      <c r="L1" s="6"/>
      <c r="M1" s="6"/>
      <c r="N1" s="6"/>
      <c r="O1" s="6"/>
      <c r="P1" s="6"/>
      <c r="Q1" s="6"/>
      <c r="R1" s="6"/>
      <c r="S1" s="6"/>
      <c r="T1" s="6"/>
      <c r="U1" s="6"/>
      <c r="V1" s="6"/>
      <c r="W1" s="6"/>
    </row>
    <row r="2" spans="1:23" ht="18" x14ac:dyDescent="0.25">
      <c r="B2" s="6"/>
      <c r="C2" s="8" t="s">
        <v>11</v>
      </c>
      <c r="D2" s="9"/>
      <c r="E2" s="9"/>
      <c r="F2" s="9"/>
      <c r="G2" s="10"/>
      <c r="H2" s="10"/>
      <c r="I2" s="11"/>
      <c r="J2" s="12" t="s">
        <v>4</v>
      </c>
      <c r="K2" s="13"/>
      <c r="L2" s="14" t="s">
        <v>12</v>
      </c>
      <c r="M2" s="15"/>
      <c r="N2" s="16"/>
      <c r="O2" s="6"/>
      <c r="P2" s="6"/>
      <c r="Q2" s="6"/>
      <c r="R2" s="6"/>
      <c r="S2" s="6"/>
      <c r="T2" s="6"/>
      <c r="U2" s="6"/>
      <c r="V2" s="6"/>
      <c r="W2" s="6"/>
    </row>
    <row r="3" spans="1:23" x14ac:dyDescent="0.2">
      <c r="A3" s="17" t="s">
        <v>188</v>
      </c>
      <c r="B3" s="17" t="s">
        <v>0</v>
      </c>
      <c r="C3" s="18" t="s">
        <v>1</v>
      </c>
      <c r="D3" s="19" t="s">
        <v>5</v>
      </c>
      <c r="E3" s="89" t="s">
        <v>2</v>
      </c>
      <c r="F3" s="89"/>
      <c r="G3" s="89"/>
      <c r="H3" s="20" t="s">
        <v>13</v>
      </c>
      <c r="I3" s="20" t="s">
        <v>3</v>
      </c>
      <c r="J3" s="21" t="s">
        <v>14</v>
      </c>
      <c r="K3" s="18" t="s">
        <v>6</v>
      </c>
      <c r="L3" s="20" t="s">
        <v>7</v>
      </c>
      <c r="M3" s="18" t="s">
        <v>8</v>
      </c>
      <c r="N3" s="18" t="s">
        <v>9</v>
      </c>
      <c r="O3" s="6"/>
      <c r="P3" s="6"/>
      <c r="Q3" s="6"/>
      <c r="R3" s="6"/>
      <c r="S3" s="6"/>
      <c r="T3" s="6"/>
      <c r="U3" s="6"/>
      <c r="V3" s="6"/>
      <c r="W3" s="6"/>
    </row>
    <row r="4" spans="1:23" x14ac:dyDescent="0.2">
      <c r="B4" s="22"/>
      <c r="C4" s="22"/>
      <c r="D4" s="22"/>
      <c r="E4" s="76" t="s">
        <v>16</v>
      </c>
      <c r="F4" s="77"/>
      <c r="G4" s="78"/>
      <c r="H4" s="24"/>
      <c r="I4" s="37"/>
      <c r="J4" s="38"/>
      <c r="K4" s="38"/>
      <c r="L4" s="39">
        <f>SUM(L5:L27)</f>
        <v>350344000</v>
      </c>
      <c r="M4" s="38"/>
      <c r="N4" s="38"/>
      <c r="O4" s="6"/>
      <c r="P4" s="6"/>
      <c r="Q4" s="6"/>
      <c r="R4" s="6"/>
      <c r="S4" s="6"/>
      <c r="T4" s="6"/>
      <c r="U4" s="6"/>
      <c r="V4" s="6"/>
      <c r="W4" s="6"/>
    </row>
    <row r="5" spans="1:23" ht="56.25" x14ac:dyDescent="0.2">
      <c r="A5" s="32">
        <v>1</v>
      </c>
      <c r="B5" s="66" t="s">
        <v>166</v>
      </c>
      <c r="C5" s="67" t="s">
        <v>10</v>
      </c>
      <c r="D5" s="64">
        <v>42455</v>
      </c>
      <c r="E5" s="71" t="s">
        <v>15</v>
      </c>
      <c r="F5" s="71"/>
      <c r="G5" s="71"/>
      <c r="H5" s="27" t="s">
        <v>21</v>
      </c>
      <c r="I5" s="27" t="s">
        <v>22</v>
      </c>
      <c r="J5" s="27" t="s">
        <v>65</v>
      </c>
      <c r="K5" s="4">
        <v>1</v>
      </c>
      <c r="L5" s="30">
        <v>0</v>
      </c>
      <c r="M5" s="5">
        <v>8</v>
      </c>
      <c r="N5" s="5"/>
      <c r="O5" s="6"/>
      <c r="P5" s="6"/>
      <c r="Q5" s="6"/>
      <c r="R5" s="6"/>
      <c r="S5" s="6"/>
      <c r="T5" s="6"/>
      <c r="U5" s="6"/>
      <c r="V5" s="6"/>
      <c r="W5" s="6"/>
    </row>
    <row r="6" spans="1:23" ht="22.5" x14ac:dyDescent="0.2">
      <c r="A6" s="32">
        <v>2</v>
      </c>
      <c r="B6" s="66" t="s">
        <v>151</v>
      </c>
      <c r="C6" s="67" t="s">
        <v>10</v>
      </c>
      <c r="D6" s="64">
        <v>42455</v>
      </c>
      <c r="E6" s="72" t="s">
        <v>73</v>
      </c>
      <c r="F6" s="72"/>
      <c r="G6" s="71"/>
      <c r="H6" s="27" t="s">
        <v>64</v>
      </c>
      <c r="I6" s="27"/>
      <c r="J6" s="62" t="s">
        <v>150</v>
      </c>
      <c r="K6" s="4">
        <v>0</v>
      </c>
      <c r="L6" s="30">
        <v>0</v>
      </c>
      <c r="M6" s="5"/>
      <c r="N6" s="5"/>
      <c r="O6" s="6"/>
      <c r="P6" s="6"/>
      <c r="Q6" s="6"/>
      <c r="R6" s="6"/>
      <c r="S6" s="6"/>
      <c r="T6" s="6"/>
      <c r="U6" s="6"/>
      <c r="V6" s="6"/>
      <c r="W6" s="6"/>
    </row>
    <row r="7" spans="1:23" ht="33.75" x14ac:dyDescent="0.2">
      <c r="A7" s="32">
        <v>3</v>
      </c>
      <c r="B7" s="66" t="s">
        <v>166</v>
      </c>
      <c r="C7" s="67" t="s">
        <v>10</v>
      </c>
      <c r="D7" s="64">
        <v>42462</v>
      </c>
      <c r="E7" s="72" t="s">
        <v>58</v>
      </c>
      <c r="F7" s="72"/>
      <c r="G7" s="71"/>
      <c r="H7" s="27" t="s">
        <v>20</v>
      </c>
      <c r="I7" s="27"/>
      <c r="J7" s="27" t="s">
        <v>165</v>
      </c>
      <c r="K7" s="4">
        <v>1</v>
      </c>
      <c r="L7" s="30">
        <f>Budget!E8</f>
        <v>90000000</v>
      </c>
      <c r="M7" s="5">
        <v>20</v>
      </c>
      <c r="N7" s="5">
        <v>30</v>
      </c>
      <c r="O7" s="6"/>
      <c r="P7" s="6"/>
      <c r="Q7" s="6"/>
      <c r="R7" s="6"/>
      <c r="S7" s="6"/>
      <c r="T7" s="6"/>
      <c r="U7" s="6"/>
      <c r="V7" s="6"/>
      <c r="W7" s="6"/>
    </row>
    <row r="8" spans="1:23" x14ac:dyDescent="0.2">
      <c r="A8" s="32">
        <v>4</v>
      </c>
      <c r="B8" s="66" t="s">
        <v>18</v>
      </c>
      <c r="C8" s="67" t="s">
        <v>10</v>
      </c>
      <c r="D8" s="64">
        <v>42462</v>
      </c>
      <c r="E8" s="72" t="s">
        <v>19</v>
      </c>
      <c r="F8" s="72"/>
      <c r="G8" s="71"/>
      <c r="H8" s="27" t="s">
        <v>25</v>
      </c>
      <c r="I8" s="27"/>
      <c r="J8" s="27" t="s">
        <v>184</v>
      </c>
      <c r="K8" s="4">
        <v>0.2</v>
      </c>
      <c r="L8" s="30">
        <v>2000000</v>
      </c>
      <c r="M8" s="5"/>
      <c r="N8" s="5"/>
      <c r="O8" s="6"/>
      <c r="P8" s="6"/>
      <c r="Q8" s="6"/>
      <c r="R8" s="6"/>
      <c r="S8" s="6"/>
      <c r="T8" s="6"/>
      <c r="U8" s="6"/>
      <c r="V8" s="6"/>
      <c r="W8" s="6"/>
    </row>
    <row r="9" spans="1:23" x14ac:dyDescent="0.2">
      <c r="A9" s="32">
        <v>5</v>
      </c>
      <c r="B9" s="66" t="s">
        <v>166</v>
      </c>
      <c r="C9" s="68" t="s">
        <v>23</v>
      </c>
      <c r="D9" s="64">
        <v>42455</v>
      </c>
      <c r="E9" s="72" t="s">
        <v>24</v>
      </c>
      <c r="F9" s="72"/>
      <c r="G9" s="71"/>
      <c r="H9" s="27" t="s">
        <v>25</v>
      </c>
      <c r="I9" s="27"/>
      <c r="J9" s="27"/>
      <c r="K9" s="4">
        <v>1</v>
      </c>
      <c r="L9" s="30"/>
      <c r="M9" s="5">
        <v>8</v>
      </c>
      <c r="N9" s="5">
        <v>8</v>
      </c>
      <c r="O9" s="6"/>
      <c r="P9" s="6"/>
      <c r="Q9" s="6"/>
      <c r="R9" s="6"/>
      <c r="S9" s="6"/>
      <c r="T9" s="6"/>
      <c r="U9" s="6"/>
      <c r="V9" s="6"/>
      <c r="W9" s="6"/>
    </row>
    <row r="10" spans="1:23" x14ac:dyDescent="0.2">
      <c r="A10" s="32">
        <v>6</v>
      </c>
      <c r="B10" s="66" t="s">
        <v>18</v>
      </c>
      <c r="C10" s="67" t="s">
        <v>10</v>
      </c>
      <c r="D10" s="64">
        <v>42476</v>
      </c>
      <c r="E10" s="72" t="s">
        <v>185</v>
      </c>
      <c r="F10" s="72"/>
      <c r="G10" s="71"/>
      <c r="H10" s="27" t="s">
        <v>28</v>
      </c>
      <c r="I10" s="27"/>
      <c r="J10" s="27" t="s">
        <v>176</v>
      </c>
      <c r="K10" s="4">
        <v>0</v>
      </c>
      <c r="L10" s="30">
        <f>Budget!E3</f>
        <v>169344000</v>
      </c>
      <c r="M10" s="5">
        <v>40</v>
      </c>
      <c r="N10" s="5"/>
      <c r="O10" s="6"/>
      <c r="P10" s="6"/>
      <c r="Q10" s="6"/>
      <c r="R10" s="6"/>
      <c r="S10" s="6"/>
      <c r="T10" s="6"/>
      <c r="U10" s="6"/>
      <c r="V10" s="6"/>
      <c r="W10" s="6"/>
    </row>
    <row r="11" spans="1:23" ht="45" x14ac:dyDescent="0.2">
      <c r="A11" s="32">
        <v>7</v>
      </c>
      <c r="B11" s="79" t="s">
        <v>17</v>
      </c>
      <c r="C11" s="80" t="s">
        <v>10</v>
      </c>
      <c r="D11" s="81">
        <v>42476</v>
      </c>
      <c r="E11" s="82" t="s">
        <v>186</v>
      </c>
      <c r="F11" s="82"/>
      <c r="G11" s="83"/>
      <c r="H11" s="84" t="s">
        <v>64</v>
      </c>
      <c r="I11" s="84"/>
      <c r="J11" s="84" t="s">
        <v>187</v>
      </c>
      <c r="K11" s="85">
        <v>0</v>
      </c>
      <c r="L11" s="86"/>
      <c r="M11" s="87"/>
      <c r="N11" s="87"/>
      <c r="O11" s="6"/>
      <c r="P11" s="6"/>
      <c r="Q11" s="6"/>
      <c r="R11" s="6"/>
      <c r="S11" s="6"/>
      <c r="T11" s="6"/>
      <c r="U11" s="6"/>
      <c r="V11" s="6"/>
      <c r="W11" s="6"/>
    </row>
    <row r="12" spans="1:23" x14ac:dyDescent="0.2">
      <c r="A12" s="32">
        <v>8</v>
      </c>
      <c r="B12" s="66" t="s">
        <v>18</v>
      </c>
      <c r="C12" s="68" t="s">
        <v>23</v>
      </c>
      <c r="D12" s="64">
        <f>MAX(D13:D15)</f>
        <v>42476</v>
      </c>
      <c r="E12" s="72" t="s">
        <v>172</v>
      </c>
      <c r="F12" s="72"/>
      <c r="G12" s="71"/>
      <c r="H12" s="27"/>
      <c r="I12" s="27"/>
      <c r="J12" s="27"/>
      <c r="K12" s="4">
        <v>0</v>
      </c>
      <c r="L12" s="30"/>
      <c r="M12" s="5"/>
      <c r="N12" s="5"/>
      <c r="O12" s="6"/>
      <c r="P12" s="6"/>
      <c r="Q12" s="6"/>
      <c r="R12" s="6"/>
      <c r="S12" s="6"/>
      <c r="T12" s="6"/>
      <c r="U12" s="6"/>
      <c r="V12" s="6"/>
      <c r="W12" s="6"/>
    </row>
    <row r="13" spans="1:23" x14ac:dyDescent="0.2">
      <c r="A13" s="32">
        <v>9</v>
      </c>
      <c r="B13" s="66" t="s">
        <v>18</v>
      </c>
      <c r="C13" s="68" t="s">
        <v>23</v>
      </c>
      <c r="D13" s="64">
        <v>42462</v>
      </c>
      <c r="E13" s="72"/>
      <c r="F13" s="72" t="s">
        <v>174</v>
      </c>
      <c r="G13" s="71"/>
      <c r="H13" s="27" t="s">
        <v>26</v>
      </c>
      <c r="I13" s="27"/>
      <c r="J13" s="27"/>
      <c r="K13" s="4">
        <v>0</v>
      </c>
      <c r="L13" s="30">
        <v>0</v>
      </c>
      <c r="M13" s="5">
        <v>20</v>
      </c>
      <c r="N13" s="5"/>
      <c r="O13" s="6"/>
      <c r="P13" s="6"/>
      <c r="Q13" s="6"/>
      <c r="R13" s="6"/>
      <c r="S13" s="6"/>
      <c r="T13" s="6"/>
      <c r="U13" s="6"/>
      <c r="V13" s="6"/>
      <c r="W13" s="6"/>
    </row>
    <row r="14" spans="1:23" x14ac:dyDescent="0.2">
      <c r="A14" s="32">
        <v>10</v>
      </c>
      <c r="B14" s="66" t="s">
        <v>17</v>
      </c>
      <c r="C14" s="68" t="s">
        <v>23</v>
      </c>
      <c r="D14" s="64">
        <v>42462</v>
      </c>
      <c r="E14" s="72"/>
      <c r="F14" s="72" t="s">
        <v>173</v>
      </c>
      <c r="G14" s="71"/>
      <c r="H14" s="27" t="s">
        <v>26</v>
      </c>
      <c r="I14" s="27"/>
      <c r="J14" s="27"/>
      <c r="K14" s="4"/>
      <c r="L14" s="30">
        <v>0</v>
      </c>
      <c r="M14" s="5"/>
      <c r="N14" s="5"/>
      <c r="O14" s="6"/>
      <c r="P14" s="6"/>
      <c r="Q14" s="6"/>
      <c r="R14" s="6"/>
      <c r="S14" s="6"/>
      <c r="T14" s="6"/>
      <c r="U14" s="6"/>
      <c r="V14" s="6"/>
      <c r="W14" s="6"/>
    </row>
    <row r="15" spans="1:23" x14ac:dyDescent="0.2">
      <c r="A15" s="32">
        <v>11</v>
      </c>
      <c r="B15" s="66" t="s">
        <v>17</v>
      </c>
      <c r="C15" s="68" t="s">
        <v>23</v>
      </c>
      <c r="D15" s="64">
        <v>42476</v>
      </c>
      <c r="E15" s="72"/>
      <c r="F15" s="72" t="s">
        <v>175</v>
      </c>
      <c r="G15" s="71"/>
      <c r="H15" s="27" t="s">
        <v>20</v>
      </c>
      <c r="I15" s="27"/>
      <c r="J15" s="27"/>
      <c r="K15" s="4"/>
      <c r="L15" s="30">
        <v>5000000</v>
      </c>
      <c r="M15" s="5">
        <v>40</v>
      </c>
      <c r="N15" s="5"/>
      <c r="O15" s="6"/>
      <c r="P15" s="6"/>
      <c r="Q15" s="6"/>
      <c r="R15" s="6"/>
      <c r="S15" s="6"/>
      <c r="T15" s="6"/>
      <c r="U15" s="6"/>
      <c r="V15" s="6"/>
      <c r="W15" s="6"/>
    </row>
    <row r="16" spans="1:23" x14ac:dyDescent="0.2">
      <c r="A16" s="32">
        <v>12</v>
      </c>
      <c r="B16" s="66" t="s">
        <v>17</v>
      </c>
      <c r="C16" s="68" t="s">
        <v>23</v>
      </c>
      <c r="D16" s="64">
        <v>42476</v>
      </c>
      <c r="E16" s="72" t="s">
        <v>27</v>
      </c>
      <c r="F16" s="72"/>
      <c r="G16" s="71"/>
      <c r="H16" s="27" t="s">
        <v>20</v>
      </c>
      <c r="I16" s="27"/>
      <c r="J16" s="27"/>
      <c r="K16" s="4">
        <v>0</v>
      </c>
      <c r="L16" s="30">
        <f>Budget!E10</f>
        <v>48000000</v>
      </c>
      <c r="M16" s="5">
        <v>40</v>
      </c>
      <c r="N16" s="5"/>
      <c r="O16" s="6"/>
      <c r="P16" s="6"/>
      <c r="Q16" s="6"/>
      <c r="R16" s="6"/>
      <c r="S16" s="6"/>
      <c r="T16" s="6"/>
      <c r="U16" s="6"/>
      <c r="V16" s="6"/>
      <c r="W16" s="6"/>
    </row>
    <row r="17" spans="1:23" x14ac:dyDescent="0.2">
      <c r="A17" s="32">
        <v>13</v>
      </c>
      <c r="B17" s="66" t="s">
        <v>17</v>
      </c>
      <c r="C17" s="68" t="s">
        <v>23</v>
      </c>
      <c r="D17" s="64">
        <v>42476</v>
      </c>
      <c r="E17" s="72" t="s">
        <v>59</v>
      </c>
      <c r="F17" s="72"/>
      <c r="G17" s="71"/>
      <c r="H17" s="27" t="s">
        <v>64</v>
      </c>
      <c r="I17" s="27"/>
      <c r="J17" s="27" t="s">
        <v>164</v>
      </c>
      <c r="K17" s="4"/>
      <c r="L17" s="30">
        <f>Budget!E9</f>
        <v>36000000</v>
      </c>
      <c r="M17" s="5">
        <v>40</v>
      </c>
      <c r="N17" s="5"/>
      <c r="O17" s="6"/>
      <c r="P17" s="6"/>
      <c r="Q17" s="6"/>
      <c r="R17" s="6"/>
      <c r="S17" s="6"/>
      <c r="T17" s="6"/>
      <c r="U17" s="6"/>
      <c r="V17" s="6"/>
      <c r="W17" s="6"/>
    </row>
    <row r="18" spans="1:23" x14ac:dyDescent="0.2">
      <c r="A18" s="32">
        <v>14</v>
      </c>
      <c r="B18" s="66" t="s">
        <v>17</v>
      </c>
      <c r="C18" s="67" t="s">
        <v>10</v>
      </c>
      <c r="D18" s="64">
        <f>MAX(D19:D20)</f>
        <v>42476</v>
      </c>
      <c r="E18" s="72" t="s">
        <v>169</v>
      </c>
      <c r="F18" s="72"/>
      <c r="G18" s="70"/>
      <c r="H18" s="1"/>
      <c r="I18" s="1"/>
      <c r="J18" s="1"/>
      <c r="K18" s="4"/>
      <c r="L18" s="30">
        <v>0</v>
      </c>
      <c r="M18" s="5"/>
      <c r="N18" s="5"/>
      <c r="O18" s="6"/>
      <c r="P18" s="6"/>
      <c r="Q18" s="6"/>
      <c r="R18" s="6"/>
      <c r="S18" s="6"/>
      <c r="T18" s="6"/>
      <c r="U18" s="6"/>
      <c r="V18" s="6"/>
      <c r="W18" s="6"/>
    </row>
    <row r="19" spans="1:23" ht="135" x14ac:dyDescent="0.2">
      <c r="A19" s="32">
        <v>15</v>
      </c>
      <c r="B19" s="66" t="s">
        <v>18</v>
      </c>
      <c r="C19" s="67" t="s">
        <v>10</v>
      </c>
      <c r="D19" s="64">
        <v>42476</v>
      </c>
      <c r="E19" s="72"/>
      <c r="F19" s="72" t="s">
        <v>170</v>
      </c>
      <c r="G19" s="70"/>
      <c r="H19" s="1" t="s">
        <v>26</v>
      </c>
      <c r="I19" s="1"/>
      <c r="J19" s="1" t="s">
        <v>190</v>
      </c>
      <c r="K19" s="4"/>
      <c r="L19" s="30">
        <v>0</v>
      </c>
      <c r="M19" s="5"/>
      <c r="N19" s="5"/>
      <c r="O19" s="6"/>
      <c r="P19" s="6"/>
      <c r="Q19" s="6"/>
      <c r="R19" s="6"/>
      <c r="S19" s="6"/>
      <c r="T19" s="6"/>
      <c r="U19" s="6"/>
      <c r="V19" s="6"/>
      <c r="W19" s="6"/>
    </row>
    <row r="20" spans="1:23" ht="78.75" x14ac:dyDescent="0.2">
      <c r="A20" s="32">
        <v>16</v>
      </c>
      <c r="B20" s="66" t="s">
        <v>17</v>
      </c>
      <c r="C20" s="67" t="s">
        <v>10</v>
      </c>
      <c r="D20" s="64">
        <v>42476</v>
      </c>
      <c r="E20" s="72"/>
      <c r="F20" s="72" t="s">
        <v>171</v>
      </c>
      <c r="G20" s="70"/>
      <c r="H20" s="1" t="s">
        <v>20</v>
      </c>
      <c r="I20" s="1"/>
      <c r="J20" s="1" t="s">
        <v>189</v>
      </c>
      <c r="K20" s="4"/>
      <c r="L20" s="30">
        <v>0</v>
      </c>
      <c r="M20" s="5"/>
      <c r="N20" s="5"/>
      <c r="O20" s="6"/>
      <c r="P20" s="6"/>
      <c r="Q20" s="6"/>
      <c r="R20" s="6"/>
      <c r="S20" s="6"/>
      <c r="T20" s="6"/>
      <c r="U20" s="6"/>
      <c r="V20" s="6"/>
      <c r="W20" s="6"/>
    </row>
    <row r="21" spans="1:23" x14ac:dyDescent="0.2">
      <c r="A21" s="32">
        <v>17</v>
      </c>
      <c r="B21" s="66" t="s">
        <v>17</v>
      </c>
      <c r="C21" s="73" t="s">
        <v>23</v>
      </c>
      <c r="D21" s="64">
        <v>42490</v>
      </c>
      <c r="E21" s="72" t="s">
        <v>177</v>
      </c>
      <c r="F21" s="72"/>
      <c r="G21" s="70"/>
      <c r="H21" s="1"/>
      <c r="I21" s="1"/>
      <c r="J21" s="1"/>
      <c r="K21" s="4"/>
      <c r="L21" s="30">
        <v>0</v>
      </c>
      <c r="M21" s="5"/>
      <c r="N21" s="5"/>
      <c r="O21" s="6"/>
      <c r="P21" s="6"/>
      <c r="Q21" s="6"/>
      <c r="R21" s="6"/>
      <c r="S21" s="6"/>
      <c r="T21" s="6"/>
      <c r="U21" s="6"/>
      <c r="V21" s="6"/>
      <c r="W21" s="6"/>
    </row>
    <row r="22" spans="1:23" ht="67.5" x14ac:dyDescent="0.2">
      <c r="A22" s="32">
        <v>18</v>
      </c>
      <c r="B22" s="66" t="s">
        <v>17</v>
      </c>
      <c r="C22" s="73" t="s">
        <v>23</v>
      </c>
      <c r="D22" s="64">
        <v>42490</v>
      </c>
      <c r="E22" s="72"/>
      <c r="F22" s="72" t="s">
        <v>178</v>
      </c>
      <c r="G22" s="70"/>
      <c r="H22" s="1" t="s">
        <v>26</v>
      </c>
      <c r="I22" s="1"/>
      <c r="J22" s="1" t="s">
        <v>180</v>
      </c>
      <c r="K22" s="4"/>
      <c r="L22" s="30"/>
      <c r="M22" s="5"/>
      <c r="N22" s="5"/>
      <c r="O22" s="6"/>
      <c r="P22" s="6"/>
      <c r="Q22" s="6"/>
      <c r="R22" s="6"/>
      <c r="S22" s="6"/>
      <c r="T22" s="6"/>
      <c r="U22" s="6"/>
      <c r="V22" s="6"/>
      <c r="W22" s="6"/>
    </row>
    <row r="23" spans="1:23" x14ac:dyDescent="0.2">
      <c r="A23" s="32">
        <v>19</v>
      </c>
      <c r="B23" s="66" t="s">
        <v>17</v>
      </c>
      <c r="C23" s="73" t="s">
        <v>23</v>
      </c>
      <c r="D23" s="64">
        <v>42490</v>
      </c>
      <c r="E23" s="72"/>
      <c r="F23" s="72" t="s">
        <v>179</v>
      </c>
      <c r="G23" s="70"/>
      <c r="H23" s="1" t="s">
        <v>26</v>
      </c>
      <c r="I23" s="1"/>
      <c r="J23" s="1"/>
      <c r="K23" s="4"/>
      <c r="L23" s="30"/>
      <c r="M23" s="5"/>
      <c r="N23" s="5"/>
      <c r="O23" s="6"/>
      <c r="P23" s="6"/>
      <c r="Q23" s="6"/>
      <c r="R23" s="6"/>
      <c r="S23" s="6"/>
      <c r="T23" s="6"/>
      <c r="U23" s="6"/>
      <c r="V23" s="6"/>
      <c r="W23" s="6"/>
    </row>
    <row r="24" spans="1:23" x14ac:dyDescent="0.2">
      <c r="B24" s="66"/>
      <c r="C24" s="69"/>
      <c r="D24" s="65"/>
      <c r="E24" s="72"/>
      <c r="F24" s="72"/>
      <c r="G24" s="70"/>
      <c r="H24" s="1"/>
      <c r="I24" s="1"/>
      <c r="J24" s="2"/>
      <c r="K24" s="4"/>
      <c r="L24" s="30"/>
      <c r="M24" s="5"/>
      <c r="N24" s="5"/>
      <c r="O24" s="6"/>
      <c r="P24" s="6"/>
      <c r="Q24" s="6"/>
      <c r="R24" s="6"/>
      <c r="S24" s="6"/>
      <c r="T24" s="6"/>
      <c r="U24" s="6"/>
      <c r="V24" s="6"/>
      <c r="W24" s="6"/>
    </row>
    <row r="25" spans="1:23" x14ac:dyDescent="0.2">
      <c r="B25" s="66"/>
      <c r="C25" s="69"/>
      <c r="D25" s="65"/>
      <c r="E25" s="72"/>
      <c r="F25" s="72"/>
      <c r="G25" s="70"/>
      <c r="H25" s="1"/>
      <c r="I25" s="1"/>
      <c r="J25" s="2"/>
      <c r="K25" s="4"/>
      <c r="L25" s="30"/>
      <c r="M25" s="5"/>
      <c r="N25" s="5"/>
      <c r="O25" s="6"/>
      <c r="P25" s="6"/>
      <c r="Q25" s="6"/>
      <c r="R25" s="6"/>
      <c r="S25" s="6"/>
      <c r="T25" s="6"/>
      <c r="U25" s="6"/>
      <c r="V25" s="6"/>
      <c r="W25" s="6"/>
    </row>
    <row r="26" spans="1:23" x14ac:dyDescent="0.2">
      <c r="B26" s="66"/>
      <c r="C26" s="69"/>
      <c r="D26" s="65"/>
      <c r="E26" s="72"/>
      <c r="F26" s="72"/>
      <c r="G26" s="70"/>
      <c r="H26" s="1"/>
      <c r="I26" s="1"/>
      <c r="J26" s="2"/>
      <c r="K26" s="4"/>
      <c r="L26" s="30"/>
      <c r="M26" s="5"/>
      <c r="N26" s="5"/>
      <c r="O26" s="6"/>
      <c r="P26" s="6"/>
      <c r="Q26" s="6"/>
      <c r="R26" s="6"/>
      <c r="S26" s="6"/>
      <c r="T26" s="6"/>
      <c r="U26" s="6"/>
      <c r="V26" s="6"/>
      <c r="W26" s="6"/>
    </row>
    <row r="27" spans="1:23" x14ac:dyDescent="0.2">
      <c r="B27" s="66"/>
      <c r="C27" s="69"/>
      <c r="D27" s="65"/>
      <c r="E27" s="72"/>
      <c r="F27" s="72"/>
      <c r="G27" s="70"/>
      <c r="H27" s="1"/>
      <c r="I27" s="1"/>
      <c r="J27" s="2"/>
      <c r="K27" s="4"/>
      <c r="L27" s="30">
        <v>0</v>
      </c>
      <c r="M27" s="5"/>
      <c r="N27" s="5"/>
      <c r="O27" s="6"/>
      <c r="P27" s="6"/>
      <c r="Q27" s="6"/>
      <c r="R27" s="6"/>
      <c r="S27" s="6"/>
      <c r="T27" s="6"/>
      <c r="U27" s="6"/>
      <c r="V27" s="6"/>
      <c r="W27" s="6"/>
    </row>
    <row r="28" spans="1:23" x14ac:dyDescent="0.2">
      <c r="B28" s="22"/>
      <c r="C28" s="22"/>
      <c r="D28" s="22"/>
      <c r="E28" s="22"/>
      <c r="F28" s="22"/>
      <c r="G28" s="23" t="s">
        <v>55</v>
      </c>
      <c r="H28" s="24"/>
      <c r="I28" s="37"/>
      <c r="J28" s="38"/>
      <c r="K28" s="38"/>
      <c r="L28" s="38"/>
      <c r="M28" s="38"/>
      <c r="N28" s="38"/>
      <c r="O28" s="6"/>
      <c r="P28" s="6"/>
      <c r="Q28" s="6"/>
      <c r="R28" s="6"/>
      <c r="S28" s="6"/>
      <c r="T28" s="6"/>
      <c r="U28" s="6"/>
      <c r="V28" s="6"/>
      <c r="W28" s="6"/>
    </row>
    <row r="29" spans="1:23" x14ac:dyDescent="0.2">
      <c r="B29" s="28" t="s">
        <v>17</v>
      </c>
      <c r="C29" s="29"/>
      <c r="D29" s="3"/>
      <c r="E29" s="3"/>
      <c r="F29" s="3"/>
      <c r="G29" s="1"/>
      <c r="H29" s="1"/>
      <c r="I29" s="1"/>
      <c r="J29" s="2"/>
      <c r="K29" s="4"/>
      <c r="L29" s="30"/>
      <c r="M29" s="5"/>
      <c r="N29" s="5"/>
      <c r="O29" s="6"/>
      <c r="P29" s="6"/>
      <c r="Q29" s="6"/>
      <c r="R29" s="6"/>
      <c r="S29" s="6"/>
      <c r="T29" s="6"/>
      <c r="U29" s="6"/>
      <c r="V29" s="6"/>
      <c r="W29" s="6"/>
    </row>
    <row r="30" spans="1:23" x14ac:dyDescent="0.2">
      <c r="B30" s="28" t="s">
        <v>17</v>
      </c>
      <c r="C30" s="29"/>
      <c r="D30" s="3"/>
      <c r="E30" s="3"/>
      <c r="F30" s="3"/>
      <c r="G30" s="1"/>
      <c r="H30" s="1"/>
      <c r="I30" s="1"/>
      <c r="J30" s="2"/>
      <c r="K30" s="4"/>
      <c r="L30" s="30"/>
      <c r="M30" s="5"/>
      <c r="N30" s="5"/>
      <c r="O30" s="6"/>
      <c r="P30" s="6"/>
      <c r="Q30" s="6"/>
      <c r="R30" s="6"/>
      <c r="S30" s="6"/>
      <c r="T30" s="6"/>
      <c r="U30" s="6"/>
      <c r="V30" s="6"/>
      <c r="W30" s="6"/>
    </row>
    <row r="31" spans="1:23" x14ac:dyDescent="0.2">
      <c r="B31" s="28" t="s">
        <v>17</v>
      </c>
      <c r="C31" s="29"/>
      <c r="D31" s="3"/>
      <c r="E31" s="3"/>
      <c r="F31" s="3"/>
      <c r="G31" s="1"/>
      <c r="H31" s="1"/>
      <c r="I31" s="1"/>
      <c r="J31" s="2"/>
      <c r="K31" s="4"/>
      <c r="L31" s="30"/>
      <c r="M31" s="5"/>
      <c r="N31" s="5"/>
      <c r="O31" s="6"/>
      <c r="P31" s="6"/>
      <c r="Q31" s="6"/>
      <c r="R31" s="6"/>
      <c r="S31" s="6"/>
      <c r="T31" s="6"/>
      <c r="U31" s="6"/>
      <c r="V31" s="6"/>
      <c r="W31" s="6"/>
    </row>
    <row r="32" spans="1:23" x14ac:dyDescent="0.2">
      <c r="B32" s="28" t="s">
        <v>17</v>
      </c>
      <c r="C32" s="29"/>
      <c r="D32" s="3"/>
      <c r="E32" s="3"/>
      <c r="F32" s="3"/>
      <c r="G32" s="1"/>
      <c r="H32" s="1"/>
      <c r="I32" s="1"/>
      <c r="J32" s="2"/>
      <c r="K32" s="4"/>
      <c r="L32" s="30"/>
      <c r="M32" s="5"/>
      <c r="N32" s="5"/>
      <c r="O32" s="6"/>
      <c r="P32" s="6"/>
      <c r="Q32" s="6"/>
      <c r="R32" s="6"/>
      <c r="S32" s="6"/>
      <c r="T32" s="6"/>
      <c r="U32" s="6"/>
      <c r="V32" s="6"/>
      <c r="W32" s="6"/>
    </row>
    <row r="33" spans="2:23" x14ac:dyDescent="0.2">
      <c r="B33" s="28" t="s">
        <v>17</v>
      </c>
      <c r="C33" s="29"/>
      <c r="D33" s="3"/>
      <c r="E33" s="3"/>
      <c r="F33" s="3"/>
      <c r="G33" s="1"/>
      <c r="H33" s="1"/>
      <c r="I33" s="1"/>
      <c r="J33" s="2"/>
      <c r="K33" s="4"/>
      <c r="L33" s="30"/>
      <c r="M33" s="5"/>
      <c r="N33" s="5"/>
      <c r="O33" s="6"/>
      <c r="P33" s="6"/>
      <c r="Q33" s="6"/>
      <c r="R33" s="6"/>
      <c r="S33" s="6"/>
      <c r="T33" s="6"/>
      <c r="U33" s="6"/>
      <c r="V33" s="6"/>
      <c r="W33" s="6"/>
    </row>
    <row r="34" spans="2:23" x14ac:dyDescent="0.2">
      <c r="B34" s="28" t="s">
        <v>17</v>
      </c>
      <c r="C34" s="29"/>
      <c r="D34" s="3"/>
      <c r="E34" s="3"/>
      <c r="F34" s="3"/>
      <c r="G34" s="1"/>
      <c r="H34" s="1"/>
      <c r="I34" s="1"/>
      <c r="J34" s="2"/>
      <c r="K34" s="4"/>
      <c r="L34" s="30"/>
      <c r="M34" s="5"/>
      <c r="N34" s="5"/>
      <c r="O34" s="6"/>
      <c r="P34" s="6"/>
      <c r="Q34" s="6"/>
      <c r="R34" s="6"/>
      <c r="S34" s="6"/>
      <c r="T34" s="6"/>
      <c r="U34" s="6"/>
      <c r="V34" s="6"/>
      <c r="W34" s="6"/>
    </row>
    <row r="35" spans="2:23" x14ac:dyDescent="0.2">
      <c r="B35" s="28" t="s">
        <v>17</v>
      </c>
      <c r="C35" s="29"/>
      <c r="D35" s="3"/>
      <c r="E35" s="3"/>
      <c r="F35" s="3"/>
      <c r="G35" s="1"/>
      <c r="H35" s="1"/>
      <c r="I35" s="1"/>
      <c r="J35" s="2"/>
      <c r="K35" s="4"/>
      <c r="L35" s="30"/>
      <c r="M35" s="5"/>
      <c r="N35" s="5"/>
      <c r="O35" s="6"/>
      <c r="P35" s="6"/>
      <c r="Q35" s="6"/>
      <c r="R35" s="6"/>
      <c r="S35" s="6"/>
      <c r="T35" s="6"/>
      <c r="U35" s="6"/>
      <c r="V35" s="6"/>
      <c r="W35" s="6"/>
    </row>
    <row r="36" spans="2:23" x14ac:dyDescent="0.2">
      <c r="B36" s="28" t="s">
        <v>17</v>
      </c>
      <c r="C36" s="29"/>
      <c r="D36" s="3"/>
      <c r="E36" s="3"/>
      <c r="F36" s="3"/>
      <c r="G36" s="1"/>
      <c r="H36" s="1"/>
      <c r="I36" s="1"/>
      <c r="J36" s="2"/>
      <c r="K36" s="4"/>
      <c r="L36" s="30"/>
      <c r="M36" s="5"/>
      <c r="N36" s="5"/>
      <c r="O36" s="6"/>
      <c r="P36" s="6"/>
      <c r="Q36" s="6"/>
      <c r="R36" s="6"/>
      <c r="S36" s="6"/>
      <c r="T36" s="6"/>
      <c r="U36" s="6"/>
      <c r="V36" s="6"/>
      <c r="W36" s="6"/>
    </row>
    <row r="37" spans="2:23" x14ac:dyDescent="0.2">
      <c r="O37" s="6"/>
      <c r="P37" s="6"/>
      <c r="Q37" s="6"/>
      <c r="R37" s="6"/>
      <c r="S37" s="6"/>
      <c r="T37" s="6"/>
      <c r="U37" s="6"/>
      <c r="V37" s="6"/>
      <c r="W37" s="6"/>
    </row>
    <row r="38" spans="2:23" x14ac:dyDescent="0.2">
      <c r="O38" s="6"/>
      <c r="P38" s="6"/>
      <c r="Q38" s="6"/>
      <c r="R38" s="6"/>
      <c r="S38" s="6"/>
      <c r="T38" s="6"/>
      <c r="U38" s="6"/>
      <c r="V38" s="6"/>
      <c r="W38" s="6"/>
    </row>
    <row r="39" spans="2:23" x14ac:dyDescent="0.2">
      <c r="O39" s="6"/>
      <c r="P39" s="6"/>
      <c r="Q39" s="6"/>
      <c r="R39" s="6"/>
      <c r="S39" s="6"/>
      <c r="T39" s="6"/>
      <c r="U39" s="6"/>
      <c r="V39" s="6"/>
      <c r="W39" s="6"/>
    </row>
    <row r="40" spans="2:23" x14ac:dyDescent="0.2">
      <c r="O40" s="6"/>
      <c r="P40" s="6"/>
      <c r="Q40" s="6"/>
      <c r="R40" s="6"/>
      <c r="S40" s="6"/>
      <c r="T40" s="6"/>
      <c r="U40" s="6"/>
      <c r="V40" s="6"/>
      <c r="W40" s="6"/>
    </row>
    <row r="41" spans="2:23" x14ac:dyDescent="0.2">
      <c r="O41" s="6"/>
      <c r="P41" s="6"/>
      <c r="Q41" s="6"/>
      <c r="R41" s="6"/>
      <c r="S41" s="6"/>
      <c r="T41" s="6"/>
      <c r="U41" s="6"/>
      <c r="V41" s="6"/>
      <c r="W41" s="6"/>
    </row>
    <row r="42" spans="2:23" x14ac:dyDescent="0.2">
      <c r="O42" s="6"/>
      <c r="P42" s="6"/>
      <c r="Q42" s="6"/>
      <c r="R42" s="6"/>
      <c r="S42" s="6"/>
      <c r="T42" s="6"/>
      <c r="U42" s="6"/>
      <c r="V42" s="6"/>
      <c r="W42" s="6"/>
    </row>
    <row r="43" spans="2:23" x14ac:dyDescent="0.2">
      <c r="O43" s="6"/>
      <c r="P43" s="6"/>
      <c r="Q43" s="6"/>
      <c r="R43" s="6"/>
      <c r="S43" s="6"/>
      <c r="T43" s="6"/>
      <c r="U43" s="6"/>
      <c r="V43" s="6"/>
      <c r="W43" s="6"/>
    </row>
    <row r="44" spans="2:23" x14ac:dyDescent="0.2">
      <c r="O44" s="6"/>
      <c r="P44" s="6"/>
      <c r="Q44" s="6"/>
      <c r="R44" s="6"/>
      <c r="S44" s="6"/>
      <c r="T44" s="6"/>
      <c r="U44" s="6"/>
      <c r="V44" s="6"/>
      <c r="W44" s="6"/>
    </row>
    <row r="45" spans="2:23" x14ac:dyDescent="0.2">
      <c r="O45" s="6"/>
      <c r="P45" s="6"/>
      <c r="Q45" s="6"/>
      <c r="R45" s="6"/>
      <c r="S45" s="6"/>
      <c r="T45" s="6"/>
      <c r="U45" s="6"/>
      <c r="V45" s="6"/>
      <c r="W45" s="6"/>
    </row>
    <row r="46" spans="2:23" x14ac:dyDescent="0.2">
      <c r="O46" s="6"/>
      <c r="P46" s="6"/>
      <c r="Q46" s="6"/>
      <c r="R46" s="6"/>
      <c r="S46" s="6"/>
      <c r="T46" s="6"/>
      <c r="U46" s="6"/>
      <c r="V46" s="6"/>
      <c r="W46" s="6"/>
    </row>
    <row r="47" spans="2:23" x14ac:dyDescent="0.2">
      <c r="O47" s="6"/>
      <c r="P47" s="6"/>
      <c r="Q47" s="6"/>
      <c r="R47" s="6"/>
      <c r="S47" s="6"/>
      <c r="T47" s="6"/>
      <c r="U47" s="6"/>
      <c r="V47" s="6"/>
      <c r="W47" s="6"/>
    </row>
    <row r="48" spans="2:23" x14ac:dyDescent="0.2">
      <c r="O48" s="6"/>
      <c r="P48" s="6"/>
      <c r="Q48" s="6"/>
      <c r="R48" s="6"/>
      <c r="S48" s="6"/>
      <c r="T48" s="6"/>
      <c r="U48" s="6"/>
      <c r="V48" s="6"/>
      <c r="W48" s="6"/>
    </row>
    <row r="49" spans="15:23" x14ac:dyDescent="0.2">
      <c r="O49" s="6"/>
      <c r="P49" s="6"/>
      <c r="Q49" s="6"/>
      <c r="R49" s="6"/>
      <c r="S49" s="6"/>
      <c r="T49" s="6"/>
      <c r="U49" s="6"/>
      <c r="V49" s="6"/>
      <c r="W49" s="6"/>
    </row>
    <row r="50" spans="15:23" x14ac:dyDescent="0.2">
      <c r="O50" s="6"/>
      <c r="P50" s="6"/>
      <c r="Q50" s="6"/>
      <c r="R50" s="6"/>
      <c r="S50" s="6"/>
      <c r="T50" s="6"/>
      <c r="U50" s="6"/>
      <c r="V50" s="6"/>
      <c r="W50" s="6"/>
    </row>
    <row r="51" spans="15:23" x14ac:dyDescent="0.2">
      <c r="O51" s="6"/>
      <c r="P51" s="6"/>
      <c r="Q51" s="6"/>
      <c r="R51" s="6"/>
      <c r="S51" s="6"/>
      <c r="T51" s="6"/>
      <c r="U51" s="6"/>
      <c r="V51" s="6"/>
      <c r="W51" s="6"/>
    </row>
    <row r="52" spans="15:23" x14ac:dyDescent="0.2">
      <c r="O52" s="6"/>
      <c r="P52" s="6"/>
      <c r="Q52" s="6"/>
      <c r="R52" s="6"/>
      <c r="S52" s="6"/>
      <c r="T52" s="6"/>
      <c r="U52" s="6"/>
      <c r="V52" s="6"/>
      <c r="W52" s="6"/>
    </row>
  </sheetData>
  <autoFilter ref="B3:W3">
    <filterColumn colId="3" showButton="0"/>
    <filterColumn colId="4" showButton="0"/>
  </autoFilter>
  <mergeCells count="1">
    <mergeCell ref="E3:G3"/>
  </mergeCells>
  <conditionalFormatting sqref="E19:N19 B5:N17 B18:B19 D18:N18 B27:N345">
    <cfRule type="expression" dxfId="2" priority="13" stopIfTrue="1">
      <formula>AND($B5="Doing")</formula>
    </cfRule>
    <cfRule type="expression" dxfId="1" priority="14" stopIfTrue="1">
      <formula>AND($B5="Cancel")</formula>
    </cfRule>
    <cfRule type="expression" dxfId="0" priority="15" stopIfTrue="1">
      <formula>AND($B5="Done")</formula>
    </cfRule>
  </conditionalFormatting>
  <dataValidations count="2">
    <dataValidation type="list" allowBlank="1" showInputMessage="1" showErrorMessage="1" sqref="B29:B36">
      <formula1>"NotStart,Doing,Done"</formula1>
    </dataValidation>
    <dataValidation type="list" allowBlank="1" showInputMessage="1" showErrorMessage="1" sqref="B5:B27">
      <formula1>"NotStart,Doing,Done,Cancel"</formula1>
    </dataValidation>
  </dataValidations>
  <pageMargins left="0.75" right="0.75" top="1" bottom="1" header="0.5" footer="0.5"/>
  <pageSetup orientation="portrait" verticalDpi="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abSelected="1" workbookViewId="0">
      <selection activeCell="D21" sqref="D21"/>
    </sheetView>
  </sheetViews>
  <sheetFormatPr defaultRowHeight="15.75" x14ac:dyDescent="0.25"/>
  <cols>
    <col min="2" max="2" width="17.5" bestFit="1" customWidth="1"/>
    <col min="3" max="3" width="23" customWidth="1"/>
    <col min="4" max="4" width="37" customWidth="1"/>
    <col min="5" max="5" width="17.375" bestFit="1" customWidth="1"/>
    <col min="6" max="6" width="18" bestFit="1" customWidth="1"/>
    <col min="7" max="7" width="31.25" bestFit="1" customWidth="1"/>
  </cols>
  <sheetData>
    <row r="1" spans="1:7" x14ac:dyDescent="0.25">
      <c r="F1" t="s">
        <v>68</v>
      </c>
    </row>
    <row r="2" spans="1:7" x14ac:dyDescent="0.25">
      <c r="D2" t="s">
        <v>57</v>
      </c>
      <c r="E2" s="31">
        <f>E8</f>
        <v>90000000</v>
      </c>
      <c r="F2" s="31">
        <f>E2/12</f>
        <v>7500000</v>
      </c>
    </row>
    <row r="3" spans="1:7" x14ac:dyDescent="0.25">
      <c r="D3" t="s">
        <v>56</v>
      </c>
      <c r="E3" s="31">
        <f>SUM(E11:E23)</f>
        <v>169344000</v>
      </c>
      <c r="F3" s="41">
        <f>E3/36</f>
        <v>4704000</v>
      </c>
      <c r="G3" t="s">
        <v>69</v>
      </c>
    </row>
    <row r="4" spans="1:7" x14ac:dyDescent="0.25">
      <c r="D4" t="s">
        <v>67</v>
      </c>
      <c r="E4" s="31">
        <f>SUM(E9:E10)</f>
        <v>84000000</v>
      </c>
      <c r="F4" s="31">
        <f>E4/12</f>
        <v>7000000</v>
      </c>
    </row>
    <row r="5" spans="1:7" x14ac:dyDescent="0.25">
      <c r="D5" t="s">
        <v>70</v>
      </c>
      <c r="E5" s="31"/>
      <c r="F5" s="31">
        <f>SUM(F2:F4)</f>
        <v>19204000</v>
      </c>
      <c r="G5" s="40"/>
    </row>
    <row r="6" spans="1:7" ht="47.25" x14ac:dyDescent="0.25">
      <c r="D6" s="42" t="s">
        <v>71</v>
      </c>
      <c r="E6" s="31"/>
      <c r="F6" s="31">
        <f>F5*5</f>
        <v>96020000</v>
      </c>
      <c r="G6" s="40" t="s">
        <v>72</v>
      </c>
    </row>
    <row r="7" spans="1:7" x14ac:dyDescent="0.25">
      <c r="A7" s="33" t="s">
        <v>43</v>
      </c>
      <c r="B7" s="33" t="s">
        <v>29</v>
      </c>
      <c r="C7" s="33" t="s">
        <v>30</v>
      </c>
      <c r="D7" s="33" t="s">
        <v>31</v>
      </c>
      <c r="E7" s="33" t="s">
        <v>32</v>
      </c>
      <c r="F7" s="33" t="s">
        <v>33</v>
      </c>
      <c r="G7" s="33" t="s">
        <v>35</v>
      </c>
    </row>
    <row r="8" spans="1:7" ht="23.25" x14ac:dyDescent="0.25">
      <c r="A8" s="34">
        <v>1</v>
      </c>
      <c r="B8" s="34" t="s">
        <v>34</v>
      </c>
      <c r="C8" s="34"/>
      <c r="D8" s="34"/>
      <c r="E8" s="35">
        <f>F8*12</f>
        <v>90000000</v>
      </c>
      <c r="F8" s="35">
        <v>7500000</v>
      </c>
      <c r="G8" s="36" t="s">
        <v>36</v>
      </c>
    </row>
    <row r="9" spans="1:7" x14ac:dyDescent="0.25">
      <c r="A9" s="34">
        <v>2</v>
      </c>
      <c r="B9" s="34" t="s">
        <v>60</v>
      </c>
      <c r="C9" s="34"/>
      <c r="D9" s="34"/>
      <c r="E9" s="35">
        <f>F9*12</f>
        <v>36000000</v>
      </c>
      <c r="F9" s="35">
        <v>3000000</v>
      </c>
      <c r="G9" s="36" t="s">
        <v>62</v>
      </c>
    </row>
    <row r="10" spans="1:7" x14ac:dyDescent="0.25">
      <c r="A10" s="34">
        <v>3</v>
      </c>
      <c r="B10" s="34" t="s">
        <v>61</v>
      </c>
      <c r="C10" s="34"/>
      <c r="D10" s="34"/>
      <c r="E10" s="35">
        <f>F10*12</f>
        <v>48000000</v>
      </c>
      <c r="F10" s="35">
        <v>4000000</v>
      </c>
      <c r="G10" s="36" t="s">
        <v>62</v>
      </c>
    </row>
    <row r="11" spans="1:7" x14ac:dyDescent="0.25">
      <c r="A11" s="34">
        <v>4</v>
      </c>
      <c r="B11" s="34" t="s">
        <v>37</v>
      </c>
      <c r="C11" s="34"/>
      <c r="D11" s="34"/>
      <c r="E11" s="35">
        <f>SUM(F12:F24)*1.1</f>
        <v>157344000</v>
      </c>
      <c r="F11" s="35"/>
      <c r="G11" s="34" t="s">
        <v>63</v>
      </c>
    </row>
    <row r="12" spans="1:7" x14ac:dyDescent="0.25">
      <c r="A12" s="34">
        <v>5</v>
      </c>
      <c r="B12" s="34"/>
      <c r="C12" s="34" t="s">
        <v>38</v>
      </c>
      <c r="D12" s="34"/>
      <c r="E12" s="35"/>
      <c r="F12" s="35">
        <v>6000000</v>
      </c>
      <c r="G12" s="34"/>
    </row>
    <row r="13" spans="1:7" x14ac:dyDescent="0.25">
      <c r="A13" s="34">
        <v>6</v>
      </c>
      <c r="B13" s="34"/>
      <c r="C13" s="34" t="s">
        <v>39</v>
      </c>
      <c r="D13" s="34"/>
      <c r="E13" s="35"/>
      <c r="F13" s="35">
        <v>4000000</v>
      </c>
      <c r="G13" s="34"/>
    </row>
    <row r="14" spans="1:7" x14ac:dyDescent="0.25">
      <c r="A14" s="34">
        <v>7</v>
      </c>
      <c r="B14" s="34"/>
      <c r="C14" s="34" t="s">
        <v>40</v>
      </c>
      <c r="D14" s="34"/>
      <c r="E14" s="35"/>
      <c r="F14" s="35">
        <v>15000000</v>
      </c>
      <c r="G14" s="34"/>
    </row>
    <row r="15" spans="1:7" ht="23.25" x14ac:dyDescent="0.25">
      <c r="A15" s="97">
        <v>8</v>
      </c>
      <c r="B15" s="97"/>
      <c r="C15" s="97" t="s">
        <v>41</v>
      </c>
      <c r="D15" s="97"/>
      <c r="E15" s="98"/>
      <c r="F15" s="98">
        <v>0</v>
      </c>
      <c r="G15" s="99" t="s">
        <v>181</v>
      </c>
    </row>
    <row r="16" spans="1:7" x14ac:dyDescent="0.25">
      <c r="A16" s="34">
        <v>9</v>
      </c>
      <c r="B16" s="34"/>
      <c r="C16" s="34" t="s">
        <v>47</v>
      </c>
      <c r="D16" s="34"/>
      <c r="E16" s="35"/>
      <c r="F16" s="35">
        <v>1800000</v>
      </c>
      <c r="G16" s="34"/>
    </row>
    <row r="17" spans="1:7" x14ac:dyDescent="0.25">
      <c r="A17" s="34">
        <v>10</v>
      </c>
      <c r="B17" s="34"/>
      <c r="C17" s="34" t="s">
        <v>42</v>
      </c>
      <c r="D17" s="34"/>
      <c r="E17" s="35"/>
      <c r="F17" s="35">
        <v>5000000</v>
      </c>
      <c r="G17" s="34" t="s">
        <v>50</v>
      </c>
    </row>
    <row r="18" spans="1:7" ht="23.25" x14ac:dyDescent="0.25">
      <c r="A18" s="97">
        <v>11</v>
      </c>
      <c r="B18" s="97"/>
      <c r="C18" s="97" t="s">
        <v>44</v>
      </c>
      <c r="D18" s="97"/>
      <c r="E18" s="98"/>
      <c r="F18" s="98">
        <v>0</v>
      </c>
      <c r="G18" s="99" t="s">
        <v>182</v>
      </c>
    </row>
    <row r="19" spans="1:7" x14ac:dyDescent="0.25">
      <c r="A19" s="34">
        <v>12</v>
      </c>
      <c r="B19" s="34"/>
      <c r="C19" s="34" t="s">
        <v>48</v>
      </c>
      <c r="D19" s="34"/>
      <c r="E19" s="35"/>
      <c r="F19" s="35">
        <v>5000000</v>
      </c>
      <c r="G19" s="34" t="s">
        <v>49</v>
      </c>
    </row>
    <row r="20" spans="1:7" x14ac:dyDescent="0.25">
      <c r="A20" s="34">
        <v>13</v>
      </c>
      <c r="B20" s="34"/>
      <c r="C20" s="34" t="s">
        <v>45</v>
      </c>
      <c r="D20" s="34"/>
      <c r="E20" s="35"/>
      <c r="F20" s="35">
        <v>1000000</v>
      </c>
      <c r="G20" s="34"/>
    </row>
    <row r="21" spans="1:7" x14ac:dyDescent="0.25">
      <c r="A21" s="34">
        <v>14</v>
      </c>
      <c r="B21" s="34"/>
      <c r="C21" s="34" t="s">
        <v>46</v>
      </c>
      <c r="D21" s="34"/>
      <c r="E21" s="35"/>
      <c r="F21" s="35">
        <v>5000000</v>
      </c>
      <c r="G21" s="34"/>
    </row>
    <row r="22" spans="1:7" x14ac:dyDescent="0.25">
      <c r="A22" s="34">
        <v>15</v>
      </c>
      <c r="B22" s="34" t="s">
        <v>51</v>
      </c>
      <c r="C22" s="34"/>
      <c r="D22" s="34"/>
      <c r="E22" s="35">
        <f>F22*40</f>
        <v>4800000</v>
      </c>
      <c r="F22" s="35">
        <v>120000</v>
      </c>
      <c r="G22" s="34" t="s">
        <v>53</v>
      </c>
    </row>
    <row r="23" spans="1:7" x14ac:dyDescent="0.25">
      <c r="A23" s="34">
        <v>16</v>
      </c>
      <c r="B23" s="34" t="s">
        <v>52</v>
      </c>
      <c r="C23" s="34"/>
      <c r="D23" s="34"/>
      <c r="E23" s="35">
        <f>F23*60</f>
        <v>7200000</v>
      </c>
      <c r="F23" s="35">
        <v>120000</v>
      </c>
      <c r="G23" s="34" t="s">
        <v>54</v>
      </c>
    </row>
    <row r="24" spans="1:7" x14ac:dyDescent="0.25">
      <c r="A24" s="34">
        <v>17</v>
      </c>
      <c r="B24" s="34" t="s">
        <v>66</v>
      </c>
      <c r="C24" s="34"/>
      <c r="D24" s="34"/>
      <c r="E24" s="35"/>
      <c r="F24" s="35">
        <v>100000000</v>
      </c>
      <c r="G24" s="34"/>
    </row>
    <row r="25" spans="1:7" x14ac:dyDescent="0.25">
      <c r="A25" s="34"/>
      <c r="B25" s="34"/>
      <c r="C25" s="34"/>
      <c r="D25" s="34"/>
      <c r="E25" s="35"/>
      <c r="F25" s="35"/>
      <c r="G25" s="34"/>
    </row>
    <row r="26" spans="1:7" x14ac:dyDescent="0.25">
      <c r="A26" s="34"/>
      <c r="B26" s="34"/>
      <c r="C26" s="34"/>
      <c r="D26" s="34"/>
      <c r="E26" s="35"/>
      <c r="F26" s="35"/>
      <c r="G26" s="34"/>
    </row>
    <row r="27" spans="1:7" x14ac:dyDescent="0.25">
      <c r="A27" s="34"/>
      <c r="B27" s="34"/>
      <c r="C27" s="34"/>
      <c r="D27" s="34"/>
      <c r="E27" s="35"/>
      <c r="F27" s="35"/>
      <c r="G27" s="34"/>
    </row>
    <row r="28" spans="1:7" x14ac:dyDescent="0.25">
      <c r="A28" s="34"/>
      <c r="B28" s="34"/>
      <c r="C28" s="34"/>
      <c r="D28" s="34"/>
      <c r="E28" s="35"/>
      <c r="F28" s="35"/>
      <c r="G28" s="34"/>
    </row>
    <row r="29" spans="1:7" x14ac:dyDescent="0.25">
      <c r="B29" s="32"/>
      <c r="C29" s="32"/>
      <c r="D29" s="32"/>
      <c r="E29" s="32"/>
      <c r="F29" s="32"/>
      <c r="G29" s="32"/>
    </row>
    <row r="30" spans="1:7" x14ac:dyDescent="0.25">
      <c r="B30" s="32"/>
      <c r="C30" s="32"/>
      <c r="D30" s="32"/>
      <c r="E30" s="32"/>
      <c r="F30" s="32"/>
      <c r="G30" s="32"/>
    </row>
    <row r="31" spans="1:7" x14ac:dyDescent="0.25">
      <c r="B31" s="7"/>
      <c r="C31" s="7"/>
      <c r="D31" s="7"/>
      <c r="E31" s="7"/>
      <c r="F31" s="7"/>
      <c r="G31" s="7"/>
    </row>
    <row r="32" spans="1:7" x14ac:dyDescent="0.25">
      <c r="B32" s="7"/>
      <c r="C32" s="7"/>
      <c r="D32" s="7"/>
      <c r="E32" s="7"/>
      <c r="F32" s="7"/>
      <c r="G32"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9"/>
  <sheetViews>
    <sheetView showGridLines="0" topLeftCell="A7" workbookViewId="0">
      <selection activeCell="C13" sqref="C13"/>
    </sheetView>
  </sheetViews>
  <sheetFormatPr defaultRowHeight="15.75" x14ac:dyDescent="0.25"/>
  <cols>
    <col min="1" max="1" width="9.375" bestFit="1" customWidth="1"/>
    <col min="2" max="2" width="19.25" bestFit="1" customWidth="1"/>
    <col min="3" max="3" width="45.75" bestFit="1" customWidth="1"/>
    <col min="4" max="4" width="27.25" customWidth="1"/>
  </cols>
  <sheetData>
    <row r="2" spans="1:6" x14ac:dyDescent="0.25">
      <c r="A2" s="43" t="s">
        <v>74</v>
      </c>
      <c r="B2" s="43" t="s">
        <v>75</v>
      </c>
      <c r="C2" s="43" t="s">
        <v>3</v>
      </c>
      <c r="D2" s="43" t="s">
        <v>85</v>
      </c>
      <c r="E2" s="63" t="s">
        <v>168</v>
      </c>
      <c r="F2" s="63" t="s">
        <v>0</v>
      </c>
    </row>
    <row r="3" spans="1:6" ht="47.25" x14ac:dyDescent="0.25">
      <c r="A3" s="88">
        <v>42452</v>
      </c>
      <c r="B3" s="45" t="s">
        <v>76</v>
      </c>
      <c r="C3" s="46" t="s">
        <v>77</v>
      </c>
      <c r="D3" s="45"/>
      <c r="E3" s="45"/>
      <c r="F3" s="45"/>
    </row>
    <row r="4" spans="1:6" ht="47.25" x14ac:dyDescent="0.25">
      <c r="A4" s="88">
        <v>42452</v>
      </c>
      <c r="B4" s="45"/>
      <c r="C4" s="47" t="s">
        <v>78</v>
      </c>
      <c r="D4" s="45"/>
      <c r="E4" s="45"/>
      <c r="F4" s="45"/>
    </row>
    <row r="5" spans="1:6" x14ac:dyDescent="0.25">
      <c r="A5" s="88">
        <v>42452</v>
      </c>
      <c r="B5" s="45" t="s">
        <v>79</v>
      </c>
      <c r="C5" s="45" t="s">
        <v>80</v>
      </c>
      <c r="D5" s="45"/>
      <c r="E5" s="45"/>
      <c r="F5" s="45"/>
    </row>
    <row r="6" spans="1:6" ht="47.25" x14ac:dyDescent="0.25">
      <c r="A6" s="88">
        <v>42452</v>
      </c>
      <c r="B6" s="45" t="s">
        <v>82</v>
      </c>
      <c r="C6" s="46" t="s">
        <v>81</v>
      </c>
      <c r="D6" s="45"/>
      <c r="E6" s="45" t="s">
        <v>20</v>
      </c>
      <c r="F6" s="45" t="s">
        <v>166</v>
      </c>
    </row>
    <row r="7" spans="1:6" ht="31.5" x14ac:dyDescent="0.25">
      <c r="A7" s="88">
        <v>42452</v>
      </c>
      <c r="B7" s="45" t="s">
        <v>83</v>
      </c>
      <c r="C7" s="46" t="s">
        <v>84</v>
      </c>
      <c r="D7" s="45" t="s">
        <v>151</v>
      </c>
      <c r="E7" s="45"/>
      <c r="F7" s="45" t="s">
        <v>151</v>
      </c>
    </row>
    <row r="8" spans="1:6" ht="47.25" x14ac:dyDescent="0.25">
      <c r="A8" s="88">
        <v>42452</v>
      </c>
      <c r="B8" s="45"/>
      <c r="C8" s="46" t="s">
        <v>86</v>
      </c>
      <c r="D8" s="45"/>
      <c r="E8" s="45"/>
      <c r="F8" s="45"/>
    </row>
    <row r="9" spans="1:6" x14ac:dyDescent="0.25">
      <c r="A9" s="88">
        <v>42452</v>
      </c>
      <c r="B9" s="45" t="s">
        <v>87</v>
      </c>
      <c r="C9" s="46" t="s">
        <v>88</v>
      </c>
      <c r="D9" s="45"/>
      <c r="E9" s="45" t="s">
        <v>97</v>
      </c>
      <c r="F9" s="45"/>
    </row>
    <row r="10" spans="1:6" x14ac:dyDescent="0.25">
      <c r="A10" s="88">
        <v>42452</v>
      </c>
      <c r="B10" s="45" t="s">
        <v>89</v>
      </c>
      <c r="C10" s="46" t="s">
        <v>90</v>
      </c>
      <c r="D10" s="45"/>
      <c r="E10" s="45" t="s">
        <v>26</v>
      </c>
      <c r="F10" s="45"/>
    </row>
    <row r="11" spans="1:6" x14ac:dyDescent="0.25">
      <c r="A11" s="88"/>
      <c r="B11" s="45"/>
      <c r="C11" s="46"/>
      <c r="D11" s="45"/>
      <c r="E11" s="45"/>
      <c r="F11" s="45"/>
    </row>
    <row r="12" spans="1:6" x14ac:dyDescent="0.25">
      <c r="A12" s="44">
        <v>42461</v>
      </c>
      <c r="B12" s="45"/>
      <c r="C12" s="46" t="s">
        <v>191</v>
      </c>
      <c r="D12" s="45"/>
      <c r="E12" s="45"/>
      <c r="F12" s="45"/>
    </row>
    <row r="13" spans="1:6" x14ac:dyDescent="0.25">
      <c r="A13" s="88"/>
      <c r="B13" s="45"/>
      <c r="C13" s="46" t="s">
        <v>192</v>
      </c>
      <c r="D13" s="45"/>
      <c r="E13" s="45"/>
      <c r="F13" s="45"/>
    </row>
    <row r="14" spans="1:6" x14ac:dyDescent="0.25">
      <c r="A14" s="88"/>
      <c r="B14" s="45"/>
      <c r="C14" s="46" t="s">
        <v>193</v>
      </c>
      <c r="D14" s="45"/>
      <c r="E14" s="45"/>
      <c r="F14" s="45"/>
    </row>
    <row r="15" spans="1:6" x14ac:dyDescent="0.25">
      <c r="A15" s="88"/>
      <c r="B15" s="45"/>
      <c r="C15" s="46"/>
      <c r="D15" s="45"/>
      <c r="E15" s="45"/>
      <c r="F15" s="45"/>
    </row>
    <row r="16" spans="1:6" x14ac:dyDescent="0.25">
      <c r="A16" s="88"/>
      <c r="B16" s="45"/>
      <c r="C16" s="46"/>
      <c r="D16" s="45"/>
      <c r="E16" s="45"/>
      <c r="F16" s="45"/>
    </row>
    <row r="17" spans="1:6" x14ac:dyDescent="0.25">
      <c r="A17" s="88"/>
      <c r="B17" s="45"/>
      <c r="C17" s="46"/>
      <c r="D17" s="45"/>
      <c r="E17" s="45"/>
      <c r="F17" s="45"/>
    </row>
    <row r="18" spans="1:6" x14ac:dyDescent="0.25">
      <c r="A18" s="88"/>
      <c r="B18" s="45"/>
      <c r="C18" s="46"/>
      <c r="D18" s="45"/>
      <c r="E18" s="45"/>
      <c r="F18" s="45"/>
    </row>
    <row r="19" spans="1:6" x14ac:dyDescent="0.25">
      <c r="A19" s="44">
        <v>42461</v>
      </c>
      <c r="B19" s="45"/>
      <c r="C19" s="45"/>
      <c r="D19" s="45"/>
      <c r="E19" s="45"/>
      <c r="F19"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5"/>
  <sheetViews>
    <sheetView showGridLines="0" workbookViewId="0">
      <selection activeCell="C7" sqref="C7"/>
    </sheetView>
  </sheetViews>
  <sheetFormatPr defaultRowHeight="15.75" x14ac:dyDescent="0.25"/>
  <cols>
    <col min="1" max="1" width="4.75" customWidth="1"/>
    <col min="2" max="2" width="17.75" customWidth="1"/>
    <col min="3" max="4" width="14.75" bestFit="1" customWidth="1"/>
    <col min="5" max="6" width="13.75" bestFit="1" customWidth="1"/>
    <col min="7" max="7" width="13.25" bestFit="1" customWidth="1"/>
    <col min="8" max="8" width="14.75" bestFit="1" customWidth="1"/>
    <col min="9" max="9" width="11.25" bestFit="1" customWidth="1"/>
  </cols>
  <sheetData>
    <row r="2" spans="1:9" x14ac:dyDescent="0.25">
      <c r="A2" s="58" t="s">
        <v>120</v>
      </c>
    </row>
    <row r="3" spans="1:9" x14ac:dyDescent="0.25">
      <c r="A3">
        <v>1</v>
      </c>
      <c r="B3" s="58" t="s">
        <v>133</v>
      </c>
    </row>
    <row r="4" spans="1:9" x14ac:dyDescent="0.25">
      <c r="B4" t="s">
        <v>123</v>
      </c>
    </row>
    <row r="5" spans="1:9" x14ac:dyDescent="0.25">
      <c r="B5">
        <v>1.1000000000000001</v>
      </c>
      <c r="C5" t="s">
        <v>127</v>
      </c>
    </row>
    <row r="6" spans="1:9" x14ac:dyDescent="0.25">
      <c r="C6" t="s">
        <v>167</v>
      </c>
    </row>
    <row r="7" spans="1:9" x14ac:dyDescent="0.25">
      <c r="B7">
        <v>1.2</v>
      </c>
      <c r="C7" t="s">
        <v>125</v>
      </c>
    </row>
    <row r="8" spans="1:9" x14ac:dyDescent="0.25">
      <c r="C8" t="s">
        <v>124</v>
      </c>
    </row>
    <row r="9" spans="1:9" x14ac:dyDescent="0.25">
      <c r="C9" t="s">
        <v>126</v>
      </c>
    </row>
    <row r="10" spans="1:9" x14ac:dyDescent="0.25">
      <c r="B10">
        <v>1.3</v>
      </c>
      <c r="C10" t="s">
        <v>128</v>
      </c>
    </row>
    <row r="11" spans="1:9" x14ac:dyDescent="0.25">
      <c r="B11">
        <v>1.4</v>
      </c>
      <c r="C11" t="s">
        <v>129</v>
      </c>
    </row>
    <row r="12" spans="1:9" x14ac:dyDescent="0.25">
      <c r="C12" s="59" t="s">
        <v>130</v>
      </c>
      <c r="D12" t="s">
        <v>131</v>
      </c>
    </row>
    <row r="13" spans="1:9" x14ac:dyDescent="0.25">
      <c r="C13" s="59" t="s">
        <v>132</v>
      </c>
      <c r="D13" t="s">
        <v>136</v>
      </c>
    </row>
    <row r="14" spans="1:9" x14ac:dyDescent="0.25">
      <c r="B14">
        <v>1.5</v>
      </c>
      <c r="C14" s="61" t="s">
        <v>119</v>
      </c>
    </row>
    <row r="15" spans="1:9" x14ac:dyDescent="0.25">
      <c r="B15" s="45"/>
      <c r="C15" s="45" t="s">
        <v>95</v>
      </c>
      <c r="D15" s="91" t="s">
        <v>96</v>
      </c>
      <c r="E15" s="92"/>
      <c r="F15" s="92"/>
      <c r="G15" s="93"/>
      <c r="H15" s="53"/>
      <c r="I15" s="54"/>
    </row>
    <row r="16" spans="1:9" x14ac:dyDescent="0.25">
      <c r="B16" s="45" t="s">
        <v>101</v>
      </c>
      <c r="C16" s="45" t="s">
        <v>97</v>
      </c>
      <c r="D16" s="45" t="s">
        <v>26</v>
      </c>
      <c r="E16" s="45" t="s">
        <v>64</v>
      </c>
      <c r="F16" s="45" t="s">
        <v>20</v>
      </c>
      <c r="G16" s="45" t="s">
        <v>115</v>
      </c>
      <c r="H16" s="45" t="s">
        <v>99</v>
      </c>
      <c r="I16" s="45" t="s">
        <v>100</v>
      </c>
    </row>
    <row r="17" spans="2:9" x14ac:dyDescent="0.25">
      <c r="B17" s="45" t="s">
        <v>98</v>
      </c>
      <c r="C17" s="45">
        <v>4</v>
      </c>
      <c r="D17" s="45">
        <v>4</v>
      </c>
      <c r="E17" s="45">
        <v>4</v>
      </c>
      <c r="F17" s="45">
        <v>4</v>
      </c>
      <c r="G17" s="45">
        <v>4</v>
      </c>
      <c r="H17" s="45">
        <f>SUM(C17:G17)</f>
        <v>20</v>
      </c>
      <c r="I17" s="60">
        <v>0.2</v>
      </c>
    </row>
    <row r="18" spans="2:9" x14ac:dyDescent="0.25">
      <c r="B18" s="45" t="s">
        <v>104</v>
      </c>
      <c r="C18" s="60">
        <f>$I$17*C17/$H$17</f>
        <v>0.04</v>
      </c>
      <c r="D18" s="60">
        <f>$I$17*D17/$H$17</f>
        <v>0.04</v>
      </c>
      <c r="E18" s="60">
        <f>$I$17*E17/$H$17</f>
        <v>0.04</v>
      </c>
      <c r="F18" s="60">
        <f>$I$17*F17/$H$17</f>
        <v>0.04</v>
      </c>
      <c r="G18" s="60">
        <f>$I$17*G17/$H$17</f>
        <v>0.04</v>
      </c>
      <c r="H18" s="50"/>
      <c r="I18" s="51"/>
    </row>
    <row r="19" spans="2:9" x14ac:dyDescent="0.25">
      <c r="B19" s="57" t="s">
        <v>106</v>
      </c>
      <c r="C19" s="94" t="s">
        <v>107</v>
      </c>
      <c r="D19" s="95"/>
      <c r="E19" s="95"/>
      <c r="F19" s="95"/>
      <c r="G19" s="95"/>
      <c r="H19" s="49"/>
      <c r="I19" s="49"/>
    </row>
    <row r="20" spans="2:9" x14ac:dyDescent="0.25">
      <c r="B20" s="57" t="s">
        <v>111</v>
      </c>
      <c r="C20" s="94" t="s">
        <v>112</v>
      </c>
      <c r="D20" s="94"/>
      <c r="E20" s="94"/>
      <c r="F20" s="94"/>
      <c r="G20" s="94"/>
      <c r="H20" s="49"/>
      <c r="I20" s="49"/>
    </row>
    <row r="22" spans="2:9" x14ac:dyDescent="0.25">
      <c r="H22" s="45" t="s">
        <v>109</v>
      </c>
      <c r="I22" s="45" t="s">
        <v>100</v>
      </c>
    </row>
    <row r="23" spans="2:9" x14ac:dyDescent="0.25">
      <c r="B23" s="57" t="s">
        <v>111</v>
      </c>
      <c r="C23" s="94" t="s">
        <v>116</v>
      </c>
      <c r="D23" s="94"/>
      <c r="E23" s="94"/>
      <c r="F23" s="94"/>
      <c r="G23" s="94"/>
      <c r="H23" s="45">
        <v>10</v>
      </c>
      <c r="I23" s="60">
        <v>0.1</v>
      </c>
    </row>
    <row r="25" spans="2:9" x14ac:dyDescent="0.25">
      <c r="B25" s="45" t="s">
        <v>102</v>
      </c>
      <c r="C25" s="45" t="s">
        <v>97</v>
      </c>
      <c r="D25" s="45" t="s">
        <v>26</v>
      </c>
      <c r="E25" s="45" t="s">
        <v>64</v>
      </c>
      <c r="F25" s="45" t="s">
        <v>20</v>
      </c>
      <c r="G25" s="45" t="s">
        <v>115</v>
      </c>
      <c r="H25" s="45" t="s">
        <v>105</v>
      </c>
      <c r="I25" s="45" t="s">
        <v>100</v>
      </c>
    </row>
    <row r="26" spans="2:9" x14ac:dyDescent="0.25">
      <c r="B26" s="52" t="s">
        <v>103</v>
      </c>
      <c r="C26" s="55">
        <v>100000000</v>
      </c>
      <c r="D26" s="55">
        <v>50000000</v>
      </c>
      <c r="E26" s="55">
        <v>50000000</v>
      </c>
      <c r="F26" s="55">
        <v>50000000</v>
      </c>
      <c r="G26" s="55">
        <v>0</v>
      </c>
      <c r="H26" s="56">
        <f>SUM(C26:G26)</f>
        <v>250000000</v>
      </c>
      <c r="I26" s="60">
        <f>100%-I23-I17</f>
        <v>0.7</v>
      </c>
    </row>
    <row r="27" spans="2:9" x14ac:dyDescent="0.25">
      <c r="B27" s="45" t="s">
        <v>108</v>
      </c>
      <c r="C27" s="60">
        <f>$I$26*(C26/$H$26)</f>
        <v>0.27999999999999997</v>
      </c>
      <c r="D27" s="60">
        <f>$I$26*(D26/$H$26)</f>
        <v>0.13999999999999999</v>
      </c>
      <c r="E27" s="60">
        <f>$I$26*(E26/$H$26)</f>
        <v>0.13999999999999999</v>
      </c>
      <c r="F27" s="60">
        <f>$I$26*(F26/$H$26)</f>
        <v>0.13999999999999999</v>
      </c>
      <c r="G27" s="60">
        <f>$I$26*(G26/$H$26)</f>
        <v>0</v>
      </c>
    </row>
    <row r="28" spans="2:9" x14ac:dyDescent="0.25">
      <c r="B28" s="52" t="s">
        <v>106</v>
      </c>
      <c r="C28" s="96" t="s">
        <v>110</v>
      </c>
      <c r="D28" s="96"/>
      <c r="E28" s="96"/>
      <c r="F28" s="96"/>
      <c r="G28" s="96"/>
    </row>
    <row r="29" spans="2:9" x14ac:dyDescent="0.25">
      <c r="B29" s="57" t="s">
        <v>111</v>
      </c>
      <c r="C29" s="94" t="s">
        <v>113</v>
      </c>
      <c r="D29" s="94"/>
      <c r="E29" s="94"/>
      <c r="F29" s="94"/>
      <c r="G29" s="94"/>
    </row>
    <row r="31" spans="2:9" x14ac:dyDescent="0.25">
      <c r="C31" s="45" t="s">
        <v>97</v>
      </c>
      <c r="D31" s="45" t="s">
        <v>26</v>
      </c>
      <c r="E31" s="45" t="s">
        <v>64</v>
      </c>
      <c r="F31" s="45" t="s">
        <v>20</v>
      </c>
      <c r="G31" s="45" t="s">
        <v>115</v>
      </c>
      <c r="H31" s="52" t="s">
        <v>117</v>
      </c>
    </row>
    <row r="32" spans="2:9" x14ac:dyDescent="0.25">
      <c r="B32" s="45" t="s">
        <v>114</v>
      </c>
      <c r="C32" s="60">
        <f>C18+C27</f>
        <v>0.31999999999999995</v>
      </c>
      <c r="D32" s="60">
        <f t="shared" ref="D32:F32" si="0">D18+D27</f>
        <v>0.18</v>
      </c>
      <c r="E32" s="60">
        <f t="shared" si="0"/>
        <v>0.18</v>
      </c>
      <c r="F32" s="60">
        <f t="shared" si="0"/>
        <v>0.18</v>
      </c>
      <c r="G32" s="60">
        <f>G18+G27+I23</f>
        <v>0.14000000000000001</v>
      </c>
      <c r="H32" s="48">
        <f>SUM(C32:G32)</f>
        <v>0.99999999999999989</v>
      </c>
    </row>
    <row r="33" spans="1:7" x14ac:dyDescent="0.25">
      <c r="B33" s="52" t="s">
        <v>106</v>
      </c>
      <c r="C33" s="90" t="s">
        <v>118</v>
      </c>
      <c r="D33" s="90"/>
      <c r="E33" s="90"/>
      <c r="F33" s="90"/>
      <c r="G33" s="90"/>
    </row>
    <row r="35" spans="1:7" x14ac:dyDescent="0.25">
      <c r="A35">
        <v>2</v>
      </c>
      <c r="B35" s="58" t="s">
        <v>134</v>
      </c>
    </row>
    <row r="36" spans="1:7" x14ac:dyDescent="0.25">
      <c r="B36" t="s">
        <v>135</v>
      </c>
    </row>
    <row r="37" spans="1:7" x14ac:dyDescent="0.25">
      <c r="B37">
        <v>2.1</v>
      </c>
      <c r="C37" t="s">
        <v>137</v>
      </c>
    </row>
    <row r="38" spans="1:7" x14ac:dyDescent="0.25">
      <c r="B38">
        <v>2.2000000000000002</v>
      </c>
      <c r="C38" t="s">
        <v>138</v>
      </c>
    </row>
    <row r="39" spans="1:7" x14ac:dyDescent="0.25">
      <c r="A39">
        <v>3</v>
      </c>
      <c r="B39" s="58" t="s">
        <v>91</v>
      </c>
    </row>
    <row r="40" spans="1:7" x14ac:dyDescent="0.25">
      <c r="B40">
        <v>2.1</v>
      </c>
      <c r="C40" t="s">
        <v>93</v>
      </c>
    </row>
    <row r="41" spans="1:7" x14ac:dyDescent="0.25">
      <c r="B41">
        <v>2.2000000000000002</v>
      </c>
      <c r="C41" t="s">
        <v>121</v>
      </c>
    </row>
    <row r="42" spans="1:7" x14ac:dyDescent="0.25">
      <c r="B42">
        <v>2.2999999999999998</v>
      </c>
      <c r="C42" t="s">
        <v>122</v>
      </c>
    </row>
    <row r="43" spans="1:7" x14ac:dyDescent="0.25">
      <c r="A43">
        <v>4</v>
      </c>
      <c r="B43" s="58" t="s">
        <v>139</v>
      </c>
    </row>
    <row r="44" spans="1:7" x14ac:dyDescent="0.25">
      <c r="B44" t="s">
        <v>92</v>
      </c>
    </row>
    <row r="45" spans="1:7" x14ac:dyDescent="0.25">
      <c r="B45">
        <v>4.0999999999999996</v>
      </c>
      <c r="C45" t="s">
        <v>144</v>
      </c>
    </row>
    <row r="46" spans="1:7" x14ac:dyDescent="0.25">
      <c r="B46">
        <v>4.2</v>
      </c>
      <c r="C46" t="s">
        <v>145</v>
      </c>
    </row>
    <row r="47" spans="1:7" x14ac:dyDescent="0.25">
      <c r="B47">
        <v>4.3</v>
      </c>
      <c r="C47" t="s">
        <v>146</v>
      </c>
    </row>
    <row r="48" spans="1:7" x14ac:dyDescent="0.25">
      <c r="A48">
        <v>5</v>
      </c>
      <c r="B48" s="58" t="s">
        <v>140</v>
      </c>
    </row>
    <row r="49" spans="1:3" x14ac:dyDescent="0.25">
      <c r="B49">
        <v>5.0999999999999996</v>
      </c>
      <c r="C49" t="s">
        <v>143</v>
      </c>
    </row>
    <row r="50" spans="1:3" x14ac:dyDescent="0.25">
      <c r="B50" s="61">
        <v>5.2</v>
      </c>
      <c r="C50" t="s">
        <v>141</v>
      </c>
    </row>
    <row r="51" spans="1:3" x14ac:dyDescent="0.25">
      <c r="B51" s="61">
        <v>5.3</v>
      </c>
      <c r="C51" t="s">
        <v>142</v>
      </c>
    </row>
    <row r="52" spans="1:3" x14ac:dyDescent="0.25">
      <c r="B52" s="61">
        <v>5.4</v>
      </c>
      <c r="C52" t="s">
        <v>147</v>
      </c>
    </row>
    <row r="53" spans="1:3" x14ac:dyDescent="0.25">
      <c r="A53">
        <v>6</v>
      </c>
      <c r="B53" s="58" t="s">
        <v>94</v>
      </c>
    </row>
    <row r="54" spans="1:3" x14ac:dyDescent="0.25">
      <c r="B54" s="61">
        <v>6.1</v>
      </c>
      <c r="C54" t="s">
        <v>148</v>
      </c>
    </row>
    <row r="55" spans="1:3" x14ac:dyDescent="0.25">
      <c r="B55" s="61">
        <v>6.2</v>
      </c>
      <c r="C55" t="s">
        <v>149</v>
      </c>
    </row>
  </sheetData>
  <mergeCells count="7">
    <mergeCell ref="C33:G33"/>
    <mergeCell ref="D15:G15"/>
    <mergeCell ref="C19:G19"/>
    <mergeCell ref="C28:G28"/>
    <mergeCell ref="C20:G20"/>
    <mergeCell ref="C23:G23"/>
    <mergeCell ref="C29:G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Proposal</vt:lpstr>
      <vt:lpstr>Project Tracking</vt:lpstr>
      <vt:lpstr>Budget</vt:lpstr>
      <vt:lpstr>Meeting</vt:lpstr>
      <vt:lpstr>JoinStock</vt:lpstr>
    </vt:vector>
  </TitlesOfParts>
  <Company>Smartsheet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Kendra Dalley</dc:creator>
  <cp:lastModifiedBy>HaiPM1</cp:lastModifiedBy>
  <cp:lastPrinted>2016-03-19T07:11:35Z</cp:lastPrinted>
  <dcterms:created xsi:type="dcterms:W3CDTF">2015-08-28T19:56:20Z</dcterms:created>
  <dcterms:modified xsi:type="dcterms:W3CDTF">2016-04-03T03:00:24Z</dcterms:modified>
</cp:coreProperties>
</file>