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Excel-Descriptive-Statistics\"/>
    </mc:Choice>
  </mc:AlternateContent>
  <xr:revisionPtr revIDLastSave="0" documentId="8_{FF0C1E6A-A4D9-4CC8-B6A3-E5E20D85C4DC}" xr6:coauthVersionLast="47" xr6:coauthVersionMax="47" xr10:uidLastSave="{00000000-0000-0000-0000-000000000000}"/>
  <bookViews>
    <workbookView xWindow="-108" yWindow="-108" windowWidth="23256" windowHeight="12720" tabRatio="753" firstSheet="4" activeTab="10" xr2:uid="{4E91DCA2-5CD5-481E-9C6F-DE2AB5A0FBB9}"/>
  </bookViews>
  <sheets>
    <sheet name="Các loại biểu đồ" sheetId="14" r:id="rId1"/>
    <sheet name="BĐ u" sheetId="1" r:id="rId2"/>
    <sheet name="BĐ c" sheetId="2" r:id="rId3"/>
    <sheet name="BĐ p" sheetId="15" r:id="rId4"/>
    <sheet name="BĐ np" sheetId="3" r:id="rId5"/>
    <sheet name="values for X-bar and range char" sheetId="12" r:id="rId6"/>
    <sheet name="BĐ Xbar - R" sheetId="4" r:id="rId7"/>
    <sheet name="BĐ Xbar - S" sheetId="5" r:id="rId8"/>
    <sheet name="BĐ Xbar - S2" sheetId="13" r:id="rId9"/>
    <sheet name="BĐ Pareto" sheetId="7" r:id="rId10"/>
    <sheet name="BĐ Phan bo" sheetId="8" r:id="rId11"/>
    <sheet name="BĐ Phan tan scatter" sheetId="9" r:id="rId12"/>
  </sheets>
  <definedNames>
    <definedName name="_xlnm._FilterDatabase" localSheetId="9" hidden="1">'BĐ Pareto'!$A$1:$C$1</definedName>
    <definedName name="_xlnm._FilterDatabase" localSheetId="10" hidden="1">'BĐ Phan bo'!$I$16:$I$16</definedName>
    <definedName name="_xlnm._FilterDatabase" localSheetId="11" hidden="1">'BĐ Phan tan scatter'!$G$5:$I$5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9" l="1"/>
  <c r="H2" i="9"/>
  <c r="I1" i="9"/>
  <c r="H1" i="9"/>
  <c r="C58" i="9"/>
  <c r="C59" i="9"/>
  <c r="B59" i="9"/>
  <c r="B58" i="9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D2" i="3"/>
  <c r="L18" i="8"/>
  <c r="L19" i="8"/>
  <c r="L20" i="8"/>
  <c r="L21" i="8"/>
  <c r="L22" i="8"/>
  <c r="L23" i="8"/>
  <c r="L24" i="8"/>
  <c r="L25" i="8"/>
  <c r="L26" i="8"/>
  <c r="L17" i="8"/>
  <c r="K15" i="8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5" i="5"/>
  <c r="E14" i="7"/>
  <c r="E15" i="7"/>
  <c r="E16" i="7"/>
  <c r="E17" i="7"/>
  <c r="E13" i="7"/>
  <c r="D15" i="7"/>
  <c r="D16" i="7" s="1"/>
  <c r="D17" i="7" s="1"/>
  <c r="D14" i="7"/>
  <c r="D13" i="7"/>
  <c r="J26" i="8"/>
  <c r="K2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L15" i="8" l="1"/>
  <c r="M17" i="8"/>
  <c r="M18" i="8" s="1"/>
  <c r="M19" i="8" s="1"/>
  <c r="M20" i="8" s="1"/>
  <c r="M21" i="8" s="1"/>
  <c r="M22" i="8" s="1"/>
  <c r="M23" i="8" s="1"/>
  <c r="M24" i="8" s="1"/>
  <c r="M25" i="8" s="1"/>
  <c r="M26" i="8" s="1"/>
  <c r="F5" i="3"/>
  <c r="G5" i="3" s="1"/>
  <c r="F6" i="3"/>
  <c r="E6" i="3" s="1"/>
  <c r="F7" i="3"/>
  <c r="F8" i="3"/>
  <c r="E8" i="3" s="1"/>
  <c r="F9" i="3"/>
  <c r="F10" i="3"/>
  <c r="E10" i="3" s="1"/>
  <c r="F11" i="3"/>
  <c r="F12" i="3"/>
  <c r="G12" i="3" s="1"/>
  <c r="F13" i="3"/>
  <c r="E13" i="3" s="1"/>
  <c r="F14" i="3"/>
  <c r="E14" i="3" s="1"/>
  <c r="F15" i="3"/>
  <c r="F16" i="3"/>
  <c r="G16" i="3" s="1"/>
  <c r="F17" i="3"/>
  <c r="G17" i="3" s="1"/>
  <c r="F18" i="3"/>
  <c r="E18" i="3" s="1"/>
  <c r="F19" i="3"/>
  <c r="F20" i="3"/>
  <c r="G20" i="3" s="1"/>
  <c r="F21" i="3"/>
  <c r="E21" i="3" s="1"/>
  <c r="F22" i="3"/>
  <c r="E22" i="3" s="1"/>
  <c r="F23" i="3"/>
  <c r="F4" i="3"/>
  <c r="E4" i="3" s="1"/>
  <c r="E5" i="3"/>
  <c r="E9" i="3"/>
  <c r="E7" i="3"/>
  <c r="G9" i="3"/>
  <c r="E11" i="3"/>
  <c r="E15" i="3"/>
  <c r="E19" i="3"/>
  <c r="G21" i="3"/>
  <c r="E2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D4" i="1"/>
  <c r="F2" i="15"/>
  <c r="G2" i="15" s="1"/>
  <c r="F3" i="15"/>
  <c r="G3" i="15" s="1"/>
  <c r="F4" i="15"/>
  <c r="G4" i="15" s="1"/>
  <c r="F5" i="15"/>
  <c r="G5" i="15" s="1"/>
  <c r="F6" i="15"/>
  <c r="G6" i="15" s="1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F14" i="15"/>
  <c r="G14" i="15" s="1"/>
  <c r="F15" i="15"/>
  <c r="G15" i="15" s="1"/>
  <c r="F16" i="15"/>
  <c r="G16" i="15" s="1"/>
  <c r="F17" i="15"/>
  <c r="E17" i="15" s="1"/>
  <c r="F18" i="15"/>
  <c r="G18" i="15" s="1"/>
  <c r="F19" i="15"/>
  <c r="G19" i="15" s="1"/>
  <c r="F20" i="15"/>
  <c r="G20" i="15" s="1"/>
  <c r="F1" i="15"/>
  <c r="G1" i="15" s="1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1" i="15"/>
  <c r="F15" i="1"/>
  <c r="F31" i="1"/>
  <c r="E5" i="1"/>
  <c r="G5" i="1" s="1"/>
  <c r="E6" i="1"/>
  <c r="G6" i="1" s="1"/>
  <c r="E7" i="1"/>
  <c r="F7" i="1" s="1"/>
  <c r="E8" i="1"/>
  <c r="F8" i="1" s="1"/>
  <c r="E9" i="1"/>
  <c r="G9" i="1" s="1"/>
  <c r="E10" i="1"/>
  <c r="G10" i="1" s="1"/>
  <c r="E11" i="1"/>
  <c r="F11" i="1" s="1"/>
  <c r="E12" i="1"/>
  <c r="F12" i="1" s="1"/>
  <c r="E13" i="1"/>
  <c r="G13" i="1" s="1"/>
  <c r="E14" i="1"/>
  <c r="G14" i="1" s="1"/>
  <c r="E15" i="1"/>
  <c r="E16" i="1"/>
  <c r="G16" i="1" s="1"/>
  <c r="E17" i="1"/>
  <c r="G17" i="1" s="1"/>
  <c r="E18" i="1"/>
  <c r="G18" i="1" s="1"/>
  <c r="E19" i="1"/>
  <c r="F19" i="1" s="1"/>
  <c r="E20" i="1"/>
  <c r="F20" i="1" s="1"/>
  <c r="E21" i="1"/>
  <c r="G21" i="1" s="1"/>
  <c r="E22" i="1"/>
  <c r="G22" i="1" s="1"/>
  <c r="E23" i="1"/>
  <c r="F23" i="1" s="1"/>
  <c r="E24" i="1"/>
  <c r="F24" i="1" s="1"/>
  <c r="E25" i="1"/>
  <c r="G25" i="1" s="1"/>
  <c r="E26" i="1"/>
  <c r="G26" i="1" s="1"/>
  <c r="E27" i="1"/>
  <c r="F27" i="1" s="1"/>
  <c r="E28" i="1"/>
  <c r="F28" i="1" s="1"/>
  <c r="E29" i="1"/>
  <c r="G29" i="1" s="1"/>
  <c r="E30" i="1"/>
  <c r="G30" i="1" s="1"/>
  <c r="E31" i="1"/>
  <c r="E32" i="1"/>
  <c r="F32" i="1" s="1"/>
  <c r="E33" i="1"/>
  <c r="G33" i="1" s="1"/>
  <c r="E4" i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N6" i="5"/>
  <c r="L2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5" i="5"/>
  <c r="T4" i="4"/>
  <c r="S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4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" i="4" l="1"/>
  <c r="L2" i="4"/>
  <c r="G13" i="3"/>
  <c r="E17" i="3"/>
  <c r="N1" i="5"/>
  <c r="Q15" i="5" s="1"/>
  <c r="N2" i="5"/>
  <c r="T14" i="5" s="1"/>
  <c r="Q18" i="5"/>
  <c r="T6" i="5"/>
  <c r="T10" i="5"/>
  <c r="T18" i="5"/>
  <c r="T22" i="5"/>
  <c r="S7" i="5"/>
  <c r="S11" i="5"/>
  <c r="S15" i="5"/>
  <c r="S19" i="5"/>
  <c r="S23" i="5"/>
  <c r="T13" i="5"/>
  <c r="T21" i="5"/>
  <c r="S10" i="5"/>
  <c r="S18" i="5"/>
  <c r="T7" i="5"/>
  <c r="T11" i="5"/>
  <c r="T15" i="5"/>
  <c r="T19" i="5"/>
  <c r="T23" i="5"/>
  <c r="S8" i="5"/>
  <c r="S12" i="5"/>
  <c r="S16" i="5"/>
  <c r="S20" i="5"/>
  <c r="S24" i="5"/>
  <c r="T17" i="5"/>
  <c r="S5" i="5"/>
  <c r="T8" i="5"/>
  <c r="T12" i="5"/>
  <c r="T16" i="5"/>
  <c r="T20" i="5"/>
  <c r="T24" i="5"/>
  <c r="S9" i="5"/>
  <c r="S13" i="5"/>
  <c r="S17" i="5"/>
  <c r="S21" i="5"/>
  <c r="T5" i="5"/>
  <c r="T9" i="5"/>
  <c r="S6" i="5"/>
  <c r="S14" i="5"/>
  <c r="S22" i="5"/>
  <c r="F30" i="1"/>
  <c r="F26" i="1"/>
  <c r="F22" i="1"/>
  <c r="F18" i="1"/>
  <c r="F14" i="1"/>
  <c r="F10" i="1"/>
  <c r="F6" i="1"/>
  <c r="F33" i="1"/>
  <c r="F29" i="1"/>
  <c r="F25" i="1"/>
  <c r="F21" i="1"/>
  <c r="F17" i="1"/>
  <c r="F13" i="1"/>
  <c r="F9" i="1"/>
  <c r="F5" i="1"/>
  <c r="F16" i="1"/>
  <c r="F4" i="1"/>
  <c r="G4" i="3"/>
  <c r="G8" i="3"/>
  <c r="E20" i="3"/>
  <c r="E16" i="3"/>
  <c r="E12" i="3"/>
  <c r="G23" i="3"/>
  <c r="G19" i="3"/>
  <c r="G15" i="3"/>
  <c r="G11" i="3"/>
  <c r="G7" i="3"/>
  <c r="G22" i="3"/>
  <c r="G18" i="3"/>
  <c r="G14" i="3"/>
  <c r="G10" i="3"/>
  <c r="G6" i="3"/>
  <c r="E1" i="15"/>
  <c r="E13" i="15"/>
  <c r="E9" i="15"/>
  <c r="E5" i="15"/>
  <c r="G17" i="15"/>
  <c r="E20" i="15"/>
  <c r="E16" i="15"/>
  <c r="E12" i="15"/>
  <c r="E8" i="15"/>
  <c r="E4" i="15"/>
  <c r="E19" i="15"/>
  <c r="E15" i="15"/>
  <c r="E11" i="15"/>
  <c r="E7" i="15"/>
  <c r="E3" i="15"/>
  <c r="E18" i="15"/>
  <c r="E14" i="15"/>
  <c r="E10" i="15"/>
  <c r="E6" i="15"/>
  <c r="E2" i="15"/>
  <c r="G32" i="1"/>
  <c r="G24" i="1"/>
  <c r="G8" i="1"/>
  <c r="G31" i="1"/>
  <c r="G27" i="1"/>
  <c r="G23" i="1"/>
  <c r="G19" i="1"/>
  <c r="G15" i="1"/>
  <c r="G11" i="1"/>
  <c r="G7" i="1"/>
  <c r="G28" i="1"/>
  <c r="G20" i="1"/>
  <c r="G12" i="1"/>
  <c r="P9" i="5"/>
  <c r="P24" i="5"/>
  <c r="P16" i="5"/>
  <c r="P8" i="5"/>
  <c r="P5" i="5"/>
  <c r="P23" i="5"/>
  <c r="P19" i="5"/>
  <c r="P15" i="5"/>
  <c r="P11" i="5"/>
  <c r="P7" i="5"/>
  <c r="P20" i="5"/>
  <c r="O6" i="5"/>
  <c r="P22" i="5"/>
  <c r="P18" i="5"/>
  <c r="P14" i="5"/>
  <c r="P10" i="5"/>
  <c r="P6" i="5"/>
  <c r="P12" i="5"/>
  <c r="O20" i="5"/>
  <c r="P21" i="5"/>
  <c r="P17" i="5"/>
  <c r="P13" i="5"/>
  <c r="O15" i="5"/>
  <c r="O24" i="5"/>
  <c r="O19" i="5"/>
  <c r="O14" i="5"/>
  <c r="O8" i="5"/>
  <c r="O10" i="5"/>
  <c r="O23" i="5"/>
  <c r="O18" i="5"/>
  <c r="O12" i="5"/>
  <c r="O7" i="5"/>
  <c r="O22" i="5"/>
  <c r="O16" i="5"/>
  <c r="O11" i="5"/>
  <c r="O9" i="5"/>
  <c r="O5" i="5"/>
  <c r="O21" i="5"/>
  <c r="O17" i="5"/>
  <c r="O13" i="5"/>
  <c r="M7" i="4"/>
  <c r="M6" i="4"/>
  <c r="N8" i="4"/>
  <c r="M26" i="4"/>
  <c r="M14" i="4"/>
  <c r="M10" i="4"/>
  <c r="N23" i="4"/>
  <c r="N19" i="4"/>
  <c r="N15" i="4"/>
  <c r="N11" i="4"/>
  <c r="N7" i="4"/>
  <c r="M4" i="4"/>
  <c r="M25" i="4"/>
  <c r="M21" i="4"/>
  <c r="M17" i="4"/>
  <c r="M13" i="4"/>
  <c r="M9" i="4"/>
  <c r="M5" i="4"/>
  <c r="N26" i="4"/>
  <c r="N22" i="4"/>
  <c r="N18" i="4"/>
  <c r="N14" i="4"/>
  <c r="N10" i="4"/>
  <c r="N6" i="4"/>
  <c r="M22" i="4"/>
  <c r="N27" i="4"/>
  <c r="M28" i="4"/>
  <c r="M24" i="4"/>
  <c r="M20" i="4"/>
  <c r="M16" i="4"/>
  <c r="M12" i="4"/>
  <c r="M8" i="4"/>
  <c r="N4" i="4"/>
  <c r="N25" i="4"/>
  <c r="N21" i="4"/>
  <c r="N17" i="4"/>
  <c r="N13" i="4"/>
  <c r="N9" i="4"/>
  <c r="N5" i="4"/>
  <c r="M18" i="4"/>
  <c r="M27" i="4"/>
  <c r="M23" i="4"/>
  <c r="M19" i="4"/>
  <c r="M15" i="4"/>
  <c r="M11" i="4"/>
  <c r="N28" i="4"/>
  <c r="N24" i="4"/>
  <c r="N20" i="4"/>
  <c r="N16" i="4"/>
  <c r="N12" i="4"/>
  <c r="Q16" i="4" l="1"/>
  <c r="R16" i="4"/>
  <c r="R13" i="4"/>
  <c r="Q13" i="4"/>
  <c r="O22" i="4"/>
  <c r="P22" i="4"/>
  <c r="P25" i="4"/>
  <c r="O25" i="4"/>
  <c r="P7" i="4"/>
  <c r="O7" i="4"/>
  <c r="Q20" i="4"/>
  <c r="R20" i="4"/>
  <c r="P15" i="4"/>
  <c r="O15" i="4"/>
  <c r="O18" i="4"/>
  <c r="P18" i="4"/>
  <c r="R17" i="4"/>
  <c r="Q17" i="4"/>
  <c r="P8" i="4"/>
  <c r="O8" i="4"/>
  <c r="P24" i="4"/>
  <c r="O24" i="4"/>
  <c r="R6" i="4"/>
  <c r="Q6" i="4"/>
  <c r="R22" i="4"/>
  <c r="Q22" i="4"/>
  <c r="P13" i="4"/>
  <c r="O13" i="4"/>
  <c r="O4" i="4"/>
  <c r="P4" i="4"/>
  <c r="R19" i="4"/>
  <c r="Q19" i="4"/>
  <c r="O26" i="4"/>
  <c r="P26" i="4"/>
  <c r="P27" i="4"/>
  <c r="O27" i="4"/>
  <c r="P20" i="4"/>
  <c r="O20" i="4"/>
  <c r="O9" i="4"/>
  <c r="P9" i="4"/>
  <c r="O14" i="4"/>
  <c r="P14" i="4"/>
  <c r="Q24" i="4"/>
  <c r="R24" i="4"/>
  <c r="P19" i="4"/>
  <c r="O19" i="4"/>
  <c r="R5" i="4"/>
  <c r="Q5" i="4"/>
  <c r="R21" i="4"/>
  <c r="Q21" i="4"/>
  <c r="P12" i="4"/>
  <c r="O12" i="4"/>
  <c r="P28" i="4"/>
  <c r="O28" i="4"/>
  <c r="R10" i="4"/>
  <c r="Q10" i="4"/>
  <c r="R26" i="4"/>
  <c r="Q26" i="4"/>
  <c r="O17" i="4"/>
  <c r="P17" i="4"/>
  <c r="Q7" i="4"/>
  <c r="R7" i="4"/>
  <c r="Q23" i="4"/>
  <c r="R23" i="4"/>
  <c r="Q8" i="4"/>
  <c r="R8" i="4"/>
  <c r="P11" i="4"/>
  <c r="O11" i="4"/>
  <c r="R4" i="4"/>
  <c r="Q4" i="4"/>
  <c r="R18" i="4"/>
  <c r="Q18" i="4"/>
  <c r="Q15" i="4"/>
  <c r="R15" i="4"/>
  <c r="Q12" i="4"/>
  <c r="R12" i="4"/>
  <c r="Q28" i="4"/>
  <c r="R28" i="4"/>
  <c r="P23" i="4"/>
  <c r="O23" i="4"/>
  <c r="R9" i="4"/>
  <c r="Q9" i="4"/>
  <c r="R25" i="4"/>
  <c r="Q25" i="4"/>
  <c r="P16" i="4"/>
  <c r="O16" i="4"/>
  <c r="Q27" i="4"/>
  <c r="R27" i="4"/>
  <c r="R14" i="4"/>
  <c r="Q14" i="4"/>
  <c r="O5" i="4"/>
  <c r="P5" i="4"/>
  <c r="O21" i="4"/>
  <c r="P21" i="4"/>
  <c r="R11" i="4"/>
  <c r="Q11" i="4"/>
  <c r="O10" i="4"/>
  <c r="P10" i="4"/>
  <c r="O6" i="4"/>
  <c r="P6" i="4"/>
  <c r="G2" i="1"/>
  <c r="Q5" i="5"/>
  <c r="R19" i="5"/>
  <c r="Q17" i="5"/>
  <c r="R11" i="5"/>
  <c r="Q9" i="5"/>
  <c r="R10" i="5"/>
  <c r="Q10" i="5"/>
  <c r="Q24" i="5"/>
  <c r="Q7" i="5"/>
  <c r="R21" i="5"/>
  <c r="R20" i="5"/>
  <c r="Q16" i="5"/>
  <c r="Q22" i="5"/>
  <c r="R18" i="5"/>
  <c r="R5" i="5"/>
  <c r="R12" i="5"/>
  <c r="Q8" i="5"/>
  <c r="R17" i="5"/>
  <c r="Q23" i="5"/>
  <c r="R14" i="5"/>
  <c r="R13" i="5"/>
  <c r="Q13" i="5"/>
  <c r="R16" i="5"/>
  <c r="Q6" i="5"/>
  <c r="Q12" i="5"/>
  <c r="R15" i="5"/>
  <c r="Q14" i="5"/>
  <c r="Q19" i="5"/>
  <c r="R22" i="5"/>
  <c r="R6" i="5"/>
  <c r="Q21" i="5"/>
  <c r="R24" i="5"/>
  <c r="R8" i="5"/>
  <c r="Q20" i="5"/>
  <c r="R23" i="5"/>
  <c r="R7" i="5"/>
  <c r="R9" i="5"/>
  <c r="Q11" i="5"/>
  <c r="E2" i="1"/>
</calcChain>
</file>

<file path=xl/sharedStrings.xml><?xml version="1.0" encoding="utf-8"?>
<sst xmlns="http://schemas.openxmlformats.org/spreadsheetml/2006/main" count="268" uniqueCount="224">
  <si>
    <t>CH</t>
  </si>
  <si>
    <t>Tuaàn</t>
  </si>
  <si>
    <t>Soá thö khieáu naïi (c)</t>
  </si>
  <si>
    <t>Mẫu</t>
  </si>
  <si>
    <t>n</t>
  </si>
  <si>
    <r>
      <t>np</t>
    </r>
    <r>
      <rPr>
        <sz val="9"/>
        <rFont val="VNI-Times"/>
      </rPr>
      <t>i</t>
    </r>
  </si>
  <si>
    <t>Maãu soá</t>
  </si>
  <si>
    <r>
      <t>X</t>
    </r>
    <r>
      <rPr>
        <vertAlign val="subscript"/>
        <sz val="12"/>
        <rFont val="VNI-Times"/>
      </rPr>
      <t>1</t>
    </r>
  </si>
  <si>
    <r>
      <t>X</t>
    </r>
    <r>
      <rPr>
        <vertAlign val="subscript"/>
        <sz val="12"/>
        <rFont val="VNI-Times"/>
      </rPr>
      <t>2</t>
    </r>
  </si>
  <si>
    <r>
      <t>X</t>
    </r>
    <r>
      <rPr>
        <vertAlign val="subscript"/>
        <sz val="12"/>
        <rFont val="VNI-Times"/>
      </rPr>
      <t>3</t>
    </r>
  </si>
  <si>
    <r>
      <t>X</t>
    </r>
    <r>
      <rPr>
        <vertAlign val="subscript"/>
        <sz val="12"/>
        <rFont val="VNI-Times"/>
      </rPr>
      <t>4</t>
    </r>
  </si>
  <si>
    <r>
      <t>X</t>
    </r>
    <r>
      <rPr>
        <vertAlign val="subscript"/>
        <sz val="12"/>
        <rFont val="VNI-Times"/>
      </rPr>
      <t>5</t>
    </r>
  </si>
  <si>
    <r>
      <t>1.</t>
    </r>
    <r>
      <rPr>
        <sz val="7"/>
        <rFont val="Times New Roman"/>
        <family val="1"/>
      </rPr>
      <t xml:space="preserve">     </t>
    </r>
    <r>
      <rPr>
        <sz val="12"/>
        <rFont val="VNI-Times"/>
      </rPr>
      <t> </t>
    </r>
  </si>
  <si>
    <r>
      <t>2.</t>
    </r>
    <r>
      <rPr>
        <sz val="7"/>
        <rFont val="Times New Roman"/>
        <family val="1"/>
      </rPr>
      <t xml:space="preserve">     </t>
    </r>
    <r>
      <rPr>
        <sz val="12"/>
        <rFont val="VNI-Times"/>
      </rPr>
      <t> </t>
    </r>
  </si>
  <si>
    <r>
      <t>3.</t>
    </r>
    <r>
      <rPr>
        <sz val="7"/>
        <rFont val="Times New Roman"/>
        <family val="1"/>
      </rPr>
      <t xml:space="preserve">     </t>
    </r>
    <r>
      <rPr>
        <sz val="12"/>
        <rFont val="VNI-Times"/>
      </rPr>
      <t> </t>
    </r>
  </si>
  <si>
    <r>
      <t>4.</t>
    </r>
    <r>
      <rPr>
        <sz val="7"/>
        <rFont val="Times New Roman"/>
        <family val="1"/>
      </rPr>
      <t xml:space="preserve">     </t>
    </r>
    <r>
      <rPr>
        <sz val="12"/>
        <rFont val="VNI-Times"/>
      </rPr>
      <t> </t>
    </r>
  </si>
  <si>
    <r>
      <t>5.</t>
    </r>
    <r>
      <rPr>
        <sz val="7"/>
        <rFont val="Times New Roman"/>
        <family val="1"/>
      </rPr>
      <t xml:space="preserve">     </t>
    </r>
    <r>
      <rPr>
        <sz val="12"/>
        <rFont val="VNI-Times"/>
      </rPr>
      <t> </t>
    </r>
  </si>
  <si>
    <r>
      <t>6.</t>
    </r>
    <r>
      <rPr>
        <sz val="7"/>
        <rFont val="Times New Roman"/>
        <family val="1"/>
      </rPr>
      <t xml:space="preserve">     </t>
    </r>
    <r>
      <rPr>
        <sz val="12"/>
        <rFont val="VNI-Times"/>
      </rPr>
      <t> </t>
    </r>
  </si>
  <si>
    <r>
      <t>7.</t>
    </r>
    <r>
      <rPr>
        <sz val="7"/>
        <rFont val="Times New Roman"/>
        <family val="1"/>
      </rPr>
      <t xml:space="preserve">     </t>
    </r>
    <r>
      <rPr>
        <sz val="12"/>
        <rFont val="VNI-Times"/>
      </rPr>
      <t> </t>
    </r>
  </si>
  <si>
    <r>
      <t>8.</t>
    </r>
    <r>
      <rPr>
        <sz val="7"/>
        <rFont val="Times New Roman"/>
        <family val="1"/>
      </rPr>
      <t xml:space="preserve">     </t>
    </r>
    <r>
      <rPr>
        <sz val="12"/>
        <rFont val="VNI-Times"/>
      </rPr>
      <t> </t>
    </r>
  </si>
  <si>
    <r>
      <t>9.</t>
    </r>
    <r>
      <rPr>
        <sz val="7"/>
        <rFont val="Times New Roman"/>
        <family val="1"/>
      </rPr>
      <t xml:space="preserve">     </t>
    </r>
    <r>
      <rPr>
        <sz val="12"/>
        <rFont val="VNI-Times"/>
      </rPr>
      <t> </t>
    </r>
  </si>
  <si>
    <r>
      <t>10.</t>
    </r>
    <r>
      <rPr>
        <sz val="7"/>
        <rFont val="Times New Roman"/>
        <family val="1"/>
      </rPr>
      <t xml:space="preserve"> </t>
    </r>
    <r>
      <rPr>
        <sz val="12"/>
        <rFont val="VNI-Times"/>
      </rPr>
      <t> </t>
    </r>
  </si>
  <si>
    <r>
      <t>11.</t>
    </r>
    <r>
      <rPr>
        <sz val="7"/>
        <rFont val="Times New Roman"/>
        <family val="1"/>
      </rPr>
      <t xml:space="preserve"> </t>
    </r>
    <r>
      <rPr>
        <sz val="12"/>
        <rFont val="VNI-Times"/>
      </rPr>
      <t> </t>
    </r>
  </si>
  <si>
    <r>
      <t>12.</t>
    </r>
    <r>
      <rPr>
        <sz val="7"/>
        <rFont val="Times New Roman"/>
        <family val="1"/>
      </rPr>
      <t xml:space="preserve"> </t>
    </r>
    <r>
      <rPr>
        <sz val="12"/>
        <rFont val="VNI-Times"/>
      </rPr>
      <t> </t>
    </r>
  </si>
  <si>
    <r>
      <t>13.</t>
    </r>
    <r>
      <rPr>
        <sz val="7"/>
        <rFont val="Times New Roman"/>
        <family val="1"/>
      </rPr>
      <t xml:space="preserve"> </t>
    </r>
    <r>
      <rPr>
        <sz val="12"/>
        <rFont val="VNI-Times"/>
      </rPr>
      <t> </t>
    </r>
  </si>
  <si>
    <r>
      <t>14.</t>
    </r>
    <r>
      <rPr>
        <sz val="7"/>
        <rFont val="Times New Roman"/>
        <family val="1"/>
      </rPr>
      <t xml:space="preserve"> </t>
    </r>
    <r>
      <rPr>
        <sz val="12"/>
        <rFont val="VNI-Times"/>
      </rPr>
      <t> </t>
    </r>
  </si>
  <si>
    <r>
      <t>15.</t>
    </r>
    <r>
      <rPr>
        <sz val="7"/>
        <rFont val="Times New Roman"/>
        <family val="1"/>
      </rPr>
      <t xml:space="preserve"> </t>
    </r>
    <r>
      <rPr>
        <sz val="12"/>
        <rFont val="VNI-Times"/>
      </rPr>
      <t> </t>
    </r>
  </si>
  <si>
    <r>
      <t>16.</t>
    </r>
    <r>
      <rPr>
        <sz val="7"/>
        <rFont val="Times New Roman"/>
        <family val="1"/>
      </rPr>
      <t xml:space="preserve"> </t>
    </r>
    <r>
      <rPr>
        <sz val="12"/>
        <rFont val="VNI-Times"/>
      </rPr>
      <t> </t>
    </r>
  </si>
  <si>
    <r>
      <t>17.</t>
    </r>
    <r>
      <rPr>
        <sz val="7"/>
        <rFont val="Times New Roman"/>
        <family val="1"/>
      </rPr>
      <t xml:space="preserve"> </t>
    </r>
    <r>
      <rPr>
        <sz val="12"/>
        <rFont val="VNI-Times"/>
      </rPr>
      <t> </t>
    </r>
  </si>
  <si>
    <r>
      <t>18.</t>
    </r>
    <r>
      <rPr>
        <sz val="7"/>
        <rFont val="Times New Roman"/>
        <family val="1"/>
      </rPr>
      <t xml:space="preserve"> </t>
    </r>
    <r>
      <rPr>
        <sz val="12"/>
        <rFont val="VNI-Times"/>
      </rPr>
      <t> </t>
    </r>
  </si>
  <si>
    <r>
      <t>19.</t>
    </r>
    <r>
      <rPr>
        <sz val="7"/>
        <rFont val="Times New Roman"/>
        <family val="1"/>
      </rPr>
      <t xml:space="preserve"> </t>
    </r>
    <r>
      <rPr>
        <sz val="12"/>
        <rFont val="VNI-Times"/>
      </rPr>
      <t> </t>
    </r>
  </si>
  <si>
    <r>
      <t>20.</t>
    </r>
    <r>
      <rPr>
        <sz val="7"/>
        <rFont val="Times New Roman"/>
        <family val="1"/>
      </rPr>
      <t xml:space="preserve"> </t>
    </r>
    <r>
      <rPr>
        <sz val="12"/>
        <rFont val="VNI-Times"/>
      </rPr>
      <t> </t>
    </r>
  </si>
  <si>
    <t>Ký hiệu</t>
  </si>
  <si>
    <t>Dạng khuyết tật</t>
  </si>
  <si>
    <t>SP hỏng</t>
  </si>
  <si>
    <t>A</t>
  </si>
  <si>
    <t>Sai hình dạng (méo)</t>
  </si>
  <si>
    <t>B</t>
  </si>
  <si>
    <t>Bọt khí</t>
  </si>
  <si>
    <t>C</t>
  </si>
  <si>
    <t>Mép bị rách</t>
  </si>
  <si>
    <t>D</t>
  </si>
  <si>
    <t>Độ dày không đều</t>
  </si>
  <si>
    <t>E</t>
  </si>
  <si>
    <t>Khuyết tật khác</t>
  </si>
  <si>
    <t>Soá SP hoûng</t>
  </si>
  <si>
    <t>𝑋 ̅ (X bar- Mean)</t>
  </si>
  <si>
    <t>R</t>
  </si>
  <si>
    <t>CL-X-Bar</t>
  </si>
  <si>
    <t>CL-R-Bar</t>
  </si>
  <si>
    <t>UCL X -Bar</t>
  </si>
  <si>
    <t>LCL X -Bar</t>
  </si>
  <si>
    <t>UCL-R-Bar</t>
  </si>
  <si>
    <t>LCL-R-Bar</t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</si>
  <si>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</si>
  <si>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vertAlign val="subscript"/>
        <sz val="11"/>
        <color theme="1"/>
        <rFont val="Calibri"/>
        <family val="2"/>
        <scheme val="minor"/>
      </rPr>
      <t>4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</si>
  <si>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</si>
  <si>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t>Tabular values for X-bar and range charts</t>
  </si>
  <si>
    <t>Subgroup Size</t>
  </si>
  <si>
    <r>
      <t>A</t>
    </r>
    <r>
      <rPr>
        <b/>
        <vertAlign val="subscript"/>
        <sz val="11"/>
        <color rgb="FF666666"/>
        <rFont val="Poppins"/>
      </rPr>
      <t>2</t>
    </r>
  </si>
  <si>
    <r>
      <t>d</t>
    </r>
    <r>
      <rPr>
        <b/>
        <vertAlign val="subscript"/>
        <sz val="11"/>
        <color rgb="FF666666"/>
        <rFont val="Poppins"/>
      </rPr>
      <t>2</t>
    </r>
  </si>
  <si>
    <r>
      <t>D</t>
    </r>
    <r>
      <rPr>
        <b/>
        <vertAlign val="subscript"/>
        <sz val="11"/>
        <color rgb="FF666666"/>
        <rFont val="Poppins"/>
      </rPr>
      <t>3</t>
    </r>
  </si>
  <si>
    <r>
      <t>D</t>
    </r>
    <r>
      <rPr>
        <b/>
        <vertAlign val="subscript"/>
        <sz val="11"/>
        <color rgb="FF666666"/>
        <rFont val="Poppins"/>
      </rPr>
      <t>4</t>
    </r>
  </si>
  <si>
    <t>-----</t>
  </si>
  <si>
    <t>Max (X1-X5)</t>
  </si>
  <si>
    <t>Min (X1-X5)</t>
  </si>
  <si>
    <t>CL-S-Bar</t>
  </si>
  <si>
    <t>Tham khảo</t>
  </si>
  <si>
    <t>https://www.youtube.com/watch?v=p2jowBrHhXE&amp;ab_channel=Minitab</t>
  </si>
  <si>
    <t>TEST 1. One point more than 3.00 standard deviations from center line.</t>
  </si>
  <si>
    <t>Test Failed at points:  3</t>
  </si>
  <si>
    <t>TEST 5. 2 out of 3 points more than 2 standard deviations from center line (on one side of CL).</t>
  </si>
  <si>
    <t>Test Failed at points:  3, 4</t>
  </si>
  <si>
    <t>TEST 6. 4 out of 5 points more than 1 standard deviation from center line (on one side of CL).</t>
  </si>
  <si>
    <t>Test Failed at points:  5, 14, 15</t>
  </si>
  <si>
    <t>https://www.youtube.com/watch?v=2m0dMCGqlRY&amp;t=1105s&amp;ab_channel=Qmindset</t>
  </si>
  <si>
    <t>Subgroup ID</t>
  </si>
  <si>
    <t>Weight</t>
  </si>
  <si>
    <t xml:space="preserve"> Machine 1</t>
  </si>
  <si>
    <t>Machine 2</t>
  </si>
  <si>
    <t>Machine 3</t>
  </si>
  <si>
    <t>Machine 4</t>
  </si>
  <si>
    <t>Machine 5</t>
  </si>
  <si>
    <t>Machine 6</t>
  </si>
  <si>
    <t>Machine 7</t>
  </si>
  <si>
    <t>Machine 8</t>
  </si>
  <si>
    <t>Machine 9</t>
  </si>
  <si>
    <t>Machine 10</t>
  </si>
  <si>
    <t>SD</t>
  </si>
  <si>
    <t>CL-X Double-Bar</t>
  </si>
  <si>
    <t>観察値</t>
  </si>
  <si>
    <t xml:space="preserve">Sample Value </t>
  </si>
  <si>
    <t>Day</t>
  </si>
  <si>
    <t>B3</t>
  </si>
  <si>
    <t>B4</t>
  </si>
  <si>
    <t>A3</t>
  </si>
  <si>
    <r>
      <t>σ</t>
    </r>
    <r>
      <rPr>
        <vertAlign val="subscript"/>
        <sz val="12"/>
        <rFont val="Calibri"/>
        <family val="2"/>
      </rPr>
      <t>x</t>
    </r>
  </si>
  <si>
    <t>m</t>
  </si>
  <si>
    <t>∑(n)-m</t>
  </si>
  <si>
    <t>∑(n)</t>
  </si>
  <si>
    <t>CLx</t>
  </si>
  <si>
    <t>CLs</t>
  </si>
  <si>
    <t>u</t>
  </si>
  <si>
    <t>LCL</t>
  </si>
  <si>
    <t>UCL</t>
  </si>
  <si>
    <t>MIN</t>
  </si>
  <si>
    <t>MAX</t>
  </si>
  <si>
    <t>Kiểu dữ liệu
Data type</t>
  </si>
  <si>
    <t>Loại lỗi
Defect defination</t>
  </si>
  <si>
    <t>Số lượng mẫu trong nhóm
Subgroup size</t>
  </si>
  <si>
    <t>Loại biểu đồ
Chart type</t>
  </si>
  <si>
    <t>Đường tâm
Central line</t>
  </si>
  <si>
    <t>Đường giới hạn
Limt Line</t>
  </si>
  <si>
    <t>Vi du
Example, Source</t>
  </si>
  <si>
    <t>Ý nghĩa
Introduce</t>
  </si>
  <si>
    <t>Dữ liệu liên tục (Variable Data) (Continous)</t>
  </si>
  <si>
    <t>Số lượng mẫu trong nhóm (n=1)</t>
  </si>
  <si>
    <t>Giá trị trung bình ( Median Chart )</t>
  </si>
  <si>
    <t xml:space="preserve">  ͞X</t>
  </si>
  <si>
    <r>
      <t xml:space="preserve">  ͞X ± A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 ͞R
  ͞X ± A</t>
    </r>
    <r>
      <rPr>
        <vertAlign val="subscript"/>
        <sz val="11"/>
        <color theme="1"/>
        <rFont val="Calibri"/>
        <family val="2"/>
      </rPr>
      <t xml:space="preserve">3 </t>
    </r>
    <r>
      <rPr>
        <sz val="11"/>
        <color theme="1"/>
        <rFont val="Calibri"/>
        <family val="2"/>
      </rPr>
      <t xml:space="preserve">  ͞S ( khi kết hợp với s)</t>
    </r>
  </si>
  <si>
    <t>https://www.youtube.com/watch?v=Iis-kgoJe6o&amp;ab_channel=V%C5%A9Mai</t>
  </si>
  <si>
    <t>Hiển thị sự thay đổi của giá trị trung bình của quá trình đang biến đổi ra sao</t>
  </si>
  <si>
    <t>Số lượng mẫu trong nhóm (n&lt;=8)</t>
  </si>
  <si>
    <t>Phân tán R</t>
  </si>
  <si>
    <t xml:space="preserve">  ͞R</t>
  </si>
  <si>
    <r>
      <t xml:space="preserve"> D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rFont val="VNI-Times"/>
      </rPr>
      <t xml:space="preserve">  ͞R  và D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rFont val="VNI-Times"/>
      </rPr>
      <t xml:space="preserve">  ͞R
khi n &lt; 6 thì không xét LCL</t>
    </r>
  </si>
  <si>
    <t>https://hainguyendt.wordpress.com/2018/10/22/bieu-do-xbar-r/</t>
  </si>
  <si>
    <t>Tìm ra sự khác biệt giữa các nhóm con với nhau theo thời gian.</t>
  </si>
  <si>
    <t>Số lượng mẫu trong nhóm (n&gt;8)</t>
  </si>
  <si>
    <t>Độ lệch chuẩn S</t>
  </si>
  <si>
    <t>S</t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</si>
  <si>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rFont val="VNI-Times"/>
      </rPr>
      <t xml:space="preserve">  ͞S và 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rFont val="VNI-Times"/>
      </rPr>
      <t xml:space="preserve">  ͞S</t>
    </r>
  </si>
  <si>
    <t>Dữ liệu kiểu thuộc tính (Attribute)
-Đếm từ các sự kiện rời rạc</t>
  </si>
  <si>
    <t>Dữ liệu theo sản phẩm lỗi (unit)</t>
  </si>
  <si>
    <t>Số lượng mẫu trong nhóm thay đổi</t>
  </si>
  <si>
    <t>Tỷ lệ % sản phẩm khuyết tật p</t>
  </si>
  <si>
    <t xml:space="preserve">  ͞p</t>
  </si>
  <si>
    <r>
      <t xml:space="preserve">  ͞p ±  3</t>
    </r>
    <r>
      <rPr>
        <sz val="11"/>
        <color theme="1"/>
        <rFont val="Calibri"/>
        <family val="2"/>
      </rPr>
      <t xml:space="preserve">σ =  ͞p ± 3* sqrt (( ͞p* (1 -  ͞p )) /n ) 
</t>
    </r>
    <r>
      <rPr>
        <sz val="12"/>
        <rFont val="VNI-Times"/>
      </rPr>
      <t xml:space="preserve">  ͞p  = tống số phế phẩm /(tống số sản phẩm được kiểm tra)</t>
    </r>
  </si>
  <si>
    <t>Số lượng mẫu trong nhóm cố định</t>
  </si>
  <si>
    <t>Số sản phẩm có khuyết tật np</t>
  </si>
  <si>
    <t xml:space="preserve"> ͞͞n ͞͞p</t>
  </si>
  <si>
    <t>r*  ͞͞p ± 3 * sqrt(  ͞͞n ͞͞p*(1 -   ͞͞p ))</t>
  </si>
  <si>
    <t>Số khuyết tật trên một số sản phẩm u</t>
  </si>
  <si>
    <t xml:space="preserve">  ͞u</t>
  </si>
  <si>
    <t xml:space="preserve">  ͞u ± 3 * sqrt (  ͞u/n)</t>
  </si>
  <si>
    <t>Số lượng khuyết tật c</t>
  </si>
  <si>
    <t xml:space="preserve">  ͞c</t>
  </si>
  <si>
    <t xml:space="preserve">  ͞c ± 3*sqrt (  ͞c)</t>
  </si>
  <si>
    <t>Điều khiển giá trị trung bình
Co lại các biến
Giới hạn Trung tâm quy trình</t>
  </si>
  <si>
    <t>When used</t>
  </si>
  <si>
    <t>+ Không có ngưỡng điều khiển, định nghĩa thế nào là hỏng
+ Các lỗi gặp phải khác nhau.
+ Không có bằng chứng cho sự thiếu kiểm soát.</t>
  </si>
  <si>
    <t>https://www.youtube.com/watch?v=iy9HRlnVuoM&amp;ab_channel=LEARN%26APPLY%3ALeanandSixSigma</t>
  </si>
  <si>
    <t>U viết tắt từ "unit" đơn vị trên mỗi lô</t>
  </si>
  <si>
    <t>Dữ liệu theo loại lỗi
(Loại lỗi  đó xuất hiện bao nhiêu lần)</t>
  </si>
  <si>
    <t>A1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</si>
  <si>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</si>
  <si>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</si>
  <si>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</si>
  <si>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</si>
  <si>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</si>
  <si>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</si>
  <si>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</si>
  <si>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</si>
  <si>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</si>
  <si>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</si>
  <si>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</si>
  <si>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</si>
  <si>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</si>
  <si>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</si>
  <si>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</si>
  <si>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</si>
  <si>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</si>
  <si>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</si>
  <si>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Sample Size</t>
  </si>
  <si>
    <t>Constant</t>
  </si>
  <si>
    <t>Variable</t>
  </si>
  <si>
    <t>Defect (Khuyết điểm)</t>
  </si>
  <si>
    <t>Defective (Bị lỗi)</t>
  </si>
  <si>
    <t>Type</t>
  </si>
  <si>
    <t>NP Chart</t>
  </si>
  <si>
    <t>U Chart(c: số lỗi thực tế gặp phải) u=c/n</t>
  </si>
  <si>
    <t>https://www.isixsigma.com/tools-templates/control-charts/steps-in-constructing-a-p-chart/</t>
  </si>
  <si>
    <t>P Chart(xi: số lỗi đếm được trên sản phẩm) p = xi / n 
(graph proportions of defective items) (Biểu đồ tỷ lệ mặt hàng bị lỗi)</t>
  </si>
  <si>
    <t>C Chart ( Count Chart)</t>
  </si>
  <si>
    <t>C bar</t>
  </si>
  <si>
    <t>p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</si>
  <si>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</si>
  <si>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</si>
  <si>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</si>
  <si>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</si>
  <si>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</si>
  <si>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</si>
  <si>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</si>
  <si>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</si>
  <si>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</si>
  <si>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</si>
  <si>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</si>
  <si>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</si>
  <si>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</si>
  <si>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x</t>
  </si>
  <si>
    <t>f</t>
  </si>
  <si>
    <t>F(x)</t>
  </si>
  <si>
    <t>Vaän toác baêng chuyeàn</t>
  </si>
  <si>
    <t>#</t>
  </si>
  <si>
    <t>l (mm)</t>
  </si>
  <si>
    <t>v (cm/giaây)</t>
  </si>
  <si>
    <t>min</t>
  </si>
  <si>
    <t>max</t>
  </si>
  <si>
    <t>SP lũy kế</t>
  </si>
  <si>
    <t>% lũy kế</t>
  </si>
  <si>
    <t>Tổng SP hỏng</t>
  </si>
  <si>
    <t>CL</t>
  </si>
  <si>
    <t>p0</t>
  </si>
  <si>
    <t>Chieàu daøi
 caét ñöôïc</t>
  </si>
  <si>
    <t>∑𝑛</t>
  </si>
  <si>
    <t>∑f</t>
  </si>
  <si>
    <t>Values for X bar-S chart</t>
  </si>
  <si>
    <t>So khong 
thoa man, c</t>
  </si>
  <si>
    <t>Soá k.naïi, n</t>
  </si>
  <si>
    <t>X_double</t>
  </si>
  <si>
    <t xml:space="preserve"> ̅R </t>
  </si>
  <si>
    <t>͞x</t>
  </si>
  <si>
    <t>u_bar, u̅</t>
  </si>
  <si>
    <t>https://www.youtube.com/watch?v=PYHMFL4fF4A&amp;t=105s&amp;ab_channel=TheEngineeringToolboxChannel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</si>
</sst>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2"/>
      <name val="VNI-Time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sz val="12"/>
      <color indexed="10"/>
      <name val="VNI-Times"/>
    </font>
    <font>
      <sz val="9"/>
      <name val="VNI-Times"/>
    </font>
    <font>
      <b/>
      <sz val="10"/>
      <name val="VNI-Times"/>
    </font>
    <font>
      <vertAlign val="subscript"/>
      <sz val="12"/>
      <name val="VNI-Times"/>
    </font>
    <font>
      <sz val="10"/>
      <name val="VNI-Times"/>
    </font>
    <font>
      <b/>
      <sz val="12"/>
      <name val="VNI-Times"/>
    </font>
    <font>
      <sz val="7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.VnVogue"/>
      <family val="2"/>
    </font>
    <font>
      <sz val="12"/>
      <color indexed="8"/>
      <name val="VNI-Times"/>
    </font>
    <font>
      <vertAlign val="subscript"/>
      <sz val="11"/>
      <color theme="1"/>
      <name val="Calibri"/>
      <family val="2"/>
      <scheme val="minor"/>
    </font>
    <font>
      <b/>
      <sz val="11"/>
      <color rgb="FF666666"/>
      <name val="Poppins"/>
    </font>
    <font>
      <b/>
      <vertAlign val="subscript"/>
      <sz val="11"/>
      <color rgb="FF666666"/>
      <name val="Poppins"/>
    </font>
    <font>
      <sz val="11"/>
      <color rgb="FF666666"/>
      <name val="Poppins"/>
    </font>
    <font>
      <sz val="12"/>
      <name val="Calibri"/>
      <family val="2"/>
    </font>
    <font>
      <vertAlign val="subscript"/>
      <sz val="12"/>
      <name val="Calibri"/>
      <family val="2"/>
    </font>
    <font>
      <u/>
      <sz val="12"/>
      <color theme="10"/>
      <name val="VNI-Times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VNI-Times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horizontal="justify" vertical="top" wrapText="1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22" fillId="0" borderId="0" xfId="1"/>
    <xf numFmtId="0" fontId="2" fillId="3" borderId="1" xfId="3" applyFill="1" applyBorder="1" applyAlignment="1">
      <alignment wrapText="1"/>
    </xf>
    <xf numFmtId="0" fontId="2" fillId="0" borderId="0" xfId="3"/>
    <xf numFmtId="0" fontId="2" fillId="0" borderId="1" xfId="3" applyBorder="1"/>
    <xf numFmtId="0" fontId="23" fillId="0" borderId="1" xfId="3" applyFont="1" applyBorder="1" applyAlignment="1">
      <alignment wrapText="1"/>
    </xf>
    <xf numFmtId="0" fontId="25" fillId="0" borderId="1" xfId="4" applyBorder="1"/>
    <xf numFmtId="0" fontId="2" fillId="0" borderId="1" xfId="3" applyBorder="1" applyAlignment="1">
      <alignment wrapText="1"/>
    </xf>
    <xf numFmtId="0" fontId="2" fillId="4" borderId="1" xfId="3" applyFill="1" applyBorder="1" applyAlignment="1">
      <alignment wrapText="1"/>
    </xf>
    <xf numFmtId="0" fontId="2" fillId="5" borderId="1" xfId="3" applyFill="1" applyBorder="1"/>
    <xf numFmtId="0" fontId="2" fillId="2" borderId="1" xfId="3" applyFill="1" applyBorder="1"/>
    <xf numFmtId="0" fontId="2" fillId="4" borderId="1" xfId="3" applyFill="1" applyBorder="1"/>
    <xf numFmtId="0" fontId="2" fillId="0" borderId="0" xfId="3" quotePrefix="1" applyAlignment="1">
      <alignment wrapText="1"/>
    </xf>
    <xf numFmtId="0" fontId="22" fillId="0" borderId="1" xfId="1" applyBorder="1"/>
    <xf numFmtId="0" fontId="2" fillId="5" borderId="1" xfId="3" applyFill="1" applyBorder="1" applyAlignment="1">
      <alignment wrapText="1"/>
    </xf>
    <xf numFmtId="9" fontId="0" fillId="0" borderId="0" xfId="2" applyFont="1"/>
    <xf numFmtId="0" fontId="1" fillId="0" borderId="1" xfId="3" applyFont="1" applyBorder="1"/>
    <xf numFmtId="0" fontId="1" fillId="0" borderId="1" xfId="3" applyFont="1" applyBorder="1" applyAlignment="1">
      <alignment wrapText="1"/>
    </xf>
    <xf numFmtId="0" fontId="0" fillId="0" borderId="4" xfId="0" applyBorder="1" applyAlignment="1">
      <alignment horizontal="center" vertical="top" wrapText="1"/>
    </xf>
    <xf numFmtId="2" fontId="0" fillId="0" borderId="1" xfId="0" applyNumberFormat="1" applyBorder="1"/>
    <xf numFmtId="164" fontId="0" fillId="0" borderId="1" xfId="0" applyNumberFormat="1" applyBorder="1"/>
    <xf numFmtId="9" fontId="0" fillId="0" borderId="0" xfId="0" applyNumberFormat="1"/>
    <xf numFmtId="9" fontId="0" fillId="0" borderId="1" xfId="2" applyFont="1" applyBorder="1"/>
    <xf numFmtId="9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6" xfId="0" applyBorder="1"/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right"/>
    </xf>
    <xf numFmtId="0" fontId="7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2" fontId="0" fillId="0" borderId="7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7" borderId="0" xfId="0" applyFill="1"/>
    <xf numFmtId="0" fontId="15" fillId="0" borderId="7" xfId="0" applyFont="1" applyBorder="1" applyAlignment="1">
      <alignment horizontal="center" vertical="top" wrapText="1"/>
    </xf>
    <xf numFmtId="0" fontId="0" fillId="0" borderId="10" xfId="0" applyBorder="1"/>
    <xf numFmtId="0" fontId="0" fillId="0" borderId="4" xfId="0" applyBorder="1"/>
    <xf numFmtId="0" fontId="0" fillId="0" borderId="11" xfId="0" applyBorder="1" applyAlignment="1">
      <alignment wrapText="1"/>
    </xf>
    <xf numFmtId="0" fontId="0" fillId="8" borderId="0" xfId="0" applyFill="1"/>
    <xf numFmtId="0" fontId="3" fillId="0" borderId="1" xfId="0" applyFont="1" applyBorder="1"/>
    <xf numFmtId="0" fontId="3" fillId="0" borderId="7" xfId="0" applyFont="1" applyBorder="1"/>
    <xf numFmtId="0" fontId="3" fillId="0" borderId="12" xfId="0" applyFont="1" applyBorder="1"/>
    <xf numFmtId="0" fontId="3" fillId="0" borderId="9" xfId="0" applyFont="1" applyBorder="1"/>
    <xf numFmtId="0" fontId="20" fillId="0" borderId="1" xfId="0" applyFont="1" applyBorder="1"/>
    <xf numFmtId="0" fontId="0" fillId="0" borderId="7" xfId="0" applyBorder="1"/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1" xfId="0" applyBorder="1" applyAlignment="1">
      <alignment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5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20" fillId="0" borderId="19" xfId="0" applyNumberFormat="1" applyFont="1" applyBorder="1"/>
    <xf numFmtId="0" fontId="2" fillId="4" borderId="1" xfId="3" applyFill="1" applyBorder="1" applyAlignment="1">
      <alignment horizontal="center" vertical="center"/>
    </xf>
    <xf numFmtId="0" fontId="2" fillId="6" borderId="1" xfId="3" applyFill="1" applyBorder="1" applyAlignment="1">
      <alignment horizontal="center"/>
    </xf>
    <xf numFmtId="0" fontId="2" fillId="4" borderId="1" xfId="3" applyFill="1" applyBorder="1" applyAlignment="1">
      <alignment horizontal="center" wrapText="1"/>
    </xf>
    <xf numFmtId="0" fontId="2" fillId="0" borderId="1" xfId="3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5">
    <cellStyle name="Hyperlink" xfId="1" builtinId="8"/>
    <cellStyle name="Hyperlink 2" xfId="4" xr:uid="{E46EBB2A-91B2-4806-97B0-5D9D6F5F5911}"/>
    <cellStyle name="Normal" xfId="0" builtinId="0"/>
    <cellStyle name="Normal 2" xfId="3" xr:uid="{C8D9E6CB-E394-4C64-97CE-8F05FFB3B33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88943106685439E-2"/>
          <c:y val="0.15792144274807954"/>
          <c:w val="0.92428587402948525"/>
          <c:h val="0.76160316076277057"/>
        </c:manualLayout>
      </c:layout>
      <c:lineChart>
        <c:grouping val="standard"/>
        <c:varyColors val="0"/>
        <c:ser>
          <c:idx val="0"/>
          <c:order val="0"/>
          <c:tx>
            <c:strRef>
              <c:f>'BĐ u'!$D$3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u'!$D$4:$D$33</c:f>
              <c:numCache>
                <c:formatCode>0.00</c:formatCode>
                <c:ptCount val="30"/>
                <c:pt idx="0">
                  <c:v>1.3333333333333333</c:v>
                </c:pt>
                <c:pt idx="1">
                  <c:v>2.1333333333333333</c:v>
                </c:pt>
                <c:pt idx="2">
                  <c:v>1.0555555555555556</c:v>
                </c:pt>
                <c:pt idx="3">
                  <c:v>0.92682926829268297</c:v>
                </c:pt>
                <c:pt idx="4">
                  <c:v>1.6190476190476191</c:v>
                </c:pt>
                <c:pt idx="5">
                  <c:v>1.5652173913043479</c:v>
                </c:pt>
                <c:pt idx="6">
                  <c:v>1.7142857142857142</c:v>
                </c:pt>
                <c:pt idx="7">
                  <c:v>2.0625</c:v>
                </c:pt>
                <c:pt idx="8">
                  <c:v>1.0909090909090908</c:v>
                </c:pt>
                <c:pt idx="9">
                  <c:v>0.97142857142857142</c:v>
                </c:pt>
                <c:pt idx="10">
                  <c:v>1.4615384615384615</c:v>
                </c:pt>
                <c:pt idx="11">
                  <c:v>0.90476190476190477</c:v>
                </c:pt>
                <c:pt idx="12">
                  <c:v>0.95</c:v>
                </c:pt>
                <c:pt idx="13">
                  <c:v>0.94285714285714284</c:v>
                </c:pt>
                <c:pt idx="14">
                  <c:v>1.44</c:v>
                </c:pt>
                <c:pt idx="15">
                  <c:v>1.8947368421052631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1.4615384615384615</c:v>
                </c:pt>
                <c:pt idx="20">
                  <c:v>1.032258064516129</c:v>
                </c:pt>
                <c:pt idx="21">
                  <c:v>2.5714285714285716</c:v>
                </c:pt>
                <c:pt idx="22">
                  <c:v>2</c:v>
                </c:pt>
                <c:pt idx="23">
                  <c:v>1.4230769230769231</c:v>
                </c:pt>
                <c:pt idx="24">
                  <c:v>1.3333333333333333</c:v>
                </c:pt>
                <c:pt idx="25">
                  <c:v>0.91428571428571426</c:v>
                </c:pt>
                <c:pt idx="26">
                  <c:v>1.9</c:v>
                </c:pt>
                <c:pt idx="27">
                  <c:v>2.6666666666666665</c:v>
                </c:pt>
                <c:pt idx="28">
                  <c:v>2.125</c:v>
                </c:pt>
                <c:pt idx="2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0-4208-BC59-FBB760D0FEF2}"/>
            </c:ext>
          </c:extLst>
        </c:ser>
        <c:ser>
          <c:idx val="1"/>
          <c:order val="1"/>
          <c:tx>
            <c:strRef>
              <c:f>'BĐ u'!$E$3</c:f>
              <c:strCache>
                <c:ptCount val="1"/>
                <c:pt idx="0">
                  <c:v>u_bar, u̅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9"/>
              <c:layout>
                <c:manualLayout>
                  <c:x val="-2.7847144393199488E-2"/>
                  <c:y val="-4.07079696446049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20-4FD6-BF2E-5AAF052A29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u'!$E$4:$E$33</c:f>
              <c:numCache>
                <c:formatCode>0.00</c:formatCode>
                <c:ptCount val="30"/>
                <c:pt idx="0">
                  <c:v>1.431266846361186</c:v>
                </c:pt>
                <c:pt idx="1">
                  <c:v>1.431266846361186</c:v>
                </c:pt>
                <c:pt idx="2">
                  <c:v>1.431266846361186</c:v>
                </c:pt>
                <c:pt idx="3">
                  <c:v>1.431266846361186</c:v>
                </c:pt>
                <c:pt idx="4">
                  <c:v>1.431266846361186</c:v>
                </c:pt>
                <c:pt idx="5">
                  <c:v>1.431266846361186</c:v>
                </c:pt>
                <c:pt idx="6">
                  <c:v>1.431266846361186</c:v>
                </c:pt>
                <c:pt idx="7">
                  <c:v>1.431266846361186</c:v>
                </c:pt>
                <c:pt idx="8">
                  <c:v>1.431266846361186</c:v>
                </c:pt>
                <c:pt idx="9">
                  <c:v>1.431266846361186</c:v>
                </c:pt>
                <c:pt idx="10">
                  <c:v>1.431266846361186</c:v>
                </c:pt>
                <c:pt idx="11">
                  <c:v>1.431266846361186</c:v>
                </c:pt>
                <c:pt idx="12">
                  <c:v>1.431266846361186</c:v>
                </c:pt>
                <c:pt idx="13">
                  <c:v>1.431266846361186</c:v>
                </c:pt>
                <c:pt idx="14">
                  <c:v>1.431266846361186</c:v>
                </c:pt>
                <c:pt idx="15">
                  <c:v>1.431266846361186</c:v>
                </c:pt>
                <c:pt idx="16">
                  <c:v>1.431266846361186</c:v>
                </c:pt>
                <c:pt idx="17">
                  <c:v>1.431266846361186</c:v>
                </c:pt>
                <c:pt idx="18">
                  <c:v>1.431266846361186</c:v>
                </c:pt>
                <c:pt idx="19">
                  <c:v>1.431266846361186</c:v>
                </c:pt>
                <c:pt idx="20">
                  <c:v>1.431266846361186</c:v>
                </c:pt>
                <c:pt idx="21">
                  <c:v>1.431266846361186</c:v>
                </c:pt>
                <c:pt idx="22">
                  <c:v>1.431266846361186</c:v>
                </c:pt>
                <c:pt idx="23">
                  <c:v>1.431266846361186</c:v>
                </c:pt>
                <c:pt idx="24">
                  <c:v>1.431266846361186</c:v>
                </c:pt>
                <c:pt idx="25">
                  <c:v>1.431266846361186</c:v>
                </c:pt>
                <c:pt idx="26">
                  <c:v>1.431266846361186</c:v>
                </c:pt>
                <c:pt idx="27">
                  <c:v>1.431266846361186</c:v>
                </c:pt>
                <c:pt idx="28">
                  <c:v>1.431266846361186</c:v>
                </c:pt>
                <c:pt idx="29">
                  <c:v>1.431266846361186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0-4208-BC59-FBB760D0FEF2}"/>
            </c:ext>
          </c:extLst>
        </c:ser>
        <c:ser>
          <c:idx val="2"/>
          <c:order val="2"/>
          <c:tx>
            <c:strRef>
              <c:f>'BĐ u'!$F$3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'BĐ u'!$F$4:$F$33</c:f>
              <c:numCache>
                <c:formatCode>0.00</c:formatCode>
                <c:ptCount val="30"/>
                <c:pt idx="0">
                  <c:v>2.1219831041596122</c:v>
                </c:pt>
                <c:pt idx="1">
                  <c:v>2.3579599497221162</c:v>
                </c:pt>
                <c:pt idx="2">
                  <c:v>2.0294446724215445</c:v>
                </c:pt>
                <c:pt idx="3">
                  <c:v>1.9917849346063528</c:v>
                </c:pt>
                <c:pt idx="4">
                  <c:v>2.2144654654942491</c:v>
                </c:pt>
                <c:pt idx="5">
                  <c:v>2.1796390397786487</c:v>
                </c:pt>
                <c:pt idx="6">
                  <c:v>2.2144654654942491</c:v>
                </c:pt>
                <c:pt idx="7">
                  <c:v>2.3285335854517237</c:v>
                </c:pt>
                <c:pt idx="8">
                  <c:v>2.0560432091927598</c:v>
                </c:pt>
                <c:pt idx="9">
                  <c:v>2.037929888096186</c:v>
                </c:pt>
                <c:pt idx="10">
                  <c:v>2.1351407865950964</c:v>
                </c:pt>
                <c:pt idx="11">
                  <c:v>1.9850719009661151</c:v>
                </c:pt>
                <c:pt idx="12">
                  <c:v>1.9987481592088134</c:v>
                </c:pt>
                <c:pt idx="13">
                  <c:v>2.037929888096186</c:v>
                </c:pt>
                <c:pt idx="14">
                  <c:v>2.149080237633616</c:v>
                </c:pt>
                <c:pt idx="15">
                  <c:v>2.2546552760655922</c:v>
                </c:pt>
                <c:pt idx="16">
                  <c:v>2.4673412330588254</c:v>
                </c:pt>
                <c:pt idx="17">
                  <c:v>2.3017434439197295</c:v>
                </c:pt>
                <c:pt idx="18">
                  <c:v>2.2772180406865994</c:v>
                </c:pt>
                <c:pt idx="19">
                  <c:v>2.1351407865950964</c:v>
                </c:pt>
                <c:pt idx="20">
                  <c:v>2.0758823010529275</c:v>
                </c:pt>
                <c:pt idx="21">
                  <c:v>2.3904853384253792</c:v>
                </c:pt>
                <c:pt idx="22">
                  <c:v>2.2772180406865994</c:v>
                </c:pt>
                <c:pt idx="23">
                  <c:v>2.1351407865950964</c:v>
                </c:pt>
                <c:pt idx="24">
                  <c:v>2.1219831041596122</c:v>
                </c:pt>
                <c:pt idx="25">
                  <c:v>2.037929888096186</c:v>
                </c:pt>
                <c:pt idx="26">
                  <c:v>2.2338066153835898</c:v>
                </c:pt>
                <c:pt idx="27">
                  <c:v>2.4673412330588254</c:v>
                </c:pt>
                <c:pt idx="28">
                  <c:v>2.3285335854517237</c:v>
                </c:pt>
                <c:pt idx="29">
                  <c:v>2.3579599497221162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0-4208-BC59-FBB760D0FEF2}"/>
            </c:ext>
          </c:extLst>
        </c:ser>
        <c:ser>
          <c:idx val="3"/>
          <c:order val="3"/>
          <c:tx>
            <c:strRef>
              <c:f>'BĐ u'!$G$3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'BĐ u'!$G$4:$G$33</c:f>
              <c:numCache>
                <c:formatCode>0.00</c:formatCode>
                <c:ptCount val="30"/>
                <c:pt idx="0">
                  <c:v>0.74055058856275968</c:v>
                </c:pt>
                <c:pt idx="1">
                  <c:v>0.5045737430002557</c:v>
                </c:pt>
                <c:pt idx="2">
                  <c:v>0.83308902030082743</c:v>
                </c:pt>
                <c:pt idx="3">
                  <c:v>0.87074875811601926</c:v>
                </c:pt>
                <c:pt idx="4">
                  <c:v>0.64806822722812285</c:v>
                </c:pt>
                <c:pt idx="5">
                  <c:v>0.68289465294372331</c:v>
                </c:pt>
                <c:pt idx="6">
                  <c:v>0.64806822722812285</c:v>
                </c:pt>
                <c:pt idx="7">
                  <c:v>0.53400010727064817</c:v>
                </c:pt>
                <c:pt idx="8">
                  <c:v>0.80649048352961183</c:v>
                </c:pt>
                <c:pt idx="9">
                  <c:v>0.8246038046261861</c:v>
                </c:pt>
                <c:pt idx="10">
                  <c:v>0.72739290612727547</c:v>
                </c:pt>
                <c:pt idx="11">
                  <c:v>0.87746179175625694</c:v>
                </c:pt>
                <c:pt idx="12">
                  <c:v>0.86378553351355847</c:v>
                </c:pt>
                <c:pt idx="13">
                  <c:v>0.8246038046261861</c:v>
                </c:pt>
                <c:pt idx="14">
                  <c:v>0.71345345508875579</c:v>
                </c:pt>
                <c:pt idx="15">
                  <c:v>0.60787841665677966</c:v>
                </c:pt>
                <c:pt idx="16">
                  <c:v>0.39519245966354655</c:v>
                </c:pt>
                <c:pt idx="17">
                  <c:v>0.56079024880264239</c:v>
                </c:pt>
                <c:pt idx="18">
                  <c:v>0.58531565203577274</c:v>
                </c:pt>
                <c:pt idx="19">
                  <c:v>0.72739290612727547</c:v>
                </c:pt>
                <c:pt idx="20">
                  <c:v>0.7866513916694442</c:v>
                </c:pt>
                <c:pt idx="21">
                  <c:v>0.47204835429699243</c:v>
                </c:pt>
                <c:pt idx="22">
                  <c:v>0.58531565203577274</c:v>
                </c:pt>
                <c:pt idx="23">
                  <c:v>0.72739290612727547</c:v>
                </c:pt>
                <c:pt idx="24">
                  <c:v>0.74055058856275968</c:v>
                </c:pt>
                <c:pt idx="25">
                  <c:v>0.8246038046261861</c:v>
                </c:pt>
                <c:pt idx="26">
                  <c:v>0.62872707733878186</c:v>
                </c:pt>
                <c:pt idx="27">
                  <c:v>0.39519245966354655</c:v>
                </c:pt>
                <c:pt idx="28">
                  <c:v>0.53400010727064817</c:v>
                </c:pt>
                <c:pt idx="29">
                  <c:v>0.5045737430002557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0-4208-BC59-FBB760D0F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734232"/>
        <c:axId val="776731608"/>
      </c:lineChart>
      <c:catAx>
        <c:axId val="77673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31608"/>
        <c:crosses val="autoZero"/>
        <c:auto val="1"/>
        <c:lblAlgn val="ctr"/>
        <c:lblOffset val="100"/>
        <c:noMultiLvlLbl val="0"/>
      </c:catAx>
      <c:valAx>
        <c:axId val="776731608"/>
        <c:scaling>
          <c:orientation val="minMax"/>
          <c:max val="3"/>
          <c:min val="0.3500000000000000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3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430345725456369"/>
          <c:y val="0.95636563090504134"/>
          <c:w val="0.31087883230564761"/>
          <c:h val="3.816398865447873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'BĐ Phan bo'!$K$16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54-4CFF-8B88-D81466FE5AB0}"/>
                </c:ext>
              </c:extLst>
            </c:dLbl>
            <c:dLbl>
              <c:idx val="1"/>
              <c:layout>
                <c:manualLayout>
                  <c:x val="2.0905923344947737E-2"/>
                  <c:y val="9.67866821525358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54-4CFF-8B88-D81466FE5AB0}"/>
                </c:ext>
              </c:extLst>
            </c:dLbl>
            <c:dLbl>
              <c:idx val="2"/>
              <c:layout>
                <c:manualLayout>
                  <c:x val="1.6260162601626018E-2"/>
                  <c:y val="5.0329074719318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54-4CFF-8B88-D81466FE5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Phan bo'!$K$17:$K$26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14</c:v>
                </c:pt>
                <c:pt idx="4">
                  <c:v>43</c:v>
                </c:pt>
                <c:pt idx="5">
                  <c:v>23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4-4CFF-8B88-D81466FE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332480"/>
        <c:axId val="811332152"/>
      </c:barChart>
      <c:lineChart>
        <c:grouping val="standard"/>
        <c:varyColors val="0"/>
        <c:ser>
          <c:idx val="1"/>
          <c:order val="1"/>
          <c:tx>
            <c:strRef>
              <c:f>'BĐ Phan bo'!$M$16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Phan bo'!$M$17:$M$26</c:f>
              <c:numCache>
                <c:formatCode>0%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0.08</c:v>
                </c:pt>
                <c:pt idx="3">
                  <c:v>0.22000000000000003</c:v>
                </c:pt>
                <c:pt idx="4">
                  <c:v>0.65</c:v>
                </c:pt>
                <c:pt idx="5">
                  <c:v>0.88</c:v>
                </c:pt>
                <c:pt idx="6">
                  <c:v>0.97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4-4CFF-8B88-D81466FE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188528"/>
        <c:axId val="891187216"/>
      </c:lineChart>
      <c:catAx>
        <c:axId val="81133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32152"/>
        <c:crosses val="autoZero"/>
        <c:auto val="1"/>
        <c:lblAlgn val="ctr"/>
        <c:lblOffset val="100"/>
        <c:noMultiLvlLbl val="0"/>
      </c:catAx>
      <c:valAx>
        <c:axId val="811332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32480"/>
        <c:crosses val="autoZero"/>
        <c:crossBetween val="between"/>
      </c:valAx>
      <c:valAx>
        <c:axId val="8911872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88528"/>
        <c:crosses val="max"/>
        <c:crossBetween val="between"/>
      </c:valAx>
      <c:catAx>
        <c:axId val="89118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89118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'BĐ Phan tan scatter'!$H$5</c:f>
              <c:strCache>
                <c:ptCount val="1"/>
                <c:pt idx="0">
                  <c:v>v (cm/giaây)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'BĐ Phan tan scatter'!$G$6:$G$55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'BĐ Phan tan scatter'!$H$6:$H$55</c:f>
              <c:numCache>
                <c:formatCode>General</c:formatCode>
                <c:ptCount val="50"/>
                <c:pt idx="0">
                  <c:v>5.2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5.6</c:v>
                </c:pt>
                <c:pt idx="5">
                  <c:v>5.8</c:v>
                </c:pt>
                <c:pt idx="6">
                  <c:v>6</c:v>
                </c:pt>
                <c:pt idx="7">
                  <c:v>6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6.6</c:v>
                </c:pt>
                <c:pt idx="16">
                  <c:v>6.7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6.9</c:v>
                </c:pt>
                <c:pt idx="21">
                  <c:v>7</c:v>
                </c:pt>
                <c:pt idx="22">
                  <c:v>7</c:v>
                </c:pt>
                <c:pt idx="23">
                  <c:v>7.1</c:v>
                </c:pt>
                <c:pt idx="24">
                  <c:v>7.2</c:v>
                </c:pt>
                <c:pt idx="25">
                  <c:v>7.2</c:v>
                </c:pt>
                <c:pt idx="26">
                  <c:v>7.4</c:v>
                </c:pt>
                <c:pt idx="27">
                  <c:v>7.4</c:v>
                </c:pt>
                <c:pt idx="28">
                  <c:v>7.5</c:v>
                </c:pt>
                <c:pt idx="29">
                  <c:v>7.5</c:v>
                </c:pt>
                <c:pt idx="30">
                  <c:v>7.6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7.7</c:v>
                </c:pt>
                <c:pt idx="35">
                  <c:v>7.9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8.1999999999999993</c:v>
                </c:pt>
                <c:pt idx="46">
                  <c:v>8.5</c:v>
                </c:pt>
                <c:pt idx="47">
                  <c:v>8.5</c:v>
                </c:pt>
                <c:pt idx="48">
                  <c:v>8.6</c:v>
                </c:pt>
                <c:pt idx="4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C-42EF-8534-7F5793805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3128"/>
        <c:axId val="126159520"/>
      </c:scatterChart>
      <c:scatterChart>
        <c:scatterStyle val="lineMarker"/>
        <c:varyColors val="0"/>
        <c:ser>
          <c:idx val="1"/>
          <c:order val="1"/>
          <c:tx>
            <c:strRef>
              <c:f>'BĐ Phan tan scatter'!$I$5</c:f>
              <c:strCache>
                <c:ptCount val="1"/>
                <c:pt idx="0">
                  <c:v>l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xVal>
            <c:numRef>
              <c:f>'BĐ Phan tan scatter'!$G$6:$G$55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'BĐ Phan tan scatter'!$I$6:$I$55</c:f>
              <c:numCache>
                <c:formatCode>General</c:formatCode>
                <c:ptCount val="50"/>
                <c:pt idx="0">
                  <c:v>1011</c:v>
                </c:pt>
                <c:pt idx="1">
                  <c:v>1013</c:v>
                </c:pt>
                <c:pt idx="2">
                  <c:v>1020</c:v>
                </c:pt>
                <c:pt idx="3">
                  <c:v>1023</c:v>
                </c:pt>
                <c:pt idx="4">
                  <c:v>1016</c:v>
                </c:pt>
                <c:pt idx="5">
                  <c:v>1027</c:v>
                </c:pt>
                <c:pt idx="6">
                  <c:v>1011</c:v>
                </c:pt>
                <c:pt idx="7">
                  <c:v>1025</c:v>
                </c:pt>
                <c:pt idx="8">
                  <c:v>1015</c:v>
                </c:pt>
                <c:pt idx="9">
                  <c:v>1020</c:v>
                </c:pt>
                <c:pt idx="10">
                  <c:v>1020</c:v>
                </c:pt>
                <c:pt idx="11">
                  <c:v>1026</c:v>
                </c:pt>
                <c:pt idx="12">
                  <c:v>1011</c:v>
                </c:pt>
                <c:pt idx="13">
                  <c:v>1025</c:v>
                </c:pt>
                <c:pt idx="14">
                  <c:v>1034</c:v>
                </c:pt>
                <c:pt idx="15">
                  <c:v>1023</c:v>
                </c:pt>
                <c:pt idx="16">
                  <c:v>1024</c:v>
                </c:pt>
                <c:pt idx="17">
                  <c:v>1020</c:v>
                </c:pt>
                <c:pt idx="18">
                  <c:v>1025</c:v>
                </c:pt>
                <c:pt idx="19">
                  <c:v>1025</c:v>
                </c:pt>
                <c:pt idx="20">
                  <c:v>1030</c:v>
                </c:pt>
                <c:pt idx="21">
                  <c:v>1038</c:v>
                </c:pt>
                <c:pt idx="22">
                  <c:v>1020</c:v>
                </c:pt>
                <c:pt idx="23">
                  <c:v>1021</c:v>
                </c:pt>
                <c:pt idx="24">
                  <c:v>1029</c:v>
                </c:pt>
                <c:pt idx="25">
                  <c:v>1030</c:v>
                </c:pt>
                <c:pt idx="26">
                  <c:v>1039</c:v>
                </c:pt>
                <c:pt idx="27">
                  <c:v>1014</c:v>
                </c:pt>
                <c:pt idx="28">
                  <c:v>1023</c:v>
                </c:pt>
                <c:pt idx="29">
                  <c:v>1015</c:v>
                </c:pt>
                <c:pt idx="30">
                  <c:v>1028</c:v>
                </c:pt>
                <c:pt idx="31">
                  <c:v>1024</c:v>
                </c:pt>
                <c:pt idx="32">
                  <c:v>1034</c:v>
                </c:pt>
                <c:pt idx="33">
                  <c:v>1028</c:v>
                </c:pt>
                <c:pt idx="34">
                  <c:v>1030</c:v>
                </c:pt>
                <c:pt idx="35">
                  <c:v>1035</c:v>
                </c:pt>
                <c:pt idx="36">
                  <c:v>1036</c:v>
                </c:pt>
                <c:pt idx="37">
                  <c:v>1026</c:v>
                </c:pt>
                <c:pt idx="38">
                  <c:v>1041</c:v>
                </c:pt>
                <c:pt idx="39">
                  <c:v>1040</c:v>
                </c:pt>
                <c:pt idx="40">
                  <c:v>1030</c:v>
                </c:pt>
                <c:pt idx="41">
                  <c:v>1031</c:v>
                </c:pt>
                <c:pt idx="42">
                  <c:v>1046</c:v>
                </c:pt>
                <c:pt idx="43">
                  <c:v>1036</c:v>
                </c:pt>
                <c:pt idx="44">
                  <c:v>1035</c:v>
                </c:pt>
                <c:pt idx="45">
                  <c:v>1034</c:v>
                </c:pt>
                <c:pt idx="46">
                  <c:v>1030</c:v>
                </c:pt>
                <c:pt idx="47">
                  <c:v>1029</c:v>
                </c:pt>
                <c:pt idx="48">
                  <c:v>1020</c:v>
                </c:pt>
                <c:pt idx="49">
                  <c:v>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0C-42EF-8534-7F5793805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691864"/>
        <c:axId val="816695472"/>
      </c:scatterChart>
      <c:valAx>
        <c:axId val="12616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9520"/>
        <c:crosses val="autoZero"/>
        <c:crossBetween val="midCat"/>
      </c:valAx>
      <c:valAx>
        <c:axId val="12615952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3128"/>
        <c:crosses val="autoZero"/>
        <c:crossBetween val="midCat"/>
      </c:valAx>
      <c:valAx>
        <c:axId val="816695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91864"/>
        <c:crosses val="max"/>
        <c:crossBetween val="midCat"/>
      </c:valAx>
      <c:valAx>
        <c:axId val="816691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69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</a:t>
            </a:r>
          </a:p>
          <a:p>
            <a:pPr>
              <a:defRPr/>
            </a:pPr>
            <a:r>
              <a:rPr lang="en-US"/>
              <a:t>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'BĐ c'!$B$1</c:f>
              <c:strCache>
                <c:ptCount val="1"/>
                <c:pt idx="0">
                  <c:v>Soá thö khieáu naïi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'BĐ c'!$B$2:$B$28</c:f>
              <c:numCache>
                <c:formatCode>General</c:formatCode>
                <c:ptCount val="27"/>
                <c:pt idx="0">
                  <c:v>27</c:v>
                </c:pt>
                <c:pt idx="1">
                  <c:v>15</c:v>
                </c:pt>
                <c:pt idx="2">
                  <c:v>36</c:v>
                </c:pt>
                <c:pt idx="3">
                  <c:v>21</c:v>
                </c:pt>
                <c:pt idx="4">
                  <c:v>23</c:v>
                </c:pt>
                <c:pt idx="5">
                  <c:v>21</c:v>
                </c:pt>
                <c:pt idx="6">
                  <c:v>16</c:v>
                </c:pt>
                <c:pt idx="7">
                  <c:v>33</c:v>
                </c:pt>
                <c:pt idx="8">
                  <c:v>35</c:v>
                </c:pt>
                <c:pt idx="9">
                  <c:v>26</c:v>
                </c:pt>
                <c:pt idx="10">
                  <c:v>35</c:v>
                </c:pt>
                <c:pt idx="11">
                  <c:v>25</c:v>
                </c:pt>
                <c:pt idx="12">
                  <c:v>19</c:v>
                </c:pt>
                <c:pt idx="13">
                  <c:v>12</c:v>
                </c:pt>
                <c:pt idx="14">
                  <c:v>17</c:v>
                </c:pt>
                <c:pt idx="15">
                  <c:v>18</c:v>
                </c:pt>
                <c:pt idx="16">
                  <c:v>26</c:v>
                </c:pt>
                <c:pt idx="17">
                  <c:v>31</c:v>
                </c:pt>
                <c:pt idx="18">
                  <c:v>14</c:v>
                </c:pt>
                <c:pt idx="19">
                  <c:v>18</c:v>
                </c:pt>
                <c:pt idx="20">
                  <c:v>26</c:v>
                </c:pt>
                <c:pt idx="21">
                  <c:v>27</c:v>
                </c:pt>
                <c:pt idx="22">
                  <c:v>35</c:v>
                </c:pt>
                <c:pt idx="23">
                  <c:v>20</c:v>
                </c:pt>
                <c:pt idx="24">
                  <c:v>12</c:v>
                </c:pt>
                <c:pt idx="25">
                  <c:v>16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3-4A98-AAE0-8BC92277BEE9}"/>
            </c:ext>
          </c:extLst>
        </c:ser>
        <c:ser>
          <c:idx val="1"/>
          <c:order val="1"/>
          <c:tx>
            <c:strRef>
              <c:f>'BĐ c'!$C$1</c:f>
              <c:strCache>
                <c:ptCount val="1"/>
                <c:pt idx="0">
                  <c:v>C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'BĐ c'!$C$2:$C$28</c:f>
              <c:numCache>
                <c:formatCode>0.00</c:formatCode>
                <c:ptCount val="27"/>
                <c:pt idx="0">
                  <c:v>22.925925925925927</c:v>
                </c:pt>
                <c:pt idx="1">
                  <c:v>22.925925925925927</c:v>
                </c:pt>
                <c:pt idx="2">
                  <c:v>22.925925925925927</c:v>
                </c:pt>
                <c:pt idx="3">
                  <c:v>22.925925925925927</c:v>
                </c:pt>
                <c:pt idx="4">
                  <c:v>22.925925925925927</c:v>
                </c:pt>
                <c:pt idx="5">
                  <c:v>22.925925925925927</c:v>
                </c:pt>
                <c:pt idx="6">
                  <c:v>22.925925925925927</c:v>
                </c:pt>
                <c:pt idx="7">
                  <c:v>22.925925925925927</c:v>
                </c:pt>
                <c:pt idx="8">
                  <c:v>22.925925925925927</c:v>
                </c:pt>
                <c:pt idx="9">
                  <c:v>22.925925925925927</c:v>
                </c:pt>
                <c:pt idx="10">
                  <c:v>22.925925925925927</c:v>
                </c:pt>
                <c:pt idx="11">
                  <c:v>22.925925925925927</c:v>
                </c:pt>
                <c:pt idx="12">
                  <c:v>22.925925925925927</c:v>
                </c:pt>
                <c:pt idx="13">
                  <c:v>22.925925925925927</c:v>
                </c:pt>
                <c:pt idx="14">
                  <c:v>22.925925925925927</c:v>
                </c:pt>
                <c:pt idx="15">
                  <c:v>22.925925925925927</c:v>
                </c:pt>
                <c:pt idx="16">
                  <c:v>22.925925925925927</c:v>
                </c:pt>
                <c:pt idx="17">
                  <c:v>22.925925925925927</c:v>
                </c:pt>
                <c:pt idx="18">
                  <c:v>22.925925925925927</c:v>
                </c:pt>
                <c:pt idx="19">
                  <c:v>22.925925925925927</c:v>
                </c:pt>
                <c:pt idx="20">
                  <c:v>22.925925925925927</c:v>
                </c:pt>
                <c:pt idx="21">
                  <c:v>22.925925925925927</c:v>
                </c:pt>
                <c:pt idx="22">
                  <c:v>22.925925925925927</c:v>
                </c:pt>
                <c:pt idx="23">
                  <c:v>22.925925925925927</c:v>
                </c:pt>
                <c:pt idx="24">
                  <c:v>22.925925925925927</c:v>
                </c:pt>
                <c:pt idx="25">
                  <c:v>22.925925925925927</c:v>
                </c:pt>
                <c:pt idx="26">
                  <c:v>22.925925925925927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3-4A98-AAE0-8BC92277BEE9}"/>
            </c:ext>
          </c:extLst>
        </c:ser>
        <c:ser>
          <c:idx val="2"/>
          <c:order val="2"/>
          <c:tx>
            <c:strRef>
              <c:f>'BĐ c'!$D$1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'BĐ c'!$D$2:$D$28</c:f>
              <c:numCache>
                <c:formatCode>0.0</c:formatCode>
                <c:ptCount val="27"/>
                <c:pt idx="0">
                  <c:v>37.29023354353609</c:v>
                </c:pt>
                <c:pt idx="1">
                  <c:v>37.29023354353609</c:v>
                </c:pt>
                <c:pt idx="2">
                  <c:v>37.29023354353609</c:v>
                </c:pt>
                <c:pt idx="3">
                  <c:v>37.29023354353609</c:v>
                </c:pt>
                <c:pt idx="4">
                  <c:v>37.29023354353609</c:v>
                </c:pt>
                <c:pt idx="5">
                  <c:v>37.29023354353609</c:v>
                </c:pt>
                <c:pt idx="6">
                  <c:v>37.29023354353609</c:v>
                </c:pt>
                <c:pt idx="7">
                  <c:v>37.29023354353609</c:v>
                </c:pt>
                <c:pt idx="8">
                  <c:v>37.29023354353609</c:v>
                </c:pt>
                <c:pt idx="9">
                  <c:v>37.29023354353609</c:v>
                </c:pt>
                <c:pt idx="10">
                  <c:v>37.29023354353609</c:v>
                </c:pt>
                <c:pt idx="11">
                  <c:v>37.29023354353609</c:v>
                </c:pt>
                <c:pt idx="12">
                  <c:v>37.29023354353609</c:v>
                </c:pt>
                <c:pt idx="13">
                  <c:v>37.29023354353609</c:v>
                </c:pt>
                <c:pt idx="14">
                  <c:v>37.29023354353609</c:v>
                </c:pt>
                <c:pt idx="15">
                  <c:v>37.29023354353609</c:v>
                </c:pt>
                <c:pt idx="16">
                  <c:v>37.29023354353609</c:v>
                </c:pt>
                <c:pt idx="17">
                  <c:v>37.29023354353609</c:v>
                </c:pt>
                <c:pt idx="18">
                  <c:v>37.29023354353609</c:v>
                </c:pt>
                <c:pt idx="19">
                  <c:v>37.29023354353609</c:v>
                </c:pt>
                <c:pt idx="20">
                  <c:v>37.29023354353609</c:v>
                </c:pt>
                <c:pt idx="21">
                  <c:v>37.29023354353609</c:v>
                </c:pt>
                <c:pt idx="22">
                  <c:v>37.29023354353609</c:v>
                </c:pt>
                <c:pt idx="23">
                  <c:v>37.29023354353609</c:v>
                </c:pt>
                <c:pt idx="24">
                  <c:v>37.29023354353609</c:v>
                </c:pt>
                <c:pt idx="25">
                  <c:v>37.29023354353609</c:v>
                </c:pt>
                <c:pt idx="26">
                  <c:v>37.29023354353609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3-4A98-AAE0-8BC92277BEE9}"/>
            </c:ext>
          </c:extLst>
        </c:ser>
        <c:ser>
          <c:idx val="3"/>
          <c:order val="3"/>
          <c:tx>
            <c:strRef>
              <c:f>'BĐ c'!$E$1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'BĐ c'!$E$2:$E$28</c:f>
              <c:numCache>
                <c:formatCode>0.0</c:formatCode>
                <c:ptCount val="27"/>
                <c:pt idx="0">
                  <c:v>8.5616183083157651</c:v>
                </c:pt>
                <c:pt idx="1">
                  <c:v>8.5616183083157651</c:v>
                </c:pt>
                <c:pt idx="2">
                  <c:v>8.5616183083157651</c:v>
                </c:pt>
                <c:pt idx="3">
                  <c:v>8.5616183083157651</c:v>
                </c:pt>
                <c:pt idx="4">
                  <c:v>8.5616183083157651</c:v>
                </c:pt>
                <c:pt idx="5">
                  <c:v>8.5616183083157651</c:v>
                </c:pt>
                <c:pt idx="6">
                  <c:v>8.5616183083157651</c:v>
                </c:pt>
                <c:pt idx="7">
                  <c:v>8.5616183083157651</c:v>
                </c:pt>
                <c:pt idx="8">
                  <c:v>8.5616183083157651</c:v>
                </c:pt>
                <c:pt idx="9">
                  <c:v>8.5616183083157651</c:v>
                </c:pt>
                <c:pt idx="10">
                  <c:v>8.5616183083157651</c:v>
                </c:pt>
                <c:pt idx="11">
                  <c:v>8.5616183083157651</c:v>
                </c:pt>
                <c:pt idx="12">
                  <c:v>8.5616183083157651</c:v>
                </c:pt>
                <c:pt idx="13">
                  <c:v>8.5616183083157651</c:v>
                </c:pt>
                <c:pt idx="14">
                  <c:v>8.5616183083157651</c:v>
                </c:pt>
                <c:pt idx="15">
                  <c:v>8.5616183083157651</c:v>
                </c:pt>
                <c:pt idx="16">
                  <c:v>8.5616183083157651</c:v>
                </c:pt>
                <c:pt idx="17">
                  <c:v>8.5616183083157651</c:v>
                </c:pt>
                <c:pt idx="18">
                  <c:v>8.5616183083157651</c:v>
                </c:pt>
                <c:pt idx="19">
                  <c:v>8.5616183083157651</c:v>
                </c:pt>
                <c:pt idx="20">
                  <c:v>8.5616183083157651</c:v>
                </c:pt>
                <c:pt idx="21">
                  <c:v>8.5616183083157651</c:v>
                </c:pt>
                <c:pt idx="22">
                  <c:v>8.5616183083157651</c:v>
                </c:pt>
                <c:pt idx="23">
                  <c:v>8.5616183083157651</c:v>
                </c:pt>
                <c:pt idx="24">
                  <c:v>8.5616183083157651</c:v>
                </c:pt>
                <c:pt idx="25">
                  <c:v>8.5616183083157651</c:v>
                </c:pt>
                <c:pt idx="26">
                  <c:v>8.5616183083157651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3-4A98-AAE0-8BC92277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825848"/>
        <c:axId val="439824208"/>
      </c:lineChart>
      <c:catAx>
        <c:axId val="43982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4208"/>
        <c:crosses val="autoZero"/>
        <c:auto val="1"/>
        <c:lblAlgn val="ctr"/>
        <c:lblOffset val="100"/>
        <c:noMultiLvlLbl val="0"/>
      </c:catAx>
      <c:valAx>
        <c:axId val="4398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chart of</a:t>
            </a:r>
            <a:r>
              <a:rPr lang="en-US" baseline="0"/>
              <a:t> Defect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'BĐ p'!$D$1:$D$20</c:f>
              <c:numCache>
                <c:formatCode>0%</c:formatCode>
                <c:ptCount val="20"/>
                <c:pt idx="0">
                  <c:v>0.16800000000000001</c:v>
                </c:pt>
                <c:pt idx="1">
                  <c:v>0.22</c:v>
                </c:pt>
                <c:pt idx="2">
                  <c:v>0.20399999999999999</c:v>
                </c:pt>
                <c:pt idx="3">
                  <c:v>0.14603174603174604</c:v>
                </c:pt>
                <c:pt idx="4">
                  <c:v>0.19365079365079366</c:v>
                </c:pt>
                <c:pt idx="5">
                  <c:v>0.12380952380952381</c:v>
                </c:pt>
                <c:pt idx="6">
                  <c:v>0.13968253968253969</c:v>
                </c:pt>
                <c:pt idx="7">
                  <c:v>0.16400000000000001</c:v>
                </c:pt>
                <c:pt idx="8">
                  <c:v>0.20399999999999999</c:v>
                </c:pt>
                <c:pt idx="9">
                  <c:v>0.17599999999999999</c:v>
                </c:pt>
                <c:pt idx="10">
                  <c:v>0.20200000000000001</c:v>
                </c:pt>
                <c:pt idx="11">
                  <c:v>0.20200000000000001</c:v>
                </c:pt>
                <c:pt idx="12">
                  <c:v>0.08</c:v>
                </c:pt>
                <c:pt idx="13">
                  <c:v>9.6000000000000002E-2</c:v>
                </c:pt>
                <c:pt idx="14">
                  <c:v>0.188</c:v>
                </c:pt>
                <c:pt idx="15">
                  <c:v>0.2</c:v>
                </c:pt>
                <c:pt idx="16">
                  <c:v>0.192</c:v>
                </c:pt>
                <c:pt idx="17">
                  <c:v>0.22800000000000001</c:v>
                </c:pt>
                <c:pt idx="18">
                  <c:v>0.09</c:v>
                </c:pt>
                <c:pt idx="19">
                  <c:v>8.5999999999999993E-2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'BĐ 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1EB-4D9F-BF5D-078D5245F9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'BĐ p'!$E$1:$E$20</c:f>
              <c:numCache>
                <c:formatCode>0%</c:formatCode>
                <c:ptCount val="20"/>
                <c:pt idx="0">
                  <c:v>0.22559407356932498</c:v>
                </c:pt>
                <c:pt idx="1">
                  <c:v>0.22559407356932498</c:v>
                </c:pt>
                <c:pt idx="2">
                  <c:v>0.22559407356932498</c:v>
                </c:pt>
                <c:pt idx="3">
                  <c:v>0.21806844878478587</c:v>
                </c:pt>
                <c:pt idx="4">
                  <c:v>0.21806844878478587</c:v>
                </c:pt>
                <c:pt idx="5">
                  <c:v>0.21806844878478587</c:v>
                </c:pt>
                <c:pt idx="6">
                  <c:v>0.21806844878478587</c:v>
                </c:pt>
                <c:pt idx="7">
                  <c:v>0.22559407356932498</c:v>
                </c:pt>
                <c:pt idx="8">
                  <c:v>0.22559407356932498</c:v>
                </c:pt>
                <c:pt idx="9">
                  <c:v>0.20539595431724689</c:v>
                </c:pt>
                <c:pt idx="10">
                  <c:v>0.20539595431724689</c:v>
                </c:pt>
                <c:pt idx="11">
                  <c:v>0.20539595431724689</c:v>
                </c:pt>
                <c:pt idx="12">
                  <c:v>0.20539595431724689</c:v>
                </c:pt>
                <c:pt idx="13">
                  <c:v>0.20539595431724689</c:v>
                </c:pt>
                <c:pt idx="14">
                  <c:v>0.22559407356932498</c:v>
                </c:pt>
                <c:pt idx="15">
                  <c:v>0.22559407356932498</c:v>
                </c:pt>
                <c:pt idx="16">
                  <c:v>0.22559407356932498</c:v>
                </c:pt>
                <c:pt idx="17">
                  <c:v>0.22559407356932498</c:v>
                </c:pt>
                <c:pt idx="18">
                  <c:v>0.20539595431724689</c:v>
                </c:pt>
                <c:pt idx="19">
                  <c:v>0.20539595431724689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'BĐ 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1EB-4D9F-BF5D-078D5245F9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'BĐ p'!$F$1:$F$20</c:f>
              <c:numCache>
                <c:formatCode>0%</c:formatCode>
                <c:ptCount val="20"/>
                <c:pt idx="0">
                  <c:v>0.15663338088445078</c:v>
                </c:pt>
                <c:pt idx="1">
                  <c:v>0.15663338088445078</c:v>
                </c:pt>
                <c:pt idx="2">
                  <c:v>0.15663338088445078</c:v>
                </c:pt>
                <c:pt idx="3">
                  <c:v>0.15663338088445078</c:v>
                </c:pt>
                <c:pt idx="4">
                  <c:v>0.15663338088445078</c:v>
                </c:pt>
                <c:pt idx="5">
                  <c:v>0.15663338088445078</c:v>
                </c:pt>
                <c:pt idx="6">
                  <c:v>0.15663338088445078</c:v>
                </c:pt>
                <c:pt idx="7">
                  <c:v>0.15663338088445078</c:v>
                </c:pt>
                <c:pt idx="8">
                  <c:v>0.15663338088445078</c:v>
                </c:pt>
                <c:pt idx="9">
                  <c:v>0.15663338088445078</c:v>
                </c:pt>
                <c:pt idx="10">
                  <c:v>0.15663338088445078</c:v>
                </c:pt>
                <c:pt idx="11">
                  <c:v>0.15663338088445078</c:v>
                </c:pt>
                <c:pt idx="12">
                  <c:v>0.15663338088445078</c:v>
                </c:pt>
                <c:pt idx="13">
                  <c:v>0.15663338088445078</c:v>
                </c:pt>
                <c:pt idx="14">
                  <c:v>0.15663338088445078</c:v>
                </c:pt>
                <c:pt idx="15">
                  <c:v>0.15663338088445078</c:v>
                </c:pt>
                <c:pt idx="16">
                  <c:v>0.15663338088445078</c:v>
                </c:pt>
                <c:pt idx="17">
                  <c:v>0.15663338088445078</c:v>
                </c:pt>
                <c:pt idx="18">
                  <c:v>0.15663338088445078</c:v>
                </c:pt>
                <c:pt idx="19">
                  <c:v>0.15663338088445078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'BĐ 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1EB-4D9F-BF5D-078D5245F9B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'BĐ p'!$G$1:$G$20</c:f>
              <c:numCache>
                <c:formatCode>0%</c:formatCode>
                <c:ptCount val="20"/>
                <c:pt idx="0">
                  <c:v>8.7672688199576562E-2</c:v>
                </c:pt>
                <c:pt idx="1">
                  <c:v>8.7672688199576562E-2</c:v>
                </c:pt>
                <c:pt idx="2">
                  <c:v>8.7672688199576562E-2</c:v>
                </c:pt>
                <c:pt idx="3">
                  <c:v>9.5198312984115699E-2</c:v>
                </c:pt>
                <c:pt idx="4">
                  <c:v>9.5198312984115699E-2</c:v>
                </c:pt>
                <c:pt idx="5">
                  <c:v>9.5198312984115699E-2</c:v>
                </c:pt>
                <c:pt idx="6">
                  <c:v>9.5198312984115699E-2</c:v>
                </c:pt>
                <c:pt idx="7">
                  <c:v>8.7672688199576562E-2</c:v>
                </c:pt>
                <c:pt idx="8">
                  <c:v>8.7672688199576562E-2</c:v>
                </c:pt>
                <c:pt idx="9">
                  <c:v>0.10787080745165467</c:v>
                </c:pt>
                <c:pt idx="10">
                  <c:v>0.10787080745165467</c:v>
                </c:pt>
                <c:pt idx="11">
                  <c:v>0.10787080745165467</c:v>
                </c:pt>
                <c:pt idx="12">
                  <c:v>0.10787080745165467</c:v>
                </c:pt>
                <c:pt idx="13">
                  <c:v>0.10787080745165467</c:v>
                </c:pt>
                <c:pt idx="14">
                  <c:v>8.7672688199576562E-2</c:v>
                </c:pt>
                <c:pt idx="15">
                  <c:v>8.7672688199576562E-2</c:v>
                </c:pt>
                <c:pt idx="16">
                  <c:v>8.7672688199576562E-2</c:v>
                </c:pt>
                <c:pt idx="17">
                  <c:v>8.7672688199576562E-2</c:v>
                </c:pt>
                <c:pt idx="18">
                  <c:v>0.10787080745165467</c:v>
                </c:pt>
                <c:pt idx="19">
                  <c:v>0.10787080745165467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'BĐ 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1EB-4D9F-BF5D-078D5245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192296"/>
        <c:axId val="840193280"/>
      </c:lineChart>
      <c:catAx>
        <c:axId val="84019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93280"/>
        <c:crosses val="autoZero"/>
        <c:auto val="1"/>
        <c:lblAlgn val="ctr"/>
        <c:lblOffset val="100"/>
        <c:noMultiLvlLbl val="0"/>
      </c:catAx>
      <c:valAx>
        <c:axId val="8401932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9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'BĐ np'!$D$3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np'!$D$4:$D$23</c:f>
              <c:numCache>
                <c:formatCode>General</c:formatCode>
                <c:ptCount val="20"/>
                <c:pt idx="0">
                  <c:v>0.04</c:v>
                </c:pt>
                <c:pt idx="1">
                  <c:v>7.4999999999999997E-2</c:v>
                </c:pt>
                <c:pt idx="2">
                  <c:v>0.16</c:v>
                </c:pt>
                <c:pt idx="3">
                  <c:v>0.12</c:v>
                </c:pt>
                <c:pt idx="4">
                  <c:v>0.105</c:v>
                </c:pt>
                <c:pt idx="5">
                  <c:v>0.17499999999999999</c:v>
                </c:pt>
                <c:pt idx="6">
                  <c:v>0.06</c:v>
                </c:pt>
                <c:pt idx="7">
                  <c:v>9.5000000000000001E-2</c:v>
                </c:pt>
                <c:pt idx="8">
                  <c:v>0.13500000000000001</c:v>
                </c:pt>
                <c:pt idx="9">
                  <c:v>0.06</c:v>
                </c:pt>
                <c:pt idx="10">
                  <c:v>8.5000000000000006E-2</c:v>
                </c:pt>
                <c:pt idx="11">
                  <c:v>0.13</c:v>
                </c:pt>
                <c:pt idx="12">
                  <c:v>0.105</c:v>
                </c:pt>
                <c:pt idx="13">
                  <c:v>0.16</c:v>
                </c:pt>
                <c:pt idx="14">
                  <c:v>0.09</c:v>
                </c:pt>
                <c:pt idx="15">
                  <c:v>0.14499999999999999</c:v>
                </c:pt>
                <c:pt idx="16">
                  <c:v>0.06</c:v>
                </c:pt>
                <c:pt idx="17">
                  <c:v>0.17</c:v>
                </c:pt>
                <c:pt idx="18">
                  <c:v>0.125</c:v>
                </c:pt>
                <c:pt idx="19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A-40E2-8491-D0B49DC1A320}"/>
            </c:ext>
          </c:extLst>
        </c:ser>
        <c:ser>
          <c:idx val="4"/>
          <c:order val="1"/>
          <c:tx>
            <c:strRef>
              <c:f>'BĐ np'!$E$3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'BĐ np'!$E$4:$E$23</c:f>
              <c:numCache>
                <c:formatCode>General</c:formatCode>
                <c:ptCount val="20"/>
                <c:pt idx="0">
                  <c:v>4.3994069813286588E-2</c:v>
                </c:pt>
                <c:pt idx="1">
                  <c:v>4.3994069813286588E-2</c:v>
                </c:pt>
                <c:pt idx="2">
                  <c:v>4.3994069813286588E-2</c:v>
                </c:pt>
                <c:pt idx="3">
                  <c:v>4.3994069813286588E-2</c:v>
                </c:pt>
                <c:pt idx="4">
                  <c:v>4.3994069813286588E-2</c:v>
                </c:pt>
                <c:pt idx="5">
                  <c:v>4.3994069813286588E-2</c:v>
                </c:pt>
                <c:pt idx="6">
                  <c:v>4.3994069813286588E-2</c:v>
                </c:pt>
                <c:pt idx="7">
                  <c:v>4.3994069813286588E-2</c:v>
                </c:pt>
                <c:pt idx="8">
                  <c:v>4.3994069813286588E-2</c:v>
                </c:pt>
                <c:pt idx="9">
                  <c:v>4.3994069813286588E-2</c:v>
                </c:pt>
                <c:pt idx="10">
                  <c:v>4.3994069813286588E-2</c:v>
                </c:pt>
                <c:pt idx="11">
                  <c:v>4.3994069813286588E-2</c:v>
                </c:pt>
                <c:pt idx="12">
                  <c:v>4.3994069813286588E-2</c:v>
                </c:pt>
                <c:pt idx="13">
                  <c:v>4.3994069813286588E-2</c:v>
                </c:pt>
                <c:pt idx="14">
                  <c:v>4.3994069813286588E-2</c:v>
                </c:pt>
                <c:pt idx="15">
                  <c:v>4.3994069813286588E-2</c:v>
                </c:pt>
                <c:pt idx="16">
                  <c:v>4.3994069813286588E-2</c:v>
                </c:pt>
                <c:pt idx="17">
                  <c:v>4.3994069813286588E-2</c:v>
                </c:pt>
                <c:pt idx="18">
                  <c:v>4.3994069813286588E-2</c:v>
                </c:pt>
                <c:pt idx="19">
                  <c:v>4.3994069813286588E-2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4A-40E2-8491-D0B49DC1A320}"/>
            </c:ext>
          </c:extLst>
        </c:ser>
        <c:ser>
          <c:idx val="5"/>
          <c:order val="2"/>
          <c:tx>
            <c:strRef>
              <c:f>'BĐ np'!$F$3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'BĐ np'!$F$4:$F$23</c:f>
              <c:numCache>
                <c:formatCode>General</c:formatCode>
                <c:ptCount val="20"/>
                <c:pt idx="0">
                  <c:v>0.1105</c:v>
                </c:pt>
                <c:pt idx="1">
                  <c:v>0.1105</c:v>
                </c:pt>
                <c:pt idx="2">
                  <c:v>0.1105</c:v>
                </c:pt>
                <c:pt idx="3">
                  <c:v>0.1105</c:v>
                </c:pt>
                <c:pt idx="4">
                  <c:v>0.1105</c:v>
                </c:pt>
                <c:pt idx="5">
                  <c:v>0.1105</c:v>
                </c:pt>
                <c:pt idx="6">
                  <c:v>0.1105</c:v>
                </c:pt>
                <c:pt idx="7">
                  <c:v>0.1105</c:v>
                </c:pt>
                <c:pt idx="8">
                  <c:v>0.1105</c:v>
                </c:pt>
                <c:pt idx="9">
                  <c:v>0.1105</c:v>
                </c:pt>
                <c:pt idx="10">
                  <c:v>0.1105</c:v>
                </c:pt>
                <c:pt idx="11">
                  <c:v>0.1105</c:v>
                </c:pt>
                <c:pt idx="12">
                  <c:v>0.1105</c:v>
                </c:pt>
                <c:pt idx="13">
                  <c:v>0.1105</c:v>
                </c:pt>
                <c:pt idx="14">
                  <c:v>0.1105</c:v>
                </c:pt>
                <c:pt idx="15">
                  <c:v>0.1105</c:v>
                </c:pt>
                <c:pt idx="16">
                  <c:v>0.1105</c:v>
                </c:pt>
                <c:pt idx="17">
                  <c:v>0.1105</c:v>
                </c:pt>
                <c:pt idx="18">
                  <c:v>0.1105</c:v>
                </c:pt>
                <c:pt idx="19">
                  <c:v>0.1105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4A-40E2-8491-D0B49DC1A320}"/>
            </c:ext>
          </c:extLst>
        </c:ser>
        <c:ser>
          <c:idx val="6"/>
          <c:order val="3"/>
          <c:tx>
            <c:strRef>
              <c:f>'BĐ np'!$G$3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'BĐ np'!$G$4:$G$23</c:f>
              <c:numCache>
                <c:formatCode>General</c:formatCode>
                <c:ptCount val="20"/>
                <c:pt idx="0">
                  <c:v>0.1770059301867134</c:v>
                </c:pt>
                <c:pt idx="1">
                  <c:v>0.1770059301867134</c:v>
                </c:pt>
                <c:pt idx="2">
                  <c:v>0.1770059301867134</c:v>
                </c:pt>
                <c:pt idx="3">
                  <c:v>0.1770059301867134</c:v>
                </c:pt>
                <c:pt idx="4">
                  <c:v>0.1770059301867134</c:v>
                </c:pt>
                <c:pt idx="5">
                  <c:v>0.1770059301867134</c:v>
                </c:pt>
                <c:pt idx="6">
                  <c:v>0.1770059301867134</c:v>
                </c:pt>
                <c:pt idx="7">
                  <c:v>0.1770059301867134</c:v>
                </c:pt>
                <c:pt idx="8">
                  <c:v>0.1770059301867134</c:v>
                </c:pt>
                <c:pt idx="9">
                  <c:v>0.1770059301867134</c:v>
                </c:pt>
                <c:pt idx="10">
                  <c:v>0.1770059301867134</c:v>
                </c:pt>
                <c:pt idx="11">
                  <c:v>0.1770059301867134</c:v>
                </c:pt>
                <c:pt idx="12">
                  <c:v>0.1770059301867134</c:v>
                </c:pt>
                <c:pt idx="13">
                  <c:v>0.1770059301867134</c:v>
                </c:pt>
                <c:pt idx="14">
                  <c:v>0.1770059301867134</c:v>
                </c:pt>
                <c:pt idx="15">
                  <c:v>0.1770059301867134</c:v>
                </c:pt>
                <c:pt idx="16">
                  <c:v>0.1770059301867134</c:v>
                </c:pt>
                <c:pt idx="17">
                  <c:v>0.1770059301867134</c:v>
                </c:pt>
                <c:pt idx="18">
                  <c:v>0.1770059301867134</c:v>
                </c:pt>
                <c:pt idx="19">
                  <c:v>0.1770059301867134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4A-40E2-8491-D0B49DC1A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54424"/>
        <c:axId val="461652128"/>
      </c:lineChart>
      <c:catAx>
        <c:axId val="46165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52128"/>
        <c:crosses val="autoZero"/>
        <c:auto val="1"/>
        <c:lblAlgn val="ctr"/>
        <c:lblOffset val="100"/>
        <c:noMultiLvlLbl val="0"/>
      </c:catAx>
      <c:valAx>
        <c:axId val="461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5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315303915383E-2"/>
          <c:y val="6.2360082695730068E-2"/>
          <c:w val="0.93907658698257324"/>
          <c:h val="0.84346514802076133"/>
        </c:manualLayout>
      </c:layout>
      <c:lineChart>
        <c:grouping val="standard"/>
        <c:varyColors val="0"/>
        <c:ser>
          <c:idx val="1"/>
          <c:order val="0"/>
          <c:tx>
            <c:strRef>
              <c:f>'BĐ Xbar - R'!$M$3</c:f>
              <c:strCache>
                <c:ptCount val="1"/>
                <c:pt idx="0">
                  <c:v>CL-X-Bar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'BĐ Xbar - R'!$M$4:$M$28</c:f>
              <c:numCache>
                <c:formatCode>0.00</c:formatCode>
                <c:ptCount val="25"/>
                <c:pt idx="0">
                  <c:v>29.784000000000006</c:v>
                </c:pt>
                <c:pt idx="1">
                  <c:v>29.784000000000006</c:v>
                </c:pt>
                <c:pt idx="2">
                  <c:v>29.784000000000006</c:v>
                </c:pt>
                <c:pt idx="3">
                  <c:v>29.784000000000006</c:v>
                </c:pt>
                <c:pt idx="4">
                  <c:v>29.784000000000006</c:v>
                </c:pt>
                <c:pt idx="5">
                  <c:v>29.784000000000006</c:v>
                </c:pt>
                <c:pt idx="6">
                  <c:v>29.784000000000006</c:v>
                </c:pt>
                <c:pt idx="7">
                  <c:v>29.784000000000006</c:v>
                </c:pt>
                <c:pt idx="8">
                  <c:v>29.784000000000006</c:v>
                </c:pt>
                <c:pt idx="9">
                  <c:v>29.784000000000006</c:v>
                </c:pt>
                <c:pt idx="10">
                  <c:v>29.784000000000006</c:v>
                </c:pt>
                <c:pt idx="11">
                  <c:v>29.784000000000006</c:v>
                </c:pt>
                <c:pt idx="12">
                  <c:v>29.784000000000006</c:v>
                </c:pt>
                <c:pt idx="13">
                  <c:v>29.784000000000006</c:v>
                </c:pt>
                <c:pt idx="14">
                  <c:v>29.784000000000006</c:v>
                </c:pt>
                <c:pt idx="15">
                  <c:v>29.784000000000006</c:v>
                </c:pt>
                <c:pt idx="16">
                  <c:v>29.784000000000006</c:v>
                </c:pt>
                <c:pt idx="17">
                  <c:v>29.784000000000006</c:v>
                </c:pt>
                <c:pt idx="18">
                  <c:v>29.784000000000006</c:v>
                </c:pt>
                <c:pt idx="19">
                  <c:v>29.784000000000006</c:v>
                </c:pt>
                <c:pt idx="20">
                  <c:v>29.784000000000006</c:v>
                </c:pt>
                <c:pt idx="21">
                  <c:v>29.784000000000006</c:v>
                </c:pt>
                <c:pt idx="22">
                  <c:v>29.784000000000006</c:v>
                </c:pt>
                <c:pt idx="23">
                  <c:v>29.784000000000006</c:v>
                </c:pt>
                <c:pt idx="24">
                  <c:v>29.784000000000006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8-4AAC-B38B-C9621B431D52}"/>
            </c:ext>
          </c:extLst>
        </c:ser>
        <c:ser>
          <c:idx val="0"/>
          <c:order val="1"/>
          <c:tx>
            <c:strRef>
              <c:f>'BĐ Xbar - R'!$O$3</c:f>
              <c:strCache>
                <c:ptCount val="1"/>
                <c:pt idx="0">
                  <c:v>UCL X -Bar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6C-481F-960E-19C71E130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Xbar - R'!$O$4:$O$28</c:f>
              <c:numCache>
                <c:formatCode>0.00</c:formatCode>
                <c:ptCount val="25"/>
                <c:pt idx="0">
                  <c:v>45.616880000000009</c:v>
                </c:pt>
                <c:pt idx="1">
                  <c:v>45.616880000000009</c:v>
                </c:pt>
                <c:pt idx="2">
                  <c:v>45.616880000000009</c:v>
                </c:pt>
                <c:pt idx="3">
                  <c:v>45.616880000000009</c:v>
                </c:pt>
                <c:pt idx="4">
                  <c:v>45.616880000000009</c:v>
                </c:pt>
                <c:pt idx="5">
                  <c:v>45.616880000000009</c:v>
                </c:pt>
                <c:pt idx="6">
                  <c:v>45.616880000000009</c:v>
                </c:pt>
                <c:pt idx="7">
                  <c:v>45.616880000000009</c:v>
                </c:pt>
                <c:pt idx="8">
                  <c:v>45.616880000000009</c:v>
                </c:pt>
                <c:pt idx="9">
                  <c:v>45.616880000000009</c:v>
                </c:pt>
                <c:pt idx="10">
                  <c:v>45.616880000000009</c:v>
                </c:pt>
                <c:pt idx="11">
                  <c:v>45.616880000000009</c:v>
                </c:pt>
                <c:pt idx="12">
                  <c:v>45.616880000000009</c:v>
                </c:pt>
                <c:pt idx="13">
                  <c:v>45.616880000000009</c:v>
                </c:pt>
                <c:pt idx="14">
                  <c:v>45.616880000000009</c:v>
                </c:pt>
                <c:pt idx="15">
                  <c:v>45.616880000000009</c:v>
                </c:pt>
                <c:pt idx="16">
                  <c:v>45.616880000000009</c:v>
                </c:pt>
                <c:pt idx="17">
                  <c:v>45.616880000000009</c:v>
                </c:pt>
                <c:pt idx="18">
                  <c:v>45.616880000000009</c:v>
                </c:pt>
                <c:pt idx="19">
                  <c:v>45.616880000000009</c:v>
                </c:pt>
                <c:pt idx="20">
                  <c:v>45.616880000000009</c:v>
                </c:pt>
                <c:pt idx="21">
                  <c:v>45.616880000000009</c:v>
                </c:pt>
                <c:pt idx="22">
                  <c:v>45.616880000000009</c:v>
                </c:pt>
                <c:pt idx="23">
                  <c:v>45.616880000000009</c:v>
                </c:pt>
                <c:pt idx="24">
                  <c:v>45.616880000000009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8-4AAC-B38B-C9621B431D52}"/>
            </c:ext>
          </c:extLst>
        </c:ser>
        <c:ser>
          <c:idx val="2"/>
          <c:order val="2"/>
          <c:tx>
            <c:strRef>
              <c:f>'BĐ Xbar - R'!$P$3</c:f>
              <c:strCache>
                <c:ptCount val="1"/>
                <c:pt idx="0">
                  <c:v>LCL X -Bar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>
                <c:manualLayout>
                  <c:x val="0"/>
                  <c:y val="-7.230187170047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6C-481F-960E-19C71E130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Xbar - R'!$P$4:$P$28</c:f>
              <c:numCache>
                <c:formatCode>0.00</c:formatCode>
                <c:ptCount val="25"/>
                <c:pt idx="0">
                  <c:v>13.951120000000007</c:v>
                </c:pt>
                <c:pt idx="1">
                  <c:v>13.951120000000007</c:v>
                </c:pt>
                <c:pt idx="2">
                  <c:v>13.951120000000007</c:v>
                </c:pt>
                <c:pt idx="3">
                  <c:v>13.951120000000007</c:v>
                </c:pt>
                <c:pt idx="4">
                  <c:v>13.951120000000007</c:v>
                </c:pt>
                <c:pt idx="5">
                  <c:v>13.951120000000007</c:v>
                </c:pt>
                <c:pt idx="6">
                  <c:v>13.951120000000007</c:v>
                </c:pt>
                <c:pt idx="7">
                  <c:v>13.951120000000007</c:v>
                </c:pt>
                <c:pt idx="8">
                  <c:v>13.951120000000007</c:v>
                </c:pt>
                <c:pt idx="9">
                  <c:v>13.951120000000007</c:v>
                </c:pt>
                <c:pt idx="10">
                  <c:v>13.951120000000007</c:v>
                </c:pt>
                <c:pt idx="11">
                  <c:v>13.951120000000007</c:v>
                </c:pt>
                <c:pt idx="12">
                  <c:v>13.951120000000007</c:v>
                </c:pt>
                <c:pt idx="13">
                  <c:v>13.951120000000007</c:v>
                </c:pt>
                <c:pt idx="14">
                  <c:v>13.951120000000007</c:v>
                </c:pt>
                <c:pt idx="15">
                  <c:v>13.951120000000007</c:v>
                </c:pt>
                <c:pt idx="16">
                  <c:v>13.951120000000007</c:v>
                </c:pt>
                <c:pt idx="17">
                  <c:v>13.951120000000007</c:v>
                </c:pt>
                <c:pt idx="18">
                  <c:v>13.951120000000007</c:v>
                </c:pt>
                <c:pt idx="19">
                  <c:v>13.951120000000007</c:v>
                </c:pt>
                <c:pt idx="20">
                  <c:v>13.951120000000007</c:v>
                </c:pt>
                <c:pt idx="21">
                  <c:v>13.951120000000007</c:v>
                </c:pt>
                <c:pt idx="22">
                  <c:v>13.951120000000007</c:v>
                </c:pt>
                <c:pt idx="23">
                  <c:v>13.951120000000007</c:v>
                </c:pt>
                <c:pt idx="24">
                  <c:v>13.951120000000007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8-4AAC-B38B-C9621B431D52}"/>
            </c:ext>
          </c:extLst>
        </c:ser>
        <c:ser>
          <c:idx val="3"/>
          <c:order val="3"/>
          <c:tx>
            <c:strRef>
              <c:f>'BĐ Xbar - R'!$K$3</c:f>
              <c:strCache>
                <c:ptCount val="1"/>
                <c:pt idx="0">
                  <c:v>𝑋 ̅ (X bar- Mean)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'BĐ Xbar - R'!$K$4:$K$28</c:f>
              <c:numCache>
                <c:formatCode>0.00</c:formatCode>
                <c:ptCount val="25"/>
                <c:pt idx="0">
                  <c:v>35.6</c:v>
                </c:pt>
                <c:pt idx="1">
                  <c:v>29.2</c:v>
                </c:pt>
                <c:pt idx="2">
                  <c:v>20.2</c:v>
                </c:pt>
                <c:pt idx="3">
                  <c:v>39.4</c:v>
                </c:pt>
                <c:pt idx="4">
                  <c:v>29.2</c:v>
                </c:pt>
                <c:pt idx="5">
                  <c:v>31.4</c:v>
                </c:pt>
                <c:pt idx="6">
                  <c:v>23.2</c:v>
                </c:pt>
                <c:pt idx="7">
                  <c:v>32</c:v>
                </c:pt>
                <c:pt idx="8">
                  <c:v>29</c:v>
                </c:pt>
                <c:pt idx="9">
                  <c:v>32.6</c:v>
                </c:pt>
                <c:pt idx="10">
                  <c:v>32.200000000000003</c:v>
                </c:pt>
                <c:pt idx="11">
                  <c:v>26.8</c:v>
                </c:pt>
                <c:pt idx="12">
                  <c:v>27.8</c:v>
                </c:pt>
                <c:pt idx="13">
                  <c:v>27.8</c:v>
                </c:pt>
                <c:pt idx="14">
                  <c:v>31.6</c:v>
                </c:pt>
                <c:pt idx="15">
                  <c:v>22.2</c:v>
                </c:pt>
                <c:pt idx="16">
                  <c:v>31.2</c:v>
                </c:pt>
                <c:pt idx="17">
                  <c:v>28.8</c:v>
                </c:pt>
                <c:pt idx="18">
                  <c:v>31.4</c:v>
                </c:pt>
                <c:pt idx="19">
                  <c:v>29.6</c:v>
                </c:pt>
                <c:pt idx="20">
                  <c:v>39</c:v>
                </c:pt>
                <c:pt idx="21">
                  <c:v>19.399999999999999</c:v>
                </c:pt>
                <c:pt idx="22">
                  <c:v>34.200000000000003</c:v>
                </c:pt>
                <c:pt idx="23">
                  <c:v>32.6</c:v>
                </c:pt>
                <c:pt idx="24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B8-4AAC-B38B-C9621B43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75264"/>
        <c:axId val="568775592"/>
      </c:lineChart>
      <c:catAx>
        <c:axId val="56877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5592"/>
        <c:crosses val="autoZero"/>
        <c:auto val="1"/>
        <c:lblAlgn val="ctr"/>
        <c:lblOffset val="100"/>
        <c:noMultiLvlLbl val="0"/>
      </c:catAx>
      <c:valAx>
        <c:axId val="568775592"/>
        <c:scaling>
          <c:orientation val="minMax"/>
          <c:min val="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315303915383E-2"/>
          <c:y val="6.2360082695730068E-2"/>
          <c:w val="0.93907658698257324"/>
          <c:h val="0.84346514802076133"/>
        </c:manualLayout>
      </c:layout>
      <c:lineChart>
        <c:grouping val="standard"/>
        <c:varyColors val="0"/>
        <c:ser>
          <c:idx val="1"/>
          <c:order val="0"/>
          <c:tx>
            <c:strRef>
              <c:f>'BĐ Xbar - R'!$N$3</c:f>
              <c:strCache>
                <c:ptCount val="1"/>
                <c:pt idx="0">
                  <c:v>CL-R-Bar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'BĐ Xbar - R'!$N$4:$N$28</c:f>
              <c:numCache>
                <c:formatCode>0.00</c:formatCode>
                <c:ptCount val="25"/>
                <c:pt idx="0">
                  <c:v>27.44</c:v>
                </c:pt>
                <c:pt idx="1">
                  <c:v>27.44</c:v>
                </c:pt>
                <c:pt idx="2">
                  <c:v>27.44</c:v>
                </c:pt>
                <c:pt idx="3">
                  <c:v>27.44</c:v>
                </c:pt>
                <c:pt idx="4">
                  <c:v>27.44</c:v>
                </c:pt>
                <c:pt idx="5">
                  <c:v>27.44</c:v>
                </c:pt>
                <c:pt idx="6">
                  <c:v>27.44</c:v>
                </c:pt>
                <c:pt idx="7">
                  <c:v>27.44</c:v>
                </c:pt>
                <c:pt idx="8">
                  <c:v>27.44</c:v>
                </c:pt>
                <c:pt idx="9">
                  <c:v>27.44</c:v>
                </c:pt>
                <c:pt idx="10">
                  <c:v>27.44</c:v>
                </c:pt>
                <c:pt idx="11">
                  <c:v>27.44</c:v>
                </c:pt>
                <c:pt idx="12">
                  <c:v>27.44</c:v>
                </c:pt>
                <c:pt idx="13">
                  <c:v>27.44</c:v>
                </c:pt>
                <c:pt idx="14">
                  <c:v>27.44</c:v>
                </c:pt>
                <c:pt idx="15">
                  <c:v>27.44</c:v>
                </c:pt>
                <c:pt idx="16">
                  <c:v>27.44</c:v>
                </c:pt>
                <c:pt idx="17">
                  <c:v>27.44</c:v>
                </c:pt>
                <c:pt idx="18">
                  <c:v>27.44</c:v>
                </c:pt>
                <c:pt idx="19">
                  <c:v>27.44</c:v>
                </c:pt>
                <c:pt idx="20">
                  <c:v>27.44</c:v>
                </c:pt>
                <c:pt idx="21">
                  <c:v>27.44</c:v>
                </c:pt>
                <c:pt idx="22">
                  <c:v>27.44</c:v>
                </c:pt>
                <c:pt idx="23">
                  <c:v>27.44</c:v>
                </c:pt>
                <c:pt idx="24">
                  <c:v>27.44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9-41F3-BF7B-B83880124CC0}"/>
            </c:ext>
          </c:extLst>
        </c:ser>
        <c:ser>
          <c:idx val="0"/>
          <c:order val="1"/>
          <c:tx>
            <c:strRef>
              <c:f>'BĐ Xbar - R'!$Q$3</c:f>
              <c:strCache>
                <c:ptCount val="1"/>
                <c:pt idx="0">
                  <c:v>UCL-R-Bar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>
                <c:manualLayout>
                  <c:x val="0"/>
                  <c:y val="0.1115972267649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C9-41F3-BF7B-B83880124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Xbar - R'!$Q$4:$Q$28</c:f>
              <c:numCache>
                <c:formatCode>0.00</c:formatCode>
                <c:ptCount val="25"/>
                <c:pt idx="0">
                  <c:v>58.008159999999997</c:v>
                </c:pt>
                <c:pt idx="1">
                  <c:v>58.008159999999997</c:v>
                </c:pt>
                <c:pt idx="2">
                  <c:v>58.008159999999997</c:v>
                </c:pt>
                <c:pt idx="3">
                  <c:v>58.008159999999997</c:v>
                </c:pt>
                <c:pt idx="4">
                  <c:v>58.008159999999997</c:v>
                </c:pt>
                <c:pt idx="5">
                  <c:v>58.008159999999997</c:v>
                </c:pt>
                <c:pt idx="6">
                  <c:v>58.008159999999997</c:v>
                </c:pt>
                <c:pt idx="7">
                  <c:v>58.008159999999997</c:v>
                </c:pt>
                <c:pt idx="8">
                  <c:v>58.008159999999997</c:v>
                </c:pt>
                <c:pt idx="9">
                  <c:v>58.008159999999997</c:v>
                </c:pt>
                <c:pt idx="10">
                  <c:v>58.008159999999997</c:v>
                </c:pt>
                <c:pt idx="11">
                  <c:v>58.008159999999997</c:v>
                </c:pt>
                <c:pt idx="12">
                  <c:v>58.008159999999997</c:v>
                </c:pt>
                <c:pt idx="13">
                  <c:v>58.008159999999997</c:v>
                </c:pt>
                <c:pt idx="14">
                  <c:v>58.008159999999997</c:v>
                </c:pt>
                <c:pt idx="15">
                  <c:v>58.008159999999997</c:v>
                </c:pt>
                <c:pt idx="16">
                  <c:v>58.008159999999997</c:v>
                </c:pt>
                <c:pt idx="17">
                  <c:v>58.008159999999997</c:v>
                </c:pt>
                <c:pt idx="18">
                  <c:v>58.008159999999997</c:v>
                </c:pt>
                <c:pt idx="19">
                  <c:v>58.008159999999997</c:v>
                </c:pt>
                <c:pt idx="20">
                  <c:v>58.008159999999997</c:v>
                </c:pt>
                <c:pt idx="21">
                  <c:v>58.008159999999997</c:v>
                </c:pt>
                <c:pt idx="22">
                  <c:v>58.008159999999997</c:v>
                </c:pt>
                <c:pt idx="23">
                  <c:v>58.008159999999997</c:v>
                </c:pt>
                <c:pt idx="24">
                  <c:v>58.008159999999997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9-41F3-BF7B-B83880124CC0}"/>
            </c:ext>
          </c:extLst>
        </c:ser>
        <c:ser>
          <c:idx val="2"/>
          <c:order val="2"/>
          <c:tx>
            <c:strRef>
              <c:f>'BĐ Xbar - R'!$R$3</c:f>
              <c:strCache>
                <c:ptCount val="1"/>
                <c:pt idx="0">
                  <c:v>LCL-R-Bar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C9-41F3-BF7B-B83880124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Xbar - R'!$R$4:$R$28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9-41F3-BF7B-B83880124CC0}"/>
            </c:ext>
          </c:extLst>
        </c:ser>
        <c:ser>
          <c:idx val="3"/>
          <c:order val="3"/>
          <c:tx>
            <c:strRef>
              <c:f>'BĐ Xbar - R'!$L$3</c:f>
              <c:strCache>
                <c:ptCount val="1"/>
                <c:pt idx="0">
                  <c:v>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Xbar - R'!$L$4:$L$28</c:f>
              <c:numCache>
                <c:formatCode>0.00</c:formatCode>
                <c:ptCount val="25"/>
                <c:pt idx="0">
                  <c:v>27</c:v>
                </c:pt>
                <c:pt idx="1">
                  <c:v>18</c:v>
                </c:pt>
                <c:pt idx="2">
                  <c:v>33</c:v>
                </c:pt>
                <c:pt idx="3">
                  <c:v>30</c:v>
                </c:pt>
                <c:pt idx="4">
                  <c:v>33</c:v>
                </c:pt>
                <c:pt idx="5">
                  <c:v>29</c:v>
                </c:pt>
                <c:pt idx="6">
                  <c:v>21</c:v>
                </c:pt>
                <c:pt idx="7">
                  <c:v>33</c:v>
                </c:pt>
                <c:pt idx="8">
                  <c:v>17</c:v>
                </c:pt>
                <c:pt idx="9">
                  <c:v>22</c:v>
                </c:pt>
                <c:pt idx="10">
                  <c:v>26</c:v>
                </c:pt>
                <c:pt idx="11">
                  <c:v>10</c:v>
                </c:pt>
                <c:pt idx="12">
                  <c:v>33</c:v>
                </c:pt>
                <c:pt idx="13">
                  <c:v>26</c:v>
                </c:pt>
                <c:pt idx="14">
                  <c:v>31</c:v>
                </c:pt>
                <c:pt idx="15">
                  <c:v>25</c:v>
                </c:pt>
                <c:pt idx="16">
                  <c:v>41</c:v>
                </c:pt>
                <c:pt idx="17">
                  <c:v>36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25</c:v>
                </c:pt>
                <c:pt idx="23">
                  <c:v>32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9-41F3-BF7B-B8388012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75264"/>
        <c:axId val="568775592"/>
      </c:lineChart>
      <c:catAx>
        <c:axId val="56877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5592"/>
        <c:crosses val="autoZero"/>
        <c:auto val="1"/>
        <c:lblAlgn val="ctr"/>
        <c:lblOffset val="100"/>
        <c:noMultiLvlLbl val="0"/>
      </c:catAx>
      <c:valAx>
        <c:axId val="56877559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chart</a:t>
            </a:r>
          </a:p>
        </c:rich>
      </c:tx>
      <c:layout>
        <c:manualLayout>
          <c:xMode val="edge"/>
          <c:yMode val="edge"/>
          <c:x val="0.3844930008748906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'BĐ Xbar - S'!$M$4</c:f>
              <c:strCache>
                <c:ptCount val="1"/>
                <c:pt idx="0">
                  <c:v>𝑋 ̅ (X bar- 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'BĐ Xbar - S'!$M$5:$M$24</c:f>
              <c:numCache>
                <c:formatCode>0.00</c:formatCode>
                <c:ptCount val="20"/>
                <c:pt idx="0">
                  <c:v>458.00999999999993</c:v>
                </c:pt>
                <c:pt idx="1">
                  <c:v>458.65999999999997</c:v>
                </c:pt>
                <c:pt idx="2">
                  <c:v>461.86</c:v>
                </c:pt>
                <c:pt idx="3">
                  <c:v>455.14999999999992</c:v>
                </c:pt>
                <c:pt idx="4">
                  <c:v>465.91999999999996</c:v>
                </c:pt>
                <c:pt idx="5">
                  <c:v>459.93999999999994</c:v>
                </c:pt>
                <c:pt idx="6">
                  <c:v>458.3</c:v>
                </c:pt>
                <c:pt idx="7">
                  <c:v>462.03999999999996</c:v>
                </c:pt>
                <c:pt idx="8">
                  <c:v>460.73999999999995</c:v>
                </c:pt>
                <c:pt idx="9">
                  <c:v>462.73</c:v>
                </c:pt>
                <c:pt idx="10">
                  <c:v>454.14</c:v>
                </c:pt>
                <c:pt idx="11">
                  <c:v>456.98999999999995</c:v>
                </c:pt>
                <c:pt idx="12">
                  <c:v>453.04000000000008</c:v>
                </c:pt>
                <c:pt idx="13">
                  <c:v>458.16999999999996</c:v>
                </c:pt>
                <c:pt idx="14">
                  <c:v>455.25</c:v>
                </c:pt>
                <c:pt idx="15">
                  <c:v>457.12000000000006</c:v>
                </c:pt>
                <c:pt idx="16">
                  <c:v>459.86</c:v>
                </c:pt>
                <c:pt idx="17">
                  <c:v>458</c:v>
                </c:pt>
                <c:pt idx="18">
                  <c:v>457.46999999999997</c:v>
                </c:pt>
                <c:pt idx="19">
                  <c:v>453.72000000000008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9-49A9-9DA2-32E3547FCDC0}"/>
            </c:ext>
          </c:extLst>
        </c:ser>
        <c:ser>
          <c:idx val="1"/>
          <c:order val="1"/>
          <c:tx>
            <c:strRef>
              <c:f>'BĐ Xbar - S'!$O$4</c:f>
              <c:strCache>
                <c:ptCount val="1"/>
                <c:pt idx="0">
                  <c:v>CL-X Double-Bar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'BĐ Xbar - S'!$O$5:$O$24</c:f>
              <c:numCache>
                <c:formatCode>0.00</c:formatCode>
                <c:ptCount val="20"/>
                <c:pt idx="0">
                  <c:v>458.35549999999995</c:v>
                </c:pt>
                <c:pt idx="1">
                  <c:v>458.35549999999995</c:v>
                </c:pt>
                <c:pt idx="2">
                  <c:v>458.35549999999995</c:v>
                </c:pt>
                <c:pt idx="3">
                  <c:v>458.35549999999995</c:v>
                </c:pt>
                <c:pt idx="4">
                  <c:v>458.35549999999995</c:v>
                </c:pt>
                <c:pt idx="5">
                  <c:v>458.35549999999995</c:v>
                </c:pt>
                <c:pt idx="6">
                  <c:v>458.35549999999995</c:v>
                </c:pt>
                <c:pt idx="7">
                  <c:v>458.35549999999995</c:v>
                </c:pt>
                <c:pt idx="8">
                  <c:v>458.35549999999995</c:v>
                </c:pt>
                <c:pt idx="9">
                  <c:v>458.35549999999995</c:v>
                </c:pt>
                <c:pt idx="10">
                  <c:v>458.35549999999995</c:v>
                </c:pt>
                <c:pt idx="11">
                  <c:v>458.35549999999995</c:v>
                </c:pt>
                <c:pt idx="12">
                  <c:v>458.35549999999995</c:v>
                </c:pt>
                <c:pt idx="13">
                  <c:v>458.35549999999995</c:v>
                </c:pt>
                <c:pt idx="14">
                  <c:v>458.35549999999995</c:v>
                </c:pt>
                <c:pt idx="15">
                  <c:v>458.35549999999995</c:v>
                </c:pt>
                <c:pt idx="16">
                  <c:v>458.35549999999995</c:v>
                </c:pt>
                <c:pt idx="17">
                  <c:v>458.35549999999995</c:v>
                </c:pt>
                <c:pt idx="18">
                  <c:v>458.35549999999995</c:v>
                </c:pt>
                <c:pt idx="19">
                  <c:v>458.35549999999995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9-49A9-9DA2-32E3547FCDC0}"/>
            </c:ext>
          </c:extLst>
        </c:ser>
        <c:ser>
          <c:idx val="2"/>
          <c:order val="2"/>
          <c:tx>
            <c:strRef>
              <c:f>'BĐ Xbar - S'!$Q$4</c:f>
              <c:strCache>
                <c:ptCount val="1"/>
                <c:pt idx="0">
                  <c:v>UCL X -Bar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C9-49A9-9DA2-32E3547FCD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Xbar - S'!$Q$5:$Q$24</c:f>
              <c:numCache>
                <c:formatCode>0.00</c:formatCode>
                <c:ptCount val="20"/>
                <c:pt idx="0">
                  <c:v>468.65542284052322</c:v>
                </c:pt>
                <c:pt idx="1">
                  <c:v>468.65542284052322</c:v>
                </c:pt>
                <c:pt idx="2">
                  <c:v>468.65542284052322</c:v>
                </c:pt>
                <c:pt idx="3">
                  <c:v>468.65542284052322</c:v>
                </c:pt>
                <c:pt idx="4">
                  <c:v>468.65542284052322</c:v>
                </c:pt>
                <c:pt idx="5">
                  <c:v>468.65542284052322</c:v>
                </c:pt>
                <c:pt idx="6">
                  <c:v>468.65542284052322</c:v>
                </c:pt>
                <c:pt idx="7">
                  <c:v>468.65542284052322</c:v>
                </c:pt>
                <c:pt idx="8">
                  <c:v>468.65542284052322</c:v>
                </c:pt>
                <c:pt idx="9">
                  <c:v>468.65542284052322</c:v>
                </c:pt>
                <c:pt idx="10">
                  <c:v>468.65542284052322</c:v>
                </c:pt>
                <c:pt idx="11">
                  <c:v>468.65542284052322</c:v>
                </c:pt>
                <c:pt idx="12">
                  <c:v>468.65542284052322</c:v>
                </c:pt>
                <c:pt idx="13">
                  <c:v>468.65542284052322</c:v>
                </c:pt>
                <c:pt idx="14">
                  <c:v>468.65542284052322</c:v>
                </c:pt>
                <c:pt idx="15">
                  <c:v>468.65542284052322</c:v>
                </c:pt>
                <c:pt idx="16">
                  <c:v>468.65542284052322</c:v>
                </c:pt>
                <c:pt idx="17">
                  <c:v>468.65542284052322</c:v>
                </c:pt>
                <c:pt idx="18">
                  <c:v>468.65542284052322</c:v>
                </c:pt>
                <c:pt idx="19">
                  <c:v>468.65542284052322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9-49A9-9DA2-32E3547FCDC0}"/>
            </c:ext>
          </c:extLst>
        </c:ser>
        <c:ser>
          <c:idx val="3"/>
          <c:order val="3"/>
          <c:tx>
            <c:strRef>
              <c:f>'BĐ Xbar - S'!$R$4</c:f>
              <c:strCache>
                <c:ptCount val="1"/>
                <c:pt idx="0">
                  <c:v>LCL X -Bar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C9-49A9-9DA2-32E3547FCD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Xbar - S'!$R$5:$R$24</c:f>
              <c:numCache>
                <c:formatCode>0.00</c:formatCode>
                <c:ptCount val="20"/>
                <c:pt idx="0">
                  <c:v>448.05557715947668</c:v>
                </c:pt>
                <c:pt idx="1">
                  <c:v>448.05557715947668</c:v>
                </c:pt>
                <c:pt idx="2">
                  <c:v>448.05557715947668</c:v>
                </c:pt>
                <c:pt idx="3">
                  <c:v>448.05557715947668</c:v>
                </c:pt>
                <c:pt idx="4">
                  <c:v>448.05557715947668</c:v>
                </c:pt>
                <c:pt idx="5">
                  <c:v>448.05557715947668</c:v>
                </c:pt>
                <c:pt idx="6">
                  <c:v>448.05557715947668</c:v>
                </c:pt>
                <c:pt idx="7">
                  <c:v>448.05557715947668</c:v>
                </c:pt>
                <c:pt idx="8">
                  <c:v>448.05557715947668</c:v>
                </c:pt>
                <c:pt idx="9">
                  <c:v>448.05557715947668</c:v>
                </c:pt>
                <c:pt idx="10">
                  <c:v>448.05557715947668</c:v>
                </c:pt>
                <c:pt idx="11">
                  <c:v>448.05557715947668</c:v>
                </c:pt>
                <c:pt idx="12">
                  <c:v>448.05557715947668</c:v>
                </c:pt>
                <c:pt idx="13">
                  <c:v>448.05557715947668</c:v>
                </c:pt>
                <c:pt idx="14">
                  <c:v>448.05557715947668</c:v>
                </c:pt>
                <c:pt idx="15">
                  <c:v>448.05557715947668</c:v>
                </c:pt>
                <c:pt idx="16">
                  <c:v>448.05557715947668</c:v>
                </c:pt>
                <c:pt idx="17">
                  <c:v>448.05557715947668</c:v>
                </c:pt>
                <c:pt idx="18">
                  <c:v>448.05557715947668</c:v>
                </c:pt>
                <c:pt idx="19">
                  <c:v>448.05557715947668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9-49A9-9DA2-32E3547F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14568"/>
        <c:axId val="576208992"/>
      </c:lineChart>
      <c:catAx>
        <c:axId val="576214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08992"/>
        <c:crosses val="autoZero"/>
        <c:auto val="1"/>
        <c:lblAlgn val="ctr"/>
        <c:lblOffset val="100"/>
        <c:noMultiLvlLbl val="0"/>
      </c:catAx>
      <c:valAx>
        <c:axId val="576208992"/>
        <c:scaling>
          <c:orientation val="minMax"/>
          <c:max val="470"/>
          <c:min val="4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1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bar</a:t>
            </a:r>
          </a:p>
        </c:rich>
      </c:tx>
      <c:layout>
        <c:manualLayout>
          <c:xMode val="edge"/>
          <c:yMode val="edge"/>
          <c:x val="0.47587489063867028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'BĐ Xbar - S'!$N$4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'BĐ Xbar - S'!$N$5:$N$24</c:f>
              <c:numCache>
                <c:formatCode>0.00</c:formatCode>
                <c:ptCount val="20"/>
                <c:pt idx="0">
                  <c:v>8.5110973310013165</c:v>
                </c:pt>
                <c:pt idx="1">
                  <c:v>15.068008789780052</c:v>
                </c:pt>
                <c:pt idx="2">
                  <c:v>9.9815607775315129</c:v>
                </c:pt>
                <c:pt idx="3">
                  <c:v>7.3122803860659262</c:v>
                </c:pt>
                <c:pt idx="4">
                  <c:v>15.167421226651117</c:v>
                </c:pt>
                <c:pt idx="5">
                  <c:v>9.1167976833973849</c:v>
                </c:pt>
                <c:pt idx="6">
                  <c:v>7.3079864988015979</c:v>
                </c:pt>
                <c:pt idx="7">
                  <c:v>8.0147364273568069</c:v>
                </c:pt>
                <c:pt idx="8">
                  <c:v>11.719518382216531</c:v>
                </c:pt>
                <c:pt idx="9">
                  <c:v>12.053588677236334</c:v>
                </c:pt>
                <c:pt idx="10">
                  <c:v>14.152832460912791</c:v>
                </c:pt>
                <c:pt idx="11">
                  <c:v>9.7176185925930962</c:v>
                </c:pt>
                <c:pt idx="12">
                  <c:v>9.4996140272469294</c:v>
                </c:pt>
                <c:pt idx="13">
                  <c:v>11.898557335520415</c:v>
                </c:pt>
                <c:pt idx="14">
                  <c:v>11.734019866278667</c:v>
                </c:pt>
                <c:pt idx="15">
                  <c:v>6.7464887987093931</c:v>
                </c:pt>
                <c:pt idx="16">
                  <c:v>11.87576430288922</c:v>
                </c:pt>
                <c:pt idx="17">
                  <c:v>11.232789304333796</c:v>
                </c:pt>
                <c:pt idx="18">
                  <c:v>8.8455952629292014</c:v>
                </c:pt>
                <c:pt idx="19">
                  <c:v>11.32419239210167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5-4C76-A70C-82970D333D7E}"/>
            </c:ext>
          </c:extLst>
        </c:ser>
        <c:ser>
          <c:idx val="1"/>
          <c:order val="1"/>
          <c:tx>
            <c:strRef>
              <c:f>'BĐ Xbar - S'!$P$4</c:f>
              <c:strCache>
                <c:ptCount val="1"/>
                <c:pt idx="0">
                  <c:v>CL-S-Bar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'BĐ Xbar - S'!$P$5:$P$24</c:f>
              <c:numCache>
                <c:formatCode>0.00</c:formatCode>
                <c:ptCount val="20"/>
                <c:pt idx="0">
                  <c:v>10.564023426177688</c:v>
                </c:pt>
                <c:pt idx="1">
                  <c:v>10.564023426177688</c:v>
                </c:pt>
                <c:pt idx="2">
                  <c:v>10.564023426177688</c:v>
                </c:pt>
                <c:pt idx="3">
                  <c:v>10.564023426177688</c:v>
                </c:pt>
                <c:pt idx="4">
                  <c:v>10.564023426177688</c:v>
                </c:pt>
                <c:pt idx="5">
                  <c:v>10.564023426177688</c:v>
                </c:pt>
                <c:pt idx="6">
                  <c:v>10.564023426177688</c:v>
                </c:pt>
                <c:pt idx="7">
                  <c:v>10.564023426177688</c:v>
                </c:pt>
                <c:pt idx="8">
                  <c:v>10.564023426177688</c:v>
                </c:pt>
                <c:pt idx="9">
                  <c:v>10.564023426177688</c:v>
                </c:pt>
                <c:pt idx="10">
                  <c:v>10.564023426177688</c:v>
                </c:pt>
                <c:pt idx="11">
                  <c:v>10.564023426177688</c:v>
                </c:pt>
                <c:pt idx="12">
                  <c:v>10.564023426177688</c:v>
                </c:pt>
                <c:pt idx="13">
                  <c:v>10.564023426177688</c:v>
                </c:pt>
                <c:pt idx="14">
                  <c:v>10.564023426177688</c:v>
                </c:pt>
                <c:pt idx="15">
                  <c:v>10.564023426177688</c:v>
                </c:pt>
                <c:pt idx="16">
                  <c:v>10.564023426177688</c:v>
                </c:pt>
                <c:pt idx="17">
                  <c:v>10.564023426177688</c:v>
                </c:pt>
                <c:pt idx="18">
                  <c:v>10.564023426177688</c:v>
                </c:pt>
                <c:pt idx="19">
                  <c:v>10.564023426177688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5-4C76-A70C-82970D333D7E}"/>
            </c:ext>
          </c:extLst>
        </c:ser>
        <c:ser>
          <c:idx val="2"/>
          <c:order val="2"/>
          <c:tx>
            <c:strRef>
              <c:f>'BĐ Xbar - S'!$S$4</c:f>
              <c:strCache>
                <c:ptCount val="1"/>
                <c:pt idx="0">
                  <c:v>UCL-R-Bar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5-4C76-A70C-82970D333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Xbar - S'!$S$5:$S$24</c:f>
              <c:numCache>
                <c:formatCode>0.00</c:formatCode>
                <c:ptCount val="20"/>
                <c:pt idx="0">
                  <c:v>18.127864199320911</c:v>
                </c:pt>
                <c:pt idx="1">
                  <c:v>18.127864199320911</c:v>
                </c:pt>
                <c:pt idx="2">
                  <c:v>18.127864199320911</c:v>
                </c:pt>
                <c:pt idx="3">
                  <c:v>18.127864199320911</c:v>
                </c:pt>
                <c:pt idx="4">
                  <c:v>18.127864199320911</c:v>
                </c:pt>
                <c:pt idx="5">
                  <c:v>18.127864199320911</c:v>
                </c:pt>
                <c:pt idx="6">
                  <c:v>18.127864199320911</c:v>
                </c:pt>
                <c:pt idx="7">
                  <c:v>18.127864199320911</c:v>
                </c:pt>
                <c:pt idx="8">
                  <c:v>18.127864199320911</c:v>
                </c:pt>
                <c:pt idx="9">
                  <c:v>18.127864199320911</c:v>
                </c:pt>
                <c:pt idx="10">
                  <c:v>18.127864199320911</c:v>
                </c:pt>
                <c:pt idx="11">
                  <c:v>18.127864199320911</c:v>
                </c:pt>
                <c:pt idx="12">
                  <c:v>18.127864199320911</c:v>
                </c:pt>
                <c:pt idx="13">
                  <c:v>18.127864199320911</c:v>
                </c:pt>
                <c:pt idx="14">
                  <c:v>18.127864199320911</c:v>
                </c:pt>
                <c:pt idx="15">
                  <c:v>18.127864199320911</c:v>
                </c:pt>
                <c:pt idx="16">
                  <c:v>18.127864199320911</c:v>
                </c:pt>
                <c:pt idx="17">
                  <c:v>18.127864199320911</c:v>
                </c:pt>
                <c:pt idx="18">
                  <c:v>18.127864199320911</c:v>
                </c:pt>
                <c:pt idx="19">
                  <c:v>18.127864199320911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5-4C76-A70C-82970D333D7E}"/>
            </c:ext>
          </c:extLst>
        </c:ser>
        <c:ser>
          <c:idx val="3"/>
          <c:order val="3"/>
          <c:tx>
            <c:strRef>
              <c:f>'BĐ Xbar - S'!$T$4</c:f>
              <c:strCache>
                <c:ptCount val="1"/>
                <c:pt idx="0">
                  <c:v>LCL-R-Bar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55-4C76-A70C-82970D333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Xbar - S'!$T$5:$T$24</c:f>
              <c:numCache>
                <c:formatCode>0.00</c:formatCode>
                <c:ptCount val="20"/>
                <c:pt idx="0">
                  <c:v>3.0001826530344631</c:v>
                </c:pt>
                <c:pt idx="1">
                  <c:v>3.0001826530344631</c:v>
                </c:pt>
                <c:pt idx="2">
                  <c:v>3.0001826530344631</c:v>
                </c:pt>
                <c:pt idx="3">
                  <c:v>3.0001826530344631</c:v>
                </c:pt>
                <c:pt idx="4">
                  <c:v>3.0001826530344631</c:v>
                </c:pt>
                <c:pt idx="5">
                  <c:v>3.0001826530344631</c:v>
                </c:pt>
                <c:pt idx="6">
                  <c:v>3.0001826530344631</c:v>
                </c:pt>
                <c:pt idx="7">
                  <c:v>3.0001826530344631</c:v>
                </c:pt>
                <c:pt idx="8">
                  <c:v>3.0001826530344631</c:v>
                </c:pt>
                <c:pt idx="9">
                  <c:v>3.0001826530344631</c:v>
                </c:pt>
                <c:pt idx="10">
                  <c:v>3.0001826530344631</c:v>
                </c:pt>
                <c:pt idx="11">
                  <c:v>3.0001826530344631</c:v>
                </c:pt>
                <c:pt idx="12">
                  <c:v>3.0001826530344631</c:v>
                </c:pt>
                <c:pt idx="13">
                  <c:v>3.0001826530344631</c:v>
                </c:pt>
                <c:pt idx="14">
                  <c:v>3.0001826530344631</c:v>
                </c:pt>
                <c:pt idx="15">
                  <c:v>3.0001826530344631</c:v>
                </c:pt>
                <c:pt idx="16">
                  <c:v>3.0001826530344631</c:v>
                </c:pt>
                <c:pt idx="17">
                  <c:v>3.0001826530344631</c:v>
                </c:pt>
                <c:pt idx="18">
                  <c:v>3.0001826530344631</c:v>
                </c:pt>
                <c:pt idx="19">
                  <c:v>3.0001826530344631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5-4C76-A70C-82970D33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364248"/>
        <c:axId val="758364576"/>
      </c:lineChart>
      <c:catAx>
        <c:axId val="758364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64576"/>
        <c:crosses val="autoZero"/>
        <c:auto val="1"/>
        <c:lblAlgn val="ctr"/>
        <c:lblOffset val="100"/>
        <c:noMultiLvlLbl val="0"/>
      </c:catAx>
      <c:valAx>
        <c:axId val="758364576"/>
        <c:scaling>
          <c:orientation val="minMax"/>
          <c:max val="20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64248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3629636920384953"/>
          <c:h val="0.71351159230096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'BĐ Pareto'!$C$12</c:f>
              <c:strCache>
                <c:ptCount val="1"/>
                <c:pt idx="0">
                  <c:v>SP hỏng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'BĐ Pareto'!$A$13:$B$17</c:f>
              <c:multiLvlStrCache>
                <c:ptCount val="5"/>
                <c:lvl>
                  <c:pt idx="0">
                    <c:v>Bọt khí</c:v>
                  </c:pt>
                  <c:pt idx="1">
                    <c:v>Mép bị rách</c:v>
                  </c:pt>
                  <c:pt idx="2">
                    <c:v>Độ dày không đều</c:v>
                  </c:pt>
                  <c:pt idx="3">
                    <c:v>Khuyết tật khác</c:v>
                  </c:pt>
                  <c:pt idx="4">
                    <c:v>Sai hình dạng (méo)</c:v>
                  </c:pt>
                </c:lvl>
                <c:lvl>
                  <c:pt idx="0">
                    <c:v>B</c:v>
                  </c:pt>
                  <c:pt idx="1">
                    <c:v>C</c:v>
                  </c:pt>
                  <c:pt idx="2">
                    <c:v>D</c:v>
                  </c:pt>
                  <c:pt idx="3">
                    <c:v>E</c:v>
                  </c:pt>
                  <c:pt idx="4">
                    <c:v>A</c:v>
                  </c:pt>
                </c:lvl>
              </c:multiLvlStrCache>
            </c:multiLvlStrRef>
          </c:cat>
          <c:val>
            <c:numRef>
              <c:f>'BĐ Pareto'!$C$13:$C$17</c:f>
              <c:numCache>
                <c:formatCode>General</c:formatCode>
                <c:ptCount val="5"/>
                <c:pt idx="0">
                  <c:v>22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B-4551-9E21-0A3F44A6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501832"/>
        <c:axId val="758497896"/>
      </c:barChart>
      <c:lineChart>
        <c:grouping val="standard"/>
        <c:varyColors val="0"/>
        <c:ser>
          <c:idx val="1"/>
          <c:order val="1"/>
          <c:tx>
            <c:strRef>
              <c:f>'BĐ Pareto'!$E$12</c:f>
              <c:strCache>
                <c:ptCount val="1"/>
                <c:pt idx="0">
                  <c:v>% lũy kế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71B-4551-9E21-0A3F44A6C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'BĐ Pareto'!$E$13:$E$17</c:f>
              <c:numCache>
                <c:formatCode>0%</c:formatCode>
                <c:ptCount val="5"/>
                <c:pt idx="0">
                  <c:v>0.44</c:v>
                </c:pt>
                <c:pt idx="1">
                  <c:v>0.68</c:v>
                </c:pt>
                <c:pt idx="2">
                  <c:v>0.82</c:v>
                </c:pt>
                <c:pt idx="3">
                  <c:v>0.92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B-4551-9E21-0A3F44A6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542504"/>
        <c:axId val="758540208"/>
      </c:lineChart>
      <c:catAx>
        <c:axId val="7585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97896"/>
        <c:crosses val="autoZero"/>
        <c:auto val="1"/>
        <c:lblAlgn val="ctr"/>
        <c:lblOffset val="100"/>
        <c:noMultiLvlLbl val="0"/>
      </c:catAx>
      <c:valAx>
        <c:axId val="758497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01832"/>
        <c:crosses val="autoZero"/>
        <c:crossBetween val="between"/>
      </c:valAx>
      <c:valAx>
        <c:axId val="758540208"/>
        <c:scaling>
          <c:orientation val="minMax"/>
          <c:max val="1"/>
          <c:min val="0.4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42504"/>
        <c:crosses val="max"/>
        <c:crossBetween val="between"/>
      </c:valAx>
      <c:catAx>
        <c:axId val="758542504"/>
        <c:scaling>
          <c:orientation val="minMax"/>
        </c:scaling>
        <c:delete val="1"/>
        <c:axPos val="b"/>
        <c:majorTickMark val="out"/>
        <c:minorTickMark val="none"/>
        <c:tickLblPos val="nextTo"/>
        <c:crossAx val="75854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3.xml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21463</xdr:colOff>
      <xdr:row>6</xdr:row>
      <xdr:rowOff>186404</xdr:rowOff>
    </xdr:from>
    <xdr:ext cx="506997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3BE1C5D-F661-A431-30CB-7535C1F65FAE}"/>
                </a:ext>
              </a:extLst>
            </xdr:cNvPr>
            <xdr:cNvSpPr txBox="1"/>
          </xdr:nvSpPr>
          <xdr:spPr>
            <a:xfrm>
              <a:off x="7542403" y="1466564"/>
              <a:ext cx="506997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acc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3BE1C5D-F661-A431-30CB-7535C1F65FAE}"/>
                </a:ext>
              </a:extLst>
            </xdr:cNvPr>
            <xdr:cNvSpPr txBox="1"/>
          </xdr:nvSpPr>
          <xdr:spPr>
            <a:xfrm>
              <a:off x="7542403" y="1466564"/>
              <a:ext cx="506997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 ̅</a:t>
              </a:r>
              <a:r>
                <a:rPr lang="en-US" sz="1100" i="0">
                  <a:latin typeface="Cambria Math" panose="02040503050406030204" pitchFamily="18" charset="0"/>
                </a:rPr>
                <a:t>=(∑▒</a:t>
              </a:r>
              <a:r>
                <a:rPr lang="en-US" sz="1100" b="0" i="0">
                  <a:latin typeface="Cambria Math" panose="02040503050406030204" pitchFamily="18" charset="0"/>
                </a:rPr>
                <a:t>𝑐)/(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21204</xdr:colOff>
      <xdr:row>4</xdr:row>
      <xdr:rowOff>3645</xdr:rowOff>
    </xdr:from>
    <xdr:ext cx="414537" cy="2898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CA112F-F059-4AD0-9398-9DE2299A7AD3}"/>
                </a:ext>
              </a:extLst>
            </xdr:cNvPr>
            <xdr:cNvSpPr txBox="1"/>
          </xdr:nvSpPr>
          <xdr:spPr>
            <a:xfrm>
              <a:off x="6879204" y="865036"/>
              <a:ext cx="414537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CA112F-F059-4AD0-9398-9DE2299A7AD3}"/>
                </a:ext>
              </a:extLst>
            </xdr:cNvPr>
            <xdr:cNvSpPr txBox="1"/>
          </xdr:nvSpPr>
          <xdr:spPr>
            <a:xfrm>
              <a:off x="6879204" y="865036"/>
              <a:ext cx="414537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𝑢=  𝑐/𝑛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33058</xdr:colOff>
      <xdr:row>9</xdr:row>
      <xdr:rowOff>151999</xdr:rowOff>
    </xdr:from>
    <xdr:ext cx="1943696" cy="4936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4FADB84-6D93-4117-BB9B-6AC968E9401A}"/>
                </a:ext>
              </a:extLst>
            </xdr:cNvPr>
            <xdr:cNvSpPr txBox="1"/>
          </xdr:nvSpPr>
          <xdr:spPr>
            <a:xfrm>
              <a:off x="6891058" y="2090129"/>
              <a:ext cx="1943696" cy="4936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/>
                <a:t>U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𝐶𝐿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+3∗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acc>
                            <m:accPr>
                              <m:chr m:val="̅"/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𝑢</m:t>
                              </m:r>
                            </m:e>
                          </m:acc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</m:e>
                  </m:rad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4FADB84-6D93-4117-BB9B-6AC968E9401A}"/>
                </a:ext>
              </a:extLst>
            </xdr:cNvPr>
            <xdr:cNvSpPr txBox="1"/>
          </xdr:nvSpPr>
          <xdr:spPr>
            <a:xfrm>
              <a:off x="6891058" y="2090129"/>
              <a:ext cx="1943696" cy="4936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/>
                <a:t>U</a:t>
              </a:r>
              <a:r>
                <a:rPr lang="en-US" sz="1100" b="0" i="0">
                  <a:latin typeface="Cambria Math" panose="02040503050406030204" pitchFamily="18" charset="0"/>
                </a:rPr>
                <a:t>𝐶𝐿=𝑢 ̅+3∗ √(𝑢 ̅/𝑛)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260</xdr:colOff>
      <xdr:row>12</xdr:row>
      <xdr:rowOff>54545</xdr:rowOff>
    </xdr:from>
    <xdr:ext cx="124489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4A8A22F-C91F-4E4C-A917-9CDBDE95F516}"/>
                </a:ext>
              </a:extLst>
            </xdr:cNvPr>
            <xdr:cNvSpPr txBox="1"/>
          </xdr:nvSpPr>
          <xdr:spPr>
            <a:xfrm>
              <a:off x="6858260" y="2638719"/>
              <a:ext cx="124489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− 3∗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</m:acc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4A8A22F-C91F-4E4C-A917-9CDBDE95F516}"/>
                </a:ext>
              </a:extLst>
            </xdr:cNvPr>
            <xdr:cNvSpPr txBox="1"/>
          </xdr:nvSpPr>
          <xdr:spPr>
            <a:xfrm>
              <a:off x="6858260" y="2638719"/>
              <a:ext cx="124489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𝐿𝐶𝐿=𝑢 ̅  − 3∗ √(𝑢 ̅/𝑛)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157369</xdr:colOff>
      <xdr:row>18</xdr:row>
      <xdr:rowOff>0</xdr:rowOff>
    </xdr:from>
    <xdr:to>
      <xdr:col>20</xdr:col>
      <xdr:colOff>74543</xdr:colOff>
      <xdr:row>44</xdr:row>
      <xdr:rowOff>16565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1C0A2-8AF5-ED62-A2BD-D312EA73E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447261</xdr:colOff>
      <xdr:row>18</xdr:row>
      <xdr:rowOff>33130</xdr:rowOff>
    </xdr:from>
    <xdr:to>
      <xdr:col>34</xdr:col>
      <xdr:colOff>190832</xdr:colOff>
      <xdr:row>45</xdr:row>
      <xdr:rowOff>162339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D04970-E524-F701-E863-6997BB2D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14174" y="3909391"/>
          <a:ext cx="8915400" cy="5943600"/>
        </a:xfrm>
        <a:prstGeom prst="rect">
          <a:avLst/>
        </a:prstGeom>
      </xdr:spPr>
    </xdr:pic>
    <xdr:clientData/>
  </xdr:twoCellAnchor>
  <xdr:twoCellAnchor editAs="oneCell">
    <xdr:from>
      <xdr:col>21</xdr:col>
      <xdr:colOff>99391</xdr:colOff>
      <xdr:row>1</xdr:row>
      <xdr:rowOff>115956</xdr:rowOff>
    </xdr:from>
    <xdr:to>
      <xdr:col>35</xdr:col>
      <xdr:colOff>97388</xdr:colOff>
      <xdr:row>16</xdr:row>
      <xdr:rowOff>118010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C1A4D5-A226-A77D-4902-56C6E20EC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65087" y="331304"/>
          <a:ext cx="9390476" cy="34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662940</xdr:colOff>
      <xdr:row>3</xdr:row>
      <xdr:rowOff>76200</xdr:rowOff>
    </xdr:from>
    <xdr:to>
      <xdr:col>20</xdr:col>
      <xdr:colOff>605790</xdr:colOff>
      <xdr:row>9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DFA951-AE35-4C3F-986D-226492590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219323</xdr:colOff>
      <xdr:row>8</xdr:row>
      <xdr:rowOff>19095</xdr:rowOff>
    </xdr:from>
    <xdr:ext cx="527709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6A6F92E-4C25-42FF-BDF9-B7AB1BF77290}"/>
                </a:ext>
              </a:extLst>
            </xdr:cNvPr>
            <xdr:cNvSpPr txBox="1"/>
          </xdr:nvSpPr>
          <xdr:spPr>
            <a:xfrm>
              <a:off x="4242683" y="2160315"/>
              <a:ext cx="527709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acc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6A6F92E-4C25-42FF-BDF9-B7AB1BF77290}"/>
                </a:ext>
              </a:extLst>
            </xdr:cNvPr>
            <xdr:cNvSpPr txBox="1"/>
          </xdr:nvSpPr>
          <xdr:spPr>
            <a:xfrm>
              <a:off x="4242683" y="2160315"/>
              <a:ext cx="527709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𝑐 ̅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</a:rPr>
                <a:t>▒𝑥_𝑖 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154718</xdr:colOff>
      <xdr:row>10</xdr:row>
      <xdr:rowOff>97333</xdr:rowOff>
    </xdr:from>
    <xdr:ext cx="1943696" cy="4936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F548CD2-FBF5-4E66-B1D6-281CA8DDBA82}"/>
                </a:ext>
              </a:extLst>
            </xdr:cNvPr>
            <xdr:cNvSpPr txBox="1"/>
          </xdr:nvSpPr>
          <xdr:spPr>
            <a:xfrm>
              <a:off x="4178078" y="2672893"/>
              <a:ext cx="1943696" cy="4936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/>
                <a:t>U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𝐶𝐿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+3∗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e>
                      </m:acc>
                    </m:e>
                  </m:rad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F548CD2-FBF5-4E66-B1D6-281CA8DDBA82}"/>
                </a:ext>
              </a:extLst>
            </xdr:cNvPr>
            <xdr:cNvSpPr txBox="1"/>
          </xdr:nvSpPr>
          <xdr:spPr>
            <a:xfrm>
              <a:off x="4178078" y="2672893"/>
              <a:ext cx="1943696" cy="4936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/>
                <a:t>U</a:t>
              </a:r>
              <a:r>
                <a:rPr lang="en-US" sz="1100" b="0" i="0">
                  <a:latin typeface="Cambria Math" panose="02040503050406030204" pitchFamily="18" charset="0"/>
                </a:rPr>
                <a:t>𝐶𝐿=𝑐 ̅+3∗√(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 ̅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83820</xdr:colOff>
      <xdr:row>12</xdr:row>
      <xdr:rowOff>97283</xdr:rowOff>
    </xdr:from>
    <xdr:ext cx="1123256" cy="190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A72E983-4591-4DD2-A2C1-07AEE74A6B1B}"/>
                </a:ext>
              </a:extLst>
            </xdr:cNvPr>
            <xdr:cNvSpPr txBox="1"/>
          </xdr:nvSpPr>
          <xdr:spPr>
            <a:xfrm>
              <a:off x="4107180" y="3099563"/>
              <a:ext cx="1123256" cy="19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− 3∗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acc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A72E983-4591-4DD2-A2C1-07AEE74A6B1B}"/>
                </a:ext>
              </a:extLst>
            </xdr:cNvPr>
            <xdr:cNvSpPr txBox="1"/>
          </xdr:nvSpPr>
          <xdr:spPr>
            <a:xfrm>
              <a:off x="4107180" y="3099563"/>
              <a:ext cx="1123256" cy="19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𝐿𝐶𝐿=𝑐 ̅  − 3∗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√(𝑐 ̅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160020</xdr:colOff>
      <xdr:row>5</xdr:row>
      <xdr:rowOff>45720</xdr:rowOff>
    </xdr:from>
    <xdr:ext cx="2213747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2CEE760-A422-4EEB-A66D-FDAC815E3FF1}"/>
                </a:ext>
              </a:extLst>
            </xdr:cNvPr>
            <xdr:cNvSpPr txBox="1"/>
          </xdr:nvSpPr>
          <xdr:spPr>
            <a:xfrm>
              <a:off x="4183380" y="1546860"/>
              <a:ext cx="2213747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𝑠𝑢𝑚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𝑠𝑢𝑏𝑔𝑟𝑜𝑢𝑝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𝑜𝑐𝑐𝑢𝑟𝑟𝑒𝑛𝑐𝑒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𝑛𝑢𝑚𝑏𝑒𝑟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𝑠𝑢𝑏𝑔𝑟𝑜𝑢𝑝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2CEE760-A422-4EEB-A66D-FDAC815E3FF1}"/>
                </a:ext>
              </a:extLst>
            </xdr:cNvPr>
            <xdr:cNvSpPr txBox="1"/>
          </xdr:nvSpPr>
          <xdr:spPr>
            <a:xfrm>
              <a:off x="4183380" y="1546860"/>
              <a:ext cx="2213747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 ̅</a:t>
              </a:r>
              <a:r>
                <a:rPr lang="en-US" sz="1100" b="0" i="0">
                  <a:latin typeface="Cambria Math" panose="02040503050406030204" pitchFamily="18" charset="0"/>
                </a:rPr>
                <a:t>=  (𝑠𝑢𝑚 𝑜𝑓 𝑠𝑢𝑏𝑔𝑟𝑜𝑢𝑝 𝑜𝑐𝑐𝑢𝑟𝑟𝑒𝑛𝑐𝑒)/(𝑛𝑢𝑚𝑏𝑒𝑟 𝑜𝑓 𝑠𝑢𝑏𝑔𝑟𝑜𝑢𝑝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312420</xdr:colOff>
      <xdr:row>9</xdr:row>
      <xdr:rowOff>68580</xdr:rowOff>
    </xdr:from>
    <xdr:to>
      <xdr:col>16</xdr:col>
      <xdr:colOff>651510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E032E-B7D3-6615-A974-1EA780FFF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11</xdr:row>
      <xdr:rowOff>0</xdr:rowOff>
    </xdr:from>
    <xdr:to>
      <xdr:col>28</xdr:col>
      <xdr:colOff>152400</xdr:colOff>
      <xdr:row>32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2EF65D-4CC8-C102-247A-8B95A8DCB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70080" y="2788920"/>
          <a:ext cx="6858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388620</xdr:colOff>
      <xdr:row>13</xdr:row>
      <xdr:rowOff>0</xdr:rowOff>
    </xdr:from>
    <xdr:to>
      <xdr:col>30</xdr:col>
      <xdr:colOff>144780</xdr:colOff>
      <xdr:row>29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1B242B-4365-FE3A-4F65-213EBC787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9520" y="3413760"/>
          <a:ext cx="5120640" cy="3413760"/>
        </a:xfrm>
        <a:prstGeom prst="rect">
          <a:avLst/>
        </a:prstGeom>
      </xdr:spPr>
    </xdr:pic>
    <xdr:clientData/>
  </xdr:twoCellAnchor>
  <xdr:twoCellAnchor>
    <xdr:from>
      <xdr:col>8</xdr:col>
      <xdr:colOff>118110</xdr:colOff>
      <xdr:row>12</xdr:row>
      <xdr:rowOff>209550</xdr:rowOff>
    </xdr:from>
    <xdr:to>
      <xdr:col>21</xdr:col>
      <xdr:colOff>345440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5BE5E-E776-D026-9232-C0BED439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198121</xdr:colOff>
      <xdr:row>0</xdr:row>
      <xdr:rowOff>0</xdr:rowOff>
    </xdr:from>
    <xdr:to>
      <xdr:col>43</xdr:col>
      <xdr:colOff>304801</xdr:colOff>
      <xdr:row>13</xdr:row>
      <xdr:rowOff>49562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2A1414-46EE-0973-8100-2F0A4D2B5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67421" y="640080"/>
          <a:ext cx="4130040" cy="2823242"/>
        </a:xfrm>
        <a:prstGeom prst="rect">
          <a:avLst/>
        </a:prstGeom>
      </xdr:spPr>
    </xdr:pic>
    <xdr:clientData/>
  </xdr:twoCellAnchor>
  <xdr:twoCellAnchor editAs="oneCell">
    <xdr:from>
      <xdr:col>22</xdr:col>
      <xdr:colOff>213360</xdr:colOff>
      <xdr:row>0</xdr:row>
      <xdr:rowOff>0</xdr:rowOff>
    </xdr:from>
    <xdr:to>
      <xdr:col>36</xdr:col>
      <xdr:colOff>644568</xdr:colOff>
      <xdr:row>12</xdr:row>
      <xdr:rowOff>49204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F6E9DB-D6A8-D6D0-8B89-963DC1EB1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24260" y="640080"/>
          <a:ext cx="9819048" cy="2609524"/>
        </a:xfrm>
        <a:prstGeom prst="rect">
          <a:avLst/>
        </a:prstGeom>
      </xdr:spPr>
    </xdr:pic>
    <xdr:clientData/>
  </xdr:twoCellAnchor>
  <xdr:oneCellAnchor>
    <xdr:from>
      <xdr:col>9</xdr:col>
      <xdr:colOff>303143</xdr:colOff>
      <xdr:row>3</xdr:row>
      <xdr:rowOff>156255</xdr:rowOff>
    </xdr:from>
    <xdr:ext cx="3002039" cy="383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C4A7F36-731B-45CD-8C19-320931F663B6}"/>
                </a:ext>
              </a:extLst>
            </xdr:cNvPr>
            <xdr:cNvSpPr txBox="1"/>
          </xdr:nvSpPr>
          <xdr:spPr>
            <a:xfrm>
              <a:off x="6292463" y="1436415"/>
              <a:ext cx="3002039" cy="383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the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number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of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nonconformities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in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subgroup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i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the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size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of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subgroup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i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C4A7F36-731B-45CD-8C19-320931F663B6}"/>
                </a:ext>
              </a:extLst>
            </xdr:cNvPr>
            <xdr:cNvSpPr txBox="1"/>
          </xdr:nvSpPr>
          <xdr:spPr>
            <a:xfrm>
              <a:off x="6292463" y="1436415"/>
              <a:ext cx="3002039" cy="383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 ̅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"the number of nonconformities in subgroup 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)/(∑▒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 the size of subgroup 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295264</xdr:colOff>
      <xdr:row>0</xdr:row>
      <xdr:rowOff>182880</xdr:rowOff>
    </xdr:from>
    <xdr:ext cx="1785361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294F540-8DD1-430A-BCA0-AA583C4BC40E}"/>
                </a:ext>
              </a:extLst>
            </xdr:cNvPr>
            <xdr:cNvSpPr txBox="1"/>
          </xdr:nvSpPr>
          <xdr:spPr>
            <a:xfrm>
              <a:off x="6284584" y="822960"/>
              <a:ext cx="17853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𝑠𝑢𝑏𝑔𝑟𝑜𝑢𝑝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𝑑𝑒𝑓𝑒𝑐𝑡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𝑐𝑜𝑢𝑛𝑡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𝑠𝑢𝑏𝑔𝑟𝑜𝑢𝑝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𝑠𝑖𝑧𝑒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294F540-8DD1-430A-BCA0-AA583C4BC40E}"/>
                </a:ext>
              </a:extLst>
            </xdr:cNvPr>
            <xdr:cNvSpPr txBox="1"/>
          </xdr:nvSpPr>
          <xdr:spPr>
            <a:xfrm>
              <a:off x="6284584" y="822960"/>
              <a:ext cx="17853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𝑝=  (𝑠𝑢𝑏𝑔𝑟𝑜𝑢𝑝 𝑑𝑒𝑓𝑒𝑐𝑡 𝑐𝑜𝑢𝑛𝑡)/(𝑠𝑢𝑏𝑔𝑟𝑜𝑢𝑝 𝑠𝑖𝑧𝑒)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327660</xdr:colOff>
      <xdr:row>9</xdr:row>
      <xdr:rowOff>150623</xdr:rowOff>
    </xdr:from>
    <xdr:ext cx="180119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B8A55E4-E0C7-441F-B952-EC01FEE215B0}"/>
                </a:ext>
              </a:extLst>
            </xdr:cNvPr>
            <xdr:cNvSpPr txBox="1"/>
          </xdr:nvSpPr>
          <xdr:spPr>
            <a:xfrm>
              <a:off x="6316980" y="2710943"/>
              <a:ext cx="180119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− 3∗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∗(1−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</m:ac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B8A55E4-E0C7-441F-B952-EC01FEE215B0}"/>
                </a:ext>
              </a:extLst>
            </xdr:cNvPr>
            <xdr:cNvSpPr txBox="1"/>
          </xdr:nvSpPr>
          <xdr:spPr>
            <a:xfrm>
              <a:off x="6316980" y="2710943"/>
              <a:ext cx="180119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𝐿𝐶𝐿=𝑢 ̅  − 3∗ √((𝑝 ̅  ∗(1−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US" sz="1100" b="0" i="0">
                  <a:latin typeface="Cambria Math" panose="02040503050406030204" pitchFamily="18" charset="0"/>
                </a:rPr>
                <a:t>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3</xdr:row>
      <xdr:rowOff>0</xdr:rowOff>
    </xdr:from>
    <xdr:ext cx="665182" cy="38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4182A2F-EA96-4278-9754-96EAA89A3FA9}"/>
                </a:ext>
              </a:extLst>
            </xdr:cNvPr>
            <xdr:cNvSpPr txBox="1"/>
          </xdr:nvSpPr>
          <xdr:spPr>
            <a:xfrm>
              <a:off x="9723120" y="1280160"/>
              <a:ext cx="665182" cy="38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n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4182A2F-EA96-4278-9754-96EAA89A3FA9}"/>
                </a:ext>
              </a:extLst>
            </xdr:cNvPr>
            <xdr:cNvSpPr txBox="1"/>
          </xdr:nvSpPr>
          <xdr:spPr>
            <a:xfrm>
              <a:off x="9723120" y="1280160"/>
              <a:ext cx="665182" cy="38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 ̅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</a:rPr>
                <a:t>▒〖𝑥(𝑖)〗)/(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 n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22860</xdr:colOff>
      <xdr:row>6</xdr:row>
      <xdr:rowOff>181103</xdr:rowOff>
    </xdr:from>
    <xdr:ext cx="1943100" cy="6266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AF3F766-0B9A-466C-964C-8A2CB0D5F038}"/>
                </a:ext>
              </a:extLst>
            </xdr:cNvPr>
            <xdr:cNvSpPr txBox="1"/>
          </xdr:nvSpPr>
          <xdr:spPr>
            <a:xfrm>
              <a:off x="6385560" y="2101343"/>
              <a:ext cx="1943100" cy="62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/>
                <a:t>U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𝐶𝐿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+ 3∗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acc>
                            <m:accPr>
                              <m:chr m:val="̅"/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</m:acc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∗(1−</m:t>
                          </m:r>
                          <m:acc>
                            <m:accPr>
                              <m:chr m:val="̅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</m:acc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</m:e>
                  </m:rad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AF3F766-0B9A-466C-964C-8A2CB0D5F038}"/>
                </a:ext>
              </a:extLst>
            </xdr:cNvPr>
            <xdr:cNvSpPr txBox="1"/>
          </xdr:nvSpPr>
          <xdr:spPr>
            <a:xfrm>
              <a:off x="6385560" y="2101343"/>
              <a:ext cx="1943100" cy="62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/>
                <a:t>U</a:t>
              </a:r>
              <a:r>
                <a:rPr lang="en-US" sz="1100" b="0" i="0">
                  <a:latin typeface="Cambria Math" panose="02040503050406030204" pitchFamily="18" charset="0"/>
                </a:rPr>
                <a:t>𝐶𝐿=𝑢 ̅+ 3∗ √((𝑝 ̅  ∗(1−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US" sz="1100" b="0" i="0">
                  <a:latin typeface="Cambria Math" panose="02040503050406030204" pitchFamily="18" charset="0"/>
                </a:rPr>
                <a:t>𝑛)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53599</xdr:colOff>
      <xdr:row>3</xdr:row>
      <xdr:rowOff>19095</xdr:rowOff>
    </xdr:from>
    <xdr:ext cx="3002039" cy="383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302487-0BB1-4706-970C-0F2F53F33BF1}"/>
                </a:ext>
              </a:extLst>
            </xdr:cNvPr>
            <xdr:cNvSpPr txBox="1"/>
          </xdr:nvSpPr>
          <xdr:spPr>
            <a:xfrm>
              <a:off x="1996699" y="1299255"/>
              <a:ext cx="3002039" cy="383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the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number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of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nonconformities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in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subgroup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i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the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size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of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subgroup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i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302487-0BB1-4706-970C-0F2F53F33BF1}"/>
                </a:ext>
              </a:extLst>
            </xdr:cNvPr>
            <xdr:cNvSpPr txBox="1"/>
          </xdr:nvSpPr>
          <xdr:spPr>
            <a:xfrm>
              <a:off x="1996699" y="1299255"/>
              <a:ext cx="3002039" cy="383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 ̅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"the number of nonconformities in subgroup 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)/(∑▒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the size of subgroup i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45720</xdr:colOff>
      <xdr:row>0</xdr:row>
      <xdr:rowOff>45720</xdr:rowOff>
    </xdr:from>
    <xdr:ext cx="1785361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635345-5630-41D4-B4E9-6D2721370D90}"/>
                </a:ext>
              </a:extLst>
            </xdr:cNvPr>
            <xdr:cNvSpPr txBox="1"/>
          </xdr:nvSpPr>
          <xdr:spPr>
            <a:xfrm>
              <a:off x="1988820" y="685800"/>
              <a:ext cx="17853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𝑠𝑢𝑏𝑔𝑟𝑜𝑢𝑝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𝑑𝑒𝑓𝑒𝑐𝑡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𝑐𝑜𝑢𝑛𝑡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𝑠𝑢𝑏𝑔𝑟𝑜𝑢𝑝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𝑠𝑖𝑧𝑒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635345-5630-41D4-B4E9-6D2721370D90}"/>
                </a:ext>
              </a:extLst>
            </xdr:cNvPr>
            <xdr:cNvSpPr txBox="1"/>
          </xdr:nvSpPr>
          <xdr:spPr>
            <a:xfrm>
              <a:off x="1988820" y="685800"/>
              <a:ext cx="1785361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𝑝=  (𝑠𝑢𝑏𝑔𝑟𝑜𝑢𝑝 𝑑𝑒𝑓𝑒𝑐𝑡 𝑐𝑜𝑢𝑛𝑡)/(𝑠𝑢𝑏𝑔𝑟𝑜𝑢𝑝 𝑠𝑖𝑧𝑒)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78116</xdr:colOff>
      <xdr:row>9</xdr:row>
      <xdr:rowOff>13463</xdr:rowOff>
    </xdr:from>
    <xdr:ext cx="180119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132E81-B25A-4D5D-887C-A8352364B27C}"/>
                </a:ext>
              </a:extLst>
            </xdr:cNvPr>
            <xdr:cNvSpPr txBox="1"/>
          </xdr:nvSpPr>
          <xdr:spPr>
            <a:xfrm>
              <a:off x="2021216" y="2573783"/>
              <a:ext cx="180119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− 3∗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∗(1−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</m:ac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132E81-B25A-4D5D-887C-A8352364B27C}"/>
                </a:ext>
              </a:extLst>
            </xdr:cNvPr>
            <xdr:cNvSpPr txBox="1"/>
          </xdr:nvSpPr>
          <xdr:spPr>
            <a:xfrm>
              <a:off x="2021216" y="2573783"/>
              <a:ext cx="180119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𝐿𝐶𝐿=𝑢 ̅  − 3∗ √((𝑝 ̅  ∗(1−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 ̅))/</a:t>
              </a:r>
              <a:r>
                <a:rPr lang="en-US" sz="1100" b="0" i="0">
                  <a:latin typeface="Cambria Math" panose="02040503050406030204" pitchFamily="18" charset="0"/>
                </a:rPr>
                <a:t>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123836</xdr:colOff>
      <xdr:row>2</xdr:row>
      <xdr:rowOff>76200</xdr:rowOff>
    </xdr:from>
    <xdr:ext cx="665182" cy="38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44207D2-A0A9-4C82-B946-42144B052E5D}"/>
                </a:ext>
              </a:extLst>
            </xdr:cNvPr>
            <xdr:cNvSpPr txBox="1"/>
          </xdr:nvSpPr>
          <xdr:spPr>
            <a:xfrm>
              <a:off x="5427356" y="1143000"/>
              <a:ext cx="665182" cy="38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n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44207D2-A0A9-4C82-B946-42144B052E5D}"/>
                </a:ext>
              </a:extLst>
            </xdr:cNvPr>
            <xdr:cNvSpPr txBox="1"/>
          </xdr:nvSpPr>
          <xdr:spPr>
            <a:xfrm>
              <a:off x="5427356" y="1143000"/>
              <a:ext cx="665182" cy="38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 ̅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</a:rPr>
                <a:t>▒〖𝑥(𝑖)〗)/(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n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146696</xdr:colOff>
      <xdr:row>6</xdr:row>
      <xdr:rowOff>43943</xdr:rowOff>
    </xdr:from>
    <xdr:ext cx="1943100" cy="6266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8474FC7-1411-430C-B3CD-2EA2FFDF313F}"/>
                </a:ext>
              </a:extLst>
            </xdr:cNvPr>
            <xdr:cNvSpPr txBox="1"/>
          </xdr:nvSpPr>
          <xdr:spPr>
            <a:xfrm>
              <a:off x="2089796" y="1964183"/>
              <a:ext cx="1943100" cy="62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/>
                <a:t>U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𝐶𝐿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+ 3∗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acc>
                            <m:accPr>
                              <m:chr m:val="̅"/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</m:acc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∗(1−</m:t>
                          </m:r>
                          <m:acc>
                            <m:accPr>
                              <m:chr m:val="̅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</m:acc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</m:e>
                  </m:rad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8474FC7-1411-430C-B3CD-2EA2FFDF313F}"/>
                </a:ext>
              </a:extLst>
            </xdr:cNvPr>
            <xdr:cNvSpPr txBox="1"/>
          </xdr:nvSpPr>
          <xdr:spPr>
            <a:xfrm>
              <a:off x="2089796" y="1964183"/>
              <a:ext cx="1943100" cy="62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/>
                <a:t>U</a:t>
              </a:r>
              <a:r>
                <a:rPr lang="en-US" sz="1100" b="0" i="0">
                  <a:latin typeface="Cambria Math" panose="02040503050406030204" pitchFamily="18" charset="0"/>
                </a:rPr>
                <a:t>𝐶𝐿=𝑢 ̅+ 3∗ √((𝑝 ̅  ∗(1−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 ̅))/</a:t>
              </a:r>
              <a:r>
                <a:rPr lang="en-US" sz="1100" b="0" i="0">
                  <a:latin typeface="Cambria Math" panose="02040503050406030204" pitchFamily="18" charset="0"/>
                </a:rPr>
                <a:t>𝑛)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217170</xdr:colOff>
      <xdr:row>1</xdr:row>
      <xdr:rowOff>19050</xdr:rowOff>
    </xdr:from>
    <xdr:to>
      <xdr:col>19</xdr:col>
      <xdr:colOff>308610</xdr:colOff>
      <xdr:row>13</xdr:row>
      <xdr:rowOff>201930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B43219-D35E-6F84-EDA1-E81378782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287766</xdr:colOff>
      <xdr:row>1</xdr:row>
      <xdr:rowOff>143434</xdr:rowOff>
    </xdr:from>
    <xdr:to>
      <xdr:col>46</xdr:col>
      <xdr:colOff>323626</xdr:colOff>
      <xdr:row>24</xdr:row>
      <xdr:rowOff>138729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1B9895-235A-4D7D-8C4A-4C05F75D4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64307" y="358587"/>
          <a:ext cx="7431742" cy="4961742"/>
        </a:xfrm>
        <a:prstGeom prst="rect">
          <a:avLst/>
        </a:prstGeom>
      </xdr:spPr>
    </xdr:pic>
    <xdr:clientData/>
  </xdr:twoCellAnchor>
  <xdr:oneCellAnchor>
    <xdr:from>
      <xdr:col>12</xdr:col>
      <xdr:colOff>0</xdr:colOff>
      <xdr:row>30</xdr:row>
      <xdr:rowOff>247650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686478-F461-4C90-A175-B5884AB364B5}"/>
            </a:ext>
          </a:extLst>
        </xdr:cNvPr>
        <xdr:cNvSpPr txBox="1"/>
      </xdr:nvSpPr>
      <xdr:spPr>
        <a:xfrm>
          <a:off x="7406640" y="2076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30</xdr:row>
      <xdr:rowOff>247650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08DC9D0-33AF-4443-9166-E33B5413D77A}"/>
            </a:ext>
          </a:extLst>
        </xdr:cNvPr>
        <xdr:cNvSpPr txBox="1"/>
      </xdr:nvSpPr>
      <xdr:spPr>
        <a:xfrm>
          <a:off x="7406640" y="2076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24658</xdr:colOff>
      <xdr:row>30</xdr:row>
      <xdr:rowOff>107577</xdr:rowOff>
    </xdr:from>
    <xdr:ext cx="2191417" cy="61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2D6E42B-8352-4972-AD0F-12022AEE6C4C}"/>
                </a:ext>
              </a:extLst>
            </xdr:cNvPr>
            <xdr:cNvSpPr txBox="1"/>
          </xdr:nvSpPr>
          <xdr:spPr>
            <a:xfrm>
              <a:off x="714940" y="6149789"/>
              <a:ext cx="2191417" cy="61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𝑠𝑢𝑚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𝑜𝑓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𝑠𝑢𝑏𝑔𝑟𝑜𝑢𝑝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𝑚𝑒𝑎𝑠𝑢𝑟𝑒𝑚𝑒𝑛𝑡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𝑠𝑢𝑏𝑔𝑟𝑜𝑢𝑝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𝑠𝑖𝑧𝑒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2D6E42B-8352-4972-AD0F-12022AEE6C4C}"/>
                </a:ext>
              </a:extLst>
            </xdr:cNvPr>
            <xdr:cNvSpPr txBox="1"/>
          </xdr:nvSpPr>
          <xdr:spPr>
            <a:xfrm>
              <a:off x="714940" y="6149789"/>
              <a:ext cx="2191417" cy="61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 ̅</a:t>
              </a:r>
              <a:r>
                <a:rPr lang="en-US" sz="1100"/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𝑠𝑢𝑚 𝑜𝑓 𝑠𝑢𝑏𝑔𝑟𝑜𝑢𝑝 𝑚𝑒𝑎𝑠𝑢𝑟𝑒𝑚𝑒𝑛𝑡)/(</a:t>
              </a:r>
              <a:r>
                <a:rPr lang="en-US" sz="1100" b="0" i="0">
                  <a:latin typeface="Cambria Math" panose="02040503050406030204" pitchFamily="18" charset="0"/>
                </a:rPr>
                <a:t>𝑠𝑢𝑏𝑔𝑟𝑜𝑢𝑝 𝑠𝑖𝑧𝑒)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45003</xdr:rowOff>
    </xdr:from>
    <xdr:ext cx="2305717" cy="9364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8F3EBE-6F57-4E3E-8F4E-7766E2BB14B2}"/>
                </a:ext>
              </a:extLst>
            </xdr:cNvPr>
            <xdr:cNvSpPr txBox="1"/>
          </xdr:nvSpPr>
          <xdr:spPr>
            <a:xfrm>
              <a:off x="0" y="6947827"/>
              <a:ext cx="2305717" cy="9364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/>
                <a:t>X bar</a:t>
              </a:r>
              <a:r>
                <a:rPr lang="en-US" sz="1100" b="0" baseline="0"/>
                <a:t> chart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𝑈𝐶𝐿</m:t>
                      </m:r>
                    </m:e>
                    <m:sub>
                      <m:acc>
                        <m:accPr>
                          <m:chr m:val="̅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</m:acc>
                    </m:sub>
                  </m:sSub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bar>
                    <m:barPr>
                      <m:pos m:val="top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barPr>
                    <m:e>
                      <m:bar>
                        <m:barPr>
                          <m:pos m:val="top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bar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bar>
                    </m:e>
                  </m:ba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𝑅</m:t>
                  </m:r>
                </m:oMath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    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𝐿𝐶𝐿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bar>
                      <m:barPr>
                        <m:pos m:val="top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bar>
                      </m:e>
                    </m:ba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</m:t>
                    </m:r>
                  </m:oMath>
                </m:oMathPara>
              </a14:m>
              <a:endParaRPr lang="en-US" sz="1100"/>
            </a:p>
            <a:p>
              <a:r>
                <a:rPr lang="en-US" sz="1100"/>
                <a:t>       R</a:t>
              </a:r>
              <a:r>
                <a:rPr lang="en-US" sz="1100" baseline="0"/>
                <a:t> chart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𝑈𝐶𝐿</m:t>
                      </m:r>
                    </m:e>
                    <m:sub>
                      <m:acc>
                        <m:accPr>
                          <m:chr m:val="̅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</m:acc>
                    </m:sub>
                  </m:sSub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∗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𝑅</m:t>
                  </m:r>
                </m:oMath>
              </a14:m>
              <a:endParaRPr lang="en-US" sz="1100"/>
            </a:p>
            <a:p>
              <a:r>
                <a:rPr lang="en-US" sz="1100"/>
                <a:t>                    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𝐿𝐶𝐿</m:t>
                      </m:r>
                    </m:e>
                    <m:sub>
                      <m:acc>
                        <m:accPr>
                          <m:chr m:val="̅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</m:acc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∗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𝑅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8F3EBE-6F57-4E3E-8F4E-7766E2BB14B2}"/>
                </a:ext>
              </a:extLst>
            </xdr:cNvPr>
            <xdr:cNvSpPr txBox="1"/>
          </xdr:nvSpPr>
          <xdr:spPr>
            <a:xfrm>
              <a:off x="0" y="6947827"/>
              <a:ext cx="2305717" cy="9364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/>
                <a:t>X bar</a:t>
              </a:r>
              <a:r>
                <a:rPr lang="en-US" sz="1100" b="0" baseline="0"/>
                <a:t> chart </a:t>
              </a:r>
              <a:r>
                <a:rPr lang="en-US" sz="1100" b="0" i="0">
                  <a:latin typeface="Cambria Math" panose="02040503050406030204" pitchFamily="18" charset="0"/>
                </a:rPr>
                <a:t>〖𝑈𝐶𝐿〗_𝑋 ̅ </a:t>
              </a:r>
              <a:r>
                <a:rPr lang="en-US" sz="1100" i="0">
                  <a:latin typeface="Cambria Math" panose="02040503050406030204" pitchFamily="18" charset="0"/>
                </a:rPr>
                <a:t>=¯(¯</a:t>
              </a:r>
              <a:r>
                <a:rPr lang="en-US" sz="1100" b="0" i="0">
                  <a:latin typeface="Cambria Math" panose="02040503050406030204" pitchFamily="18" charset="0"/>
                </a:rPr>
                <a:t>𝑥)+𝐴_2∗𝑅</a:t>
              </a:r>
              <a:endParaRPr lang="en-US" sz="1100"/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    〖𝐿𝐶𝐿〗_𝑋 ̅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=¯(¯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𝑥)  −𝐴_2∗𝑅</a:t>
              </a:r>
              <a:endParaRPr lang="en-US" sz="1100"/>
            </a:p>
            <a:p>
              <a:r>
                <a:rPr lang="en-US" sz="1100"/>
                <a:t>       R</a:t>
              </a:r>
              <a:r>
                <a:rPr lang="en-US" sz="1100" baseline="0"/>
                <a:t> chart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〖𝑈𝐶𝐿〗_𝑅 ̅ </a:t>
              </a:r>
              <a:r>
                <a:rPr lang="en-US" sz="1100"/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𝐷_4  ∗𝑅</a:t>
              </a:r>
              <a:endParaRPr lang="en-US" sz="1100"/>
            </a:p>
            <a:p>
              <a:r>
                <a:rPr lang="en-US" sz="1100"/>
                <a:t>                    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〖𝐿𝐶𝐿〗_𝑅 ̅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𝐷_3  ∗𝑅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80682</xdr:colOff>
      <xdr:row>39</xdr:row>
      <xdr:rowOff>187241</xdr:rowOff>
    </xdr:from>
    <xdr:ext cx="855362" cy="352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7E0F3F4-EA2B-43D2-BCD2-14626C84168B}"/>
                </a:ext>
              </a:extLst>
            </xdr:cNvPr>
            <xdr:cNvSpPr txBox="1"/>
          </xdr:nvSpPr>
          <xdr:spPr>
            <a:xfrm>
              <a:off x="770964" y="8165829"/>
              <a:ext cx="855362" cy="352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7E0F3F4-EA2B-43D2-BCD2-14626C84168B}"/>
                </a:ext>
              </a:extLst>
            </xdr:cNvPr>
            <xdr:cNvSpPr txBox="1"/>
          </xdr:nvSpPr>
          <xdr:spPr>
            <a:xfrm>
              <a:off x="770964" y="8165829"/>
              <a:ext cx="855362" cy="352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𝐴_2=  3/(𝑑_2∗√𝑛)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20</xdr:col>
      <xdr:colOff>412376</xdr:colOff>
      <xdr:row>2</xdr:row>
      <xdr:rowOff>49302</xdr:rowOff>
    </xdr:from>
    <xdr:to>
      <xdr:col>32</xdr:col>
      <xdr:colOff>484095</xdr:colOff>
      <xdr:row>15</xdr:row>
      <xdr:rowOff>44823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D44046-AFB8-EB18-13FD-999449566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421341</xdr:colOff>
      <xdr:row>15</xdr:row>
      <xdr:rowOff>179293</xdr:rowOff>
    </xdr:from>
    <xdr:to>
      <xdr:col>32</xdr:col>
      <xdr:colOff>493060</xdr:colOff>
      <xdr:row>25</xdr:row>
      <xdr:rowOff>76202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6FF03F-C11A-4994-BD01-2866C63EF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541020</xdr:colOff>
      <xdr:row>2</xdr:row>
      <xdr:rowOff>247650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34F37FC-2E79-49DB-BCA6-9C1CDE91E039}"/>
            </a:ext>
          </a:extLst>
        </xdr:cNvPr>
        <xdr:cNvSpPr txBox="1"/>
      </xdr:nvSpPr>
      <xdr:spPr>
        <a:xfrm>
          <a:off x="8134126" y="668206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541020</xdr:colOff>
      <xdr:row>2</xdr:row>
      <xdr:rowOff>247650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42D7802-194D-40F4-8295-40129C596836}"/>
            </a:ext>
          </a:extLst>
        </xdr:cNvPr>
        <xdr:cNvSpPr txBox="1"/>
      </xdr:nvSpPr>
      <xdr:spPr>
        <a:xfrm>
          <a:off x="8134126" y="668206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480060</xdr:colOff>
      <xdr:row>3</xdr:row>
      <xdr:rowOff>205740</xdr:rowOff>
    </xdr:from>
    <xdr:to>
      <xdr:col>45</xdr:col>
      <xdr:colOff>632460</xdr:colOff>
      <xdr:row>25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BAAD4-BBC0-6E83-46A1-CA3B27C2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13640" y="845820"/>
          <a:ext cx="6858000" cy="4572000"/>
        </a:xfrm>
        <a:prstGeom prst="rect">
          <a:avLst/>
        </a:prstGeom>
      </xdr:spPr>
    </xdr:pic>
    <xdr:clientData/>
  </xdr:twoCellAnchor>
  <xdr:twoCellAnchor>
    <xdr:from>
      <xdr:col>24</xdr:col>
      <xdr:colOff>537210</xdr:colOff>
      <xdr:row>1</xdr:row>
      <xdr:rowOff>72390</xdr:rowOff>
    </xdr:from>
    <xdr:to>
      <xdr:col>33</xdr:col>
      <xdr:colOff>118110</xdr:colOff>
      <xdr:row>14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3FE7A-E836-4BF8-4BF8-FC628B360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628650</xdr:colOff>
      <xdr:row>15</xdr:row>
      <xdr:rowOff>3810</xdr:rowOff>
    </xdr:from>
    <xdr:to>
      <xdr:col>33</xdr:col>
      <xdr:colOff>209550</xdr:colOff>
      <xdr:row>27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1BE4C-1CA7-5422-CB6D-1226086A7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144780</xdr:colOff>
      <xdr:row>0</xdr:row>
      <xdr:rowOff>160020</xdr:rowOff>
    </xdr:from>
    <xdr:to>
      <xdr:col>39</xdr:col>
      <xdr:colOff>101290</xdr:colOff>
      <xdr:row>16</xdr:row>
      <xdr:rowOff>75733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F4DF7-58CD-425E-8CB1-CEF074E87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01260" y="160020"/>
          <a:ext cx="3979870" cy="3344713"/>
        </a:xfrm>
        <a:prstGeom prst="rect">
          <a:avLst/>
        </a:prstGeom>
      </xdr:spPr>
    </xdr:pic>
    <xdr:clientData/>
  </xdr:twoCellAnchor>
  <xdr:twoCellAnchor editAs="oneCell">
    <xdr:from>
      <xdr:col>39</xdr:col>
      <xdr:colOff>312421</xdr:colOff>
      <xdr:row>10</xdr:row>
      <xdr:rowOff>99060</xdr:rowOff>
    </xdr:from>
    <xdr:to>
      <xdr:col>44</xdr:col>
      <xdr:colOff>338119</xdr:colOff>
      <xdr:row>15</xdr:row>
      <xdr:rowOff>140407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6AAC21-72C4-6435-D660-EF8A7FCD7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92261" y="2232660"/>
          <a:ext cx="3378498" cy="1108147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</xdr:colOff>
      <xdr:row>2</xdr:row>
      <xdr:rowOff>137160</xdr:rowOff>
    </xdr:from>
    <xdr:to>
      <xdr:col>27</xdr:col>
      <xdr:colOff>243840</xdr:colOff>
      <xdr:row>24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0F2414-887C-A277-F974-5EC9554FF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8960" y="563880"/>
          <a:ext cx="6858000" cy="457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99061</xdr:colOff>
      <xdr:row>1</xdr:row>
      <xdr:rowOff>190500</xdr:rowOff>
    </xdr:from>
    <xdr:to>
      <xdr:col>33</xdr:col>
      <xdr:colOff>99061</xdr:colOff>
      <xdr:row>10</xdr:row>
      <xdr:rowOff>57522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0C941A-0FBC-2B62-9F73-E53D17976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61621" y="403860"/>
          <a:ext cx="4693920" cy="17948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407670</xdr:colOff>
      <xdr:row>0</xdr:row>
      <xdr:rowOff>240030</xdr:rowOff>
    </xdr:from>
    <xdr:to>
      <xdr:col>15</xdr:col>
      <xdr:colOff>285750</xdr:colOff>
      <xdr:row>11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03147-6B4A-3A4F-668C-2F6B5D409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274320</xdr:colOff>
      <xdr:row>16</xdr:row>
      <xdr:rowOff>38100</xdr:rowOff>
    </xdr:from>
    <xdr:to>
      <xdr:col>22</xdr:col>
      <xdr:colOff>431800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60F9A-B74C-0427-7A5C-685FF74F8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iy9HRlnVuoM&amp;ab_channel=LEARN%26APPLY%3ALeanandSixSigma" TargetMode="External"/><Relationship Id="rId2" Type="http://schemas.openxmlformats.org/officeDocument/2006/relationships/hyperlink" Target="https://hainguyendt.wordpress.com/2018/10/22/bieu-do-xbar-r/" TargetMode="External"/><Relationship Id="rId1" Type="http://schemas.openxmlformats.org/officeDocument/2006/relationships/hyperlink" Target="https://www.youtube.com/watch?v=Iis-kgoJe6o&amp;ab_channel=V%C5%A9Mai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sixsigma.com/tools-templates/control-charts/steps-in-constructing-a-p-chart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youtube.com/watch?v=PYHMFL4fF4A&amp;t=105s&amp;ab_channel=TheEngineeringToolboxChannel" TargetMode="External"/><Relationship Id="rId1" Type="http://schemas.openxmlformats.org/officeDocument/2006/relationships/hyperlink" Target="https://www.youtube.com/watch?v=2m0dMCGqlRY&amp;t=1105s&amp;ab_channel=Qmind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A54C-B85C-4D77-A746-9B566CFDB499}">
  <dimension ref="A1:K17"/>
  <sheetViews>
    <sheetView workbookViewId="0">
      <selection activeCell="C19" sqref="C19"/>
    </sheetView>
  </sheetViews>
  <sheetFormatPr defaultRowHeight="16.8" x14ac:dyDescent="0.35"/>
  <cols>
    <col min="1" max="1" width="25.59765625" style="35" bestFit="1" customWidth="1"/>
    <col min="2" max="2" width="25.296875" style="35" bestFit="1" customWidth="1"/>
    <col min="3" max="3" width="48.09765625" style="35" customWidth="1"/>
    <col min="4" max="4" width="62.8984375" style="35" customWidth="1"/>
    <col min="5" max="5" width="52.3984375" style="35" customWidth="1"/>
    <col min="6" max="6" width="56.19921875" style="35" customWidth="1"/>
    <col min="7" max="7" width="8.796875" style="35"/>
    <col min="9" max="9" width="8.796875" style="35"/>
    <col min="10" max="10" width="54.796875" style="35" customWidth="1"/>
    <col min="11" max="11" width="28.09765625" style="35" bestFit="1" customWidth="1"/>
    <col min="12" max="16384" width="8.796875" style="35"/>
  </cols>
  <sheetData>
    <row r="1" spans="1:11" ht="43.8" x14ac:dyDescent="0.35">
      <c r="A1" s="34" t="s">
        <v>107</v>
      </c>
      <c r="B1" s="34" t="s">
        <v>108</v>
      </c>
      <c r="C1" s="34" t="s">
        <v>109</v>
      </c>
      <c r="D1" s="34" t="s">
        <v>110</v>
      </c>
      <c r="E1" s="34" t="s">
        <v>111</v>
      </c>
      <c r="F1" s="34" t="s">
        <v>112</v>
      </c>
      <c r="G1" s="34" t="s">
        <v>113</v>
      </c>
      <c r="I1" s="34" t="s">
        <v>114</v>
      </c>
      <c r="J1" s="35" t="s">
        <v>149</v>
      </c>
      <c r="K1" s="34"/>
    </row>
    <row r="2" spans="1:11" ht="74.400000000000006" customHeight="1" x14ac:dyDescent="0.35">
      <c r="A2" s="91" t="s">
        <v>115</v>
      </c>
      <c r="B2" s="91"/>
      <c r="C2" s="36" t="s">
        <v>116</v>
      </c>
      <c r="D2" s="36" t="s">
        <v>117</v>
      </c>
      <c r="E2" s="36" t="s">
        <v>118</v>
      </c>
      <c r="F2" s="37" t="s">
        <v>119</v>
      </c>
      <c r="G2" s="38" t="s">
        <v>120</v>
      </c>
      <c r="I2" s="36" t="s">
        <v>121</v>
      </c>
      <c r="K2" s="38"/>
    </row>
    <row r="3" spans="1:11" ht="74.400000000000006" customHeight="1" x14ac:dyDescent="0.35">
      <c r="A3" s="91"/>
      <c r="B3" s="91"/>
      <c r="C3" s="36" t="s">
        <v>122</v>
      </c>
      <c r="D3" s="36" t="s">
        <v>123</v>
      </c>
      <c r="E3" s="36" t="s">
        <v>124</v>
      </c>
      <c r="F3" s="39" t="s">
        <v>125</v>
      </c>
      <c r="G3" s="38" t="s">
        <v>126</v>
      </c>
      <c r="I3" s="36" t="s">
        <v>127</v>
      </c>
      <c r="K3" s="38"/>
    </row>
    <row r="4" spans="1:11" x14ac:dyDescent="0.35">
      <c r="A4" s="91"/>
      <c r="B4" s="91"/>
      <c r="C4" s="36" t="s">
        <v>128</v>
      </c>
      <c r="D4" s="36" t="s">
        <v>129</v>
      </c>
      <c r="E4" s="36" t="s">
        <v>130</v>
      </c>
      <c r="F4" s="36" t="s">
        <v>131</v>
      </c>
      <c r="G4" s="36"/>
      <c r="I4" s="36"/>
      <c r="K4" s="36"/>
    </row>
    <row r="5" spans="1:11" ht="45.6" x14ac:dyDescent="0.35">
      <c r="A5" s="40" t="s">
        <v>132</v>
      </c>
      <c r="B5" s="41" t="s">
        <v>133</v>
      </c>
      <c r="C5" s="42" t="s">
        <v>134</v>
      </c>
      <c r="D5" s="36" t="s">
        <v>135</v>
      </c>
      <c r="E5" s="42" t="s">
        <v>136</v>
      </c>
      <c r="F5" s="39" t="s">
        <v>137</v>
      </c>
      <c r="G5" s="45" t="s">
        <v>181</v>
      </c>
      <c r="I5" s="36"/>
      <c r="K5" s="36"/>
    </row>
    <row r="6" spans="1:11" x14ac:dyDescent="0.35">
      <c r="A6" s="43"/>
      <c r="B6" s="41"/>
      <c r="C6" s="36" t="s">
        <v>138</v>
      </c>
      <c r="D6" s="36" t="s">
        <v>139</v>
      </c>
      <c r="E6" s="36" t="s">
        <v>140</v>
      </c>
      <c r="F6" s="36" t="s">
        <v>141</v>
      </c>
      <c r="G6" s="36"/>
      <c r="I6" s="36"/>
      <c r="K6" s="36"/>
    </row>
    <row r="7" spans="1:11" ht="130.19999999999999" x14ac:dyDescent="0.35">
      <c r="A7" s="43"/>
      <c r="B7" s="46" t="s">
        <v>153</v>
      </c>
      <c r="C7" s="42" t="s">
        <v>134</v>
      </c>
      <c r="D7" s="36" t="s">
        <v>142</v>
      </c>
      <c r="E7" s="42" t="s">
        <v>143</v>
      </c>
      <c r="F7" s="36" t="s">
        <v>144</v>
      </c>
      <c r="G7" s="45" t="s">
        <v>151</v>
      </c>
      <c r="I7" s="39" t="s">
        <v>148</v>
      </c>
      <c r="J7" s="44" t="s">
        <v>150</v>
      </c>
      <c r="K7" s="36" t="s">
        <v>152</v>
      </c>
    </row>
    <row r="8" spans="1:11" x14ac:dyDescent="0.35">
      <c r="A8" s="43"/>
      <c r="B8" s="41"/>
      <c r="C8" s="36" t="s">
        <v>138</v>
      </c>
      <c r="D8" s="36" t="s">
        <v>145</v>
      </c>
      <c r="E8" s="36" t="s">
        <v>146</v>
      </c>
      <c r="F8" s="36" t="s">
        <v>147</v>
      </c>
      <c r="G8" s="36"/>
    </row>
    <row r="13" spans="1:11" x14ac:dyDescent="0.35">
      <c r="A13" s="93" t="s">
        <v>132</v>
      </c>
      <c r="B13" s="93"/>
      <c r="C13" s="93"/>
      <c r="D13" s="93"/>
    </row>
    <row r="14" spans="1:11" x14ac:dyDescent="0.35">
      <c r="A14" s="94"/>
      <c r="B14" s="94"/>
      <c r="C14" s="92" t="s">
        <v>173</v>
      </c>
      <c r="D14" s="92"/>
    </row>
    <row r="15" spans="1:11" x14ac:dyDescent="0.35">
      <c r="A15" s="94"/>
      <c r="B15" s="94"/>
      <c r="C15" s="36" t="s">
        <v>174</v>
      </c>
      <c r="D15" s="36" t="s">
        <v>175</v>
      </c>
    </row>
    <row r="16" spans="1:11" x14ac:dyDescent="0.35">
      <c r="A16" s="92" t="s">
        <v>178</v>
      </c>
      <c r="B16" s="36" t="s">
        <v>176</v>
      </c>
      <c r="C16" s="48" t="s">
        <v>183</v>
      </c>
      <c r="D16" s="36" t="s">
        <v>180</v>
      </c>
    </row>
    <row r="17" spans="1:4" ht="29.4" x14ac:dyDescent="0.35">
      <c r="A17" s="92"/>
      <c r="B17" s="36" t="s">
        <v>177</v>
      </c>
      <c r="C17" s="36" t="s">
        <v>179</v>
      </c>
      <c r="D17" s="49" t="s">
        <v>182</v>
      </c>
    </row>
  </sheetData>
  <mergeCells count="5">
    <mergeCell ref="A2:B4"/>
    <mergeCell ref="A16:A17"/>
    <mergeCell ref="C14:D14"/>
    <mergeCell ref="A13:D13"/>
    <mergeCell ref="A14:B15"/>
  </mergeCells>
  <hyperlinks>
    <hyperlink ref="G2" r:id="rId1" xr:uid="{C9A55B3F-316E-4E52-99EC-A7CC2326BACF}"/>
    <hyperlink ref="G3" r:id="rId2" xr:uid="{482B6D9E-55B4-4044-A35F-12D78327D069}"/>
    <hyperlink ref="G7" r:id="rId3" xr:uid="{AD2F4969-6973-43AA-834B-C9C1827DD228}"/>
    <hyperlink ref="G5" r:id="rId4" xr:uid="{45D0AA1F-2136-4570-A7E4-8E5263F8AB8C}"/>
  </hyperlinks>
  <pageMargins left="0.7" right="0.7" top="0.75" bottom="0.75" header="0.3" footer="0.3"/>
  <pageSetup paperSize="9" orientation="portrait" verticalDpi="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D9EA-4F1C-47B2-8453-302E33744D23}">
  <dimension ref="A1:E17"/>
  <sheetViews>
    <sheetView workbookViewId="0">
      <selection activeCell="H7" sqref="H7"/>
    </sheetView>
  </sheetViews>
  <sheetFormatPr defaultRowHeight="16.8" x14ac:dyDescent="0.35"/>
  <cols>
    <col min="1" max="1" width="7.09765625" customWidth="1"/>
    <col min="2" max="2" width="17.59765625" bestFit="1" customWidth="1"/>
  </cols>
  <sheetData>
    <row r="1" spans="1:5" s="21" customFormat="1" ht="22.95" customHeight="1" x14ac:dyDescent="0.35">
      <c r="A1" s="18" t="s">
        <v>32</v>
      </c>
      <c r="B1" s="19" t="s">
        <v>33</v>
      </c>
      <c r="C1" s="20" t="s">
        <v>34</v>
      </c>
    </row>
    <row r="2" spans="1:5" s="21" customFormat="1" ht="22.95" customHeight="1" x14ac:dyDescent="0.35">
      <c r="A2" s="22" t="s">
        <v>35</v>
      </c>
      <c r="B2" s="18" t="s">
        <v>36</v>
      </c>
      <c r="C2" s="20">
        <v>4</v>
      </c>
    </row>
    <row r="3" spans="1:5" s="21" customFormat="1" ht="22.95" customHeight="1" x14ac:dyDescent="0.35">
      <c r="A3" s="22" t="s">
        <v>37</v>
      </c>
      <c r="B3" s="18" t="s">
        <v>38</v>
      </c>
      <c r="C3" s="20">
        <v>22</v>
      </c>
      <c r="E3" s="23"/>
    </row>
    <row r="4" spans="1:5" s="21" customFormat="1" ht="22.95" customHeight="1" x14ac:dyDescent="0.35">
      <c r="A4" s="22" t="s">
        <v>39</v>
      </c>
      <c r="B4" s="18" t="s">
        <v>40</v>
      </c>
      <c r="C4" s="20">
        <v>12</v>
      </c>
      <c r="E4" s="23"/>
    </row>
    <row r="5" spans="1:5" s="21" customFormat="1" ht="22.95" customHeight="1" x14ac:dyDescent="0.35">
      <c r="A5" s="22" t="s">
        <v>41</v>
      </c>
      <c r="B5" s="18" t="s">
        <v>42</v>
      </c>
      <c r="C5" s="20">
        <v>7</v>
      </c>
      <c r="E5" s="23"/>
    </row>
    <row r="6" spans="1:5" s="21" customFormat="1" ht="22.95" customHeight="1" x14ac:dyDescent="0.35">
      <c r="A6" s="22" t="s">
        <v>43</v>
      </c>
      <c r="B6" s="18" t="s">
        <v>44</v>
      </c>
      <c r="C6" s="20">
        <v>5</v>
      </c>
      <c r="E6" s="23"/>
    </row>
    <row r="7" spans="1:5" s="21" customFormat="1" ht="22.95" customHeight="1" x14ac:dyDescent="0.35">
      <c r="A7" s="24"/>
      <c r="B7" s="25" t="s">
        <v>45</v>
      </c>
      <c r="C7" s="25">
        <v>50</v>
      </c>
    </row>
    <row r="10" spans="1:5" x14ac:dyDescent="0.35">
      <c r="C10" t="s">
        <v>210</v>
      </c>
    </row>
    <row r="11" spans="1:5" x14ac:dyDescent="0.35">
      <c r="B11" s="60"/>
      <c r="C11" s="60">
        <v>50</v>
      </c>
    </row>
    <row r="12" spans="1:5" x14ac:dyDescent="0.35">
      <c r="A12" s="18" t="s">
        <v>32</v>
      </c>
      <c r="B12" s="19" t="s">
        <v>33</v>
      </c>
      <c r="C12" s="20" t="s">
        <v>34</v>
      </c>
      <c r="D12" s="2" t="s">
        <v>208</v>
      </c>
      <c r="E12" s="2" t="s">
        <v>209</v>
      </c>
    </row>
    <row r="13" spans="1:5" x14ac:dyDescent="0.35">
      <c r="A13" s="22" t="s">
        <v>37</v>
      </c>
      <c r="B13" s="18" t="s">
        <v>38</v>
      </c>
      <c r="C13" s="20">
        <v>22</v>
      </c>
      <c r="D13" s="2">
        <f>C13</f>
        <v>22</v>
      </c>
      <c r="E13" s="54">
        <f>D13/$C$11</f>
        <v>0.44</v>
      </c>
    </row>
    <row r="14" spans="1:5" x14ac:dyDescent="0.35">
      <c r="A14" s="22" t="s">
        <v>39</v>
      </c>
      <c r="B14" s="18" t="s">
        <v>40</v>
      </c>
      <c r="C14" s="20">
        <v>12</v>
      </c>
      <c r="D14" s="2">
        <f>C14+D13</f>
        <v>34</v>
      </c>
      <c r="E14" s="54">
        <f>D14/$C$11</f>
        <v>0.68</v>
      </c>
    </row>
    <row r="15" spans="1:5" x14ac:dyDescent="0.35">
      <c r="A15" s="22" t="s">
        <v>41</v>
      </c>
      <c r="B15" s="18" t="s">
        <v>42</v>
      </c>
      <c r="C15" s="20">
        <v>7</v>
      </c>
      <c r="D15" s="2">
        <f t="shared" ref="D15:D17" si="0">C15+D14</f>
        <v>41</v>
      </c>
      <c r="E15" s="54">
        <f>D15/$C$11</f>
        <v>0.82</v>
      </c>
    </row>
    <row r="16" spans="1:5" x14ac:dyDescent="0.35">
      <c r="A16" s="22" t="s">
        <v>43</v>
      </c>
      <c r="B16" s="18" t="s">
        <v>44</v>
      </c>
      <c r="C16" s="20">
        <v>5</v>
      </c>
      <c r="D16" s="2">
        <f t="shared" si="0"/>
        <v>46</v>
      </c>
      <c r="E16" s="54">
        <f>D16/$C$11</f>
        <v>0.92</v>
      </c>
    </row>
    <row r="17" spans="1:5" x14ac:dyDescent="0.35">
      <c r="A17" s="22" t="s">
        <v>35</v>
      </c>
      <c r="B17" s="18" t="s">
        <v>36</v>
      </c>
      <c r="C17" s="20">
        <v>4</v>
      </c>
      <c r="D17" s="2">
        <f t="shared" si="0"/>
        <v>50</v>
      </c>
      <c r="E17" s="54">
        <f>D17/$C$11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72A9-C45C-48F7-A316-6DAA79CB7523}">
  <dimension ref="A1:M115"/>
  <sheetViews>
    <sheetView tabSelected="1" workbookViewId="0">
      <selection activeCell="K14" sqref="K14:L15"/>
    </sheetView>
  </sheetViews>
  <sheetFormatPr defaultRowHeight="16.8" x14ac:dyDescent="0.35"/>
  <cols>
    <col min="5" max="5" width="9" customWidth="1"/>
  </cols>
  <sheetData>
    <row r="1" spans="1:13" x14ac:dyDescent="0.35">
      <c r="A1" s="26">
        <v>3.56</v>
      </c>
      <c r="B1" s="26">
        <v>3.46</v>
      </c>
      <c r="C1" s="26">
        <v>3.48</v>
      </c>
      <c r="D1" s="26">
        <v>3.5</v>
      </c>
      <c r="E1" s="26">
        <v>3.42</v>
      </c>
      <c r="F1" s="26">
        <v>3.43</v>
      </c>
      <c r="G1" s="26">
        <v>3.52</v>
      </c>
      <c r="H1" s="26">
        <v>3.49</v>
      </c>
      <c r="I1" s="26">
        <v>3.44</v>
      </c>
      <c r="J1" s="26">
        <v>3.56</v>
      </c>
    </row>
    <row r="2" spans="1:13" x14ac:dyDescent="0.35">
      <c r="A2" s="26">
        <v>3.48</v>
      </c>
      <c r="B2" s="26">
        <v>3.56</v>
      </c>
      <c r="C2" s="26">
        <v>3.5</v>
      </c>
      <c r="D2" s="26">
        <v>3.52</v>
      </c>
      <c r="E2" s="26">
        <v>3.47</v>
      </c>
      <c r="F2" s="26">
        <v>3.48</v>
      </c>
      <c r="G2" s="26">
        <v>3.46</v>
      </c>
      <c r="H2" s="26">
        <v>3.5</v>
      </c>
      <c r="I2" s="26">
        <v>3.56</v>
      </c>
      <c r="J2" s="26">
        <v>3.38</v>
      </c>
    </row>
    <row r="3" spans="1:13" x14ac:dyDescent="0.35">
      <c r="A3" s="26">
        <v>3.42</v>
      </c>
      <c r="B3" s="26">
        <v>3.37</v>
      </c>
      <c r="C3" s="26">
        <v>3.47</v>
      </c>
      <c r="D3" s="26">
        <v>3.49</v>
      </c>
      <c r="E3" s="26">
        <v>3.45</v>
      </c>
      <c r="F3" s="26">
        <v>3.44</v>
      </c>
      <c r="G3" s="26">
        <v>3.5</v>
      </c>
      <c r="H3" s="26">
        <v>3.48</v>
      </c>
      <c r="I3" s="26">
        <v>3.46</v>
      </c>
      <c r="J3" s="26">
        <v>3.46</v>
      </c>
    </row>
    <row r="4" spans="1:13" x14ac:dyDescent="0.35">
      <c r="A4" s="26">
        <v>3.55</v>
      </c>
      <c r="B4" s="26">
        <v>3.52</v>
      </c>
      <c r="C4" s="26">
        <v>3.44</v>
      </c>
      <c r="D4" s="26">
        <v>3.5</v>
      </c>
      <c r="E4" s="26">
        <v>3.45</v>
      </c>
      <c r="F4" s="26">
        <v>3.44</v>
      </c>
      <c r="G4" s="26">
        <v>3.48</v>
      </c>
      <c r="H4" s="26">
        <v>3.46</v>
      </c>
      <c r="I4" s="26">
        <v>3.52</v>
      </c>
      <c r="J4" s="26">
        <v>3.46</v>
      </c>
    </row>
    <row r="5" spans="1:13" x14ac:dyDescent="0.35">
      <c r="A5" s="26">
        <v>3.48</v>
      </c>
      <c r="B5" s="26">
        <v>3.48</v>
      </c>
      <c r="C5" s="26">
        <v>3.32</v>
      </c>
      <c r="D5" s="26">
        <v>3.4</v>
      </c>
      <c r="E5" s="26">
        <v>3.52</v>
      </c>
      <c r="F5" s="26">
        <v>3.34</v>
      </c>
      <c r="G5" s="26">
        <v>3.46</v>
      </c>
      <c r="H5" s="26">
        <v>3.43</v>
      </c>
      <c r="I5" s="26">
        <v>3.3</v>
      </c>
      <c r="J5" s="26">
        <v>3.46</v>
      </c>
    </row>
    <row r="6" spans="1:13" x14ac:dyDescent="0.35">
      <c r="A6" s="26">
        <v>3.59</v>
      </c>
      <c r="B6" s="26">
        <v>3.63</v>
      </c>
      <c r="C6" s="26">
        <v>3.59</v>
      </c>
      <c r="D6" s="26">
        <v>3.47</v>
      </c>
      <c r="E6" s="26">
        <v>3.38</v>
      </c>
      <c r="F6" s="26">
        <v>3.52</v>
      </c>
      <c r="G6" s="26">
        <v>3.45</v>
      </c>
      <c r="H6" s="26">
        <v>3.48</v>
      </c>
      <c r="I6" s="26">
        <v>3.31</v>
      </c>
      <c r="J6" s="26">
        <v>3.46</v>
      </c>
    </row>
    <row r="7" spans="1:13" x14ac:dyDescent="0.35">
      <c r="A7" s="26">
        <v>3.4</v>
      </c>
      <c r="B7" s="26">
        <v>3.54</v>
      </c>
      <c r="C7" s="26">
        <v>3.46</v>
      </c>
      <c r="D7" s="26">
        <v>3.51</v>
      </c>
      <c r="E7" s="26">
        <v>3.48</v>
      </c>
      <c r="F7" s="26">
        <v>3.5</v>
      </c>
      <c r="G7" s="26">
        <v>3.68</v>
      </c>
      <c r="H7" s="26">
        <v>3.6</v>
      </c>
      <c r="I7" s="26">
        <v>3.46</v>
      </c>
      <c r="J7" s="26">
        <v>3.52</v>
      </c>
    </row>
    <row r="8" spans="1:13" x14ac:dyDescent="0.35">
      <c r="A8" s="26">
        <v>3.48</v>
      </c>
      <c r="B8" s="26">
        <v>3.5</v>
      </c>
      <c r="C8" s="26">
        <v>3.56</v>
      </c>
      <c r="D8" s="26">
        <v>3.5</v>
      </c>
      <c r="E8" s="26">
        <v>3.52</v>
      </c>
      <c r="F8" s="26">
        <v>3.46</v>
      </c>
      <c r="G8" s="26">
        <v>3.48</v>
      </c>
      <c r="H8" s="26">
        <v>3.46</v>
      </c>
      <c r="I8" s="26">
        <v>3.52</v>
      </c>
      <c r="J8" s="26">
        <v>3.56</v>
      </c>
    </row>
    <row r="9" spans="1:13" x14ac:dyDescent="0.35">
      <c r="A9" s="26">
        <v>3.52</v>
      </c>
      <c r="B9" s="26">
        <v>3.48</v>
      </c>
      <c r="C9" s="26">
        <v>3.46</v>
      </c>
      <c r="D9" s="26">
        <v>3.45</v>
      </c>
      <c r="E9" s="26">
        <v>3.46</v>
      </c>
      <c r="F9" s="26">
        <v>3.54</v>
      </c>
      <c r="G9" s="26">
        <v>3.54</v>
      </c>
      <c r="H9" s="26">
        <v>3.48</v>
      </c>
      <c r="I9" s="26">
        <v>3.49</v>
      </c>
      <c r="J9" s="26">
        <v>3.41</v>
      </c>
    </row>
    <row r="10" spans="1:13" x14ac:dyDescent="0.35">
      <c r="A10" s="26">
        <v>3.41</v>
      </c>
      <c r="B10" s="26">
        <v>3.45</v>
      </c>
      <c r="C10" s="26">
        <v>3.34</v>
      </c>
      <c r="D10" s="26">
        <v>3.44</v>
      </c>
      <c r="E10" s="26">
        <v>3.47</v>
      </c>
      <c r="F10" s="26">
        <v>3.47</v>
      </c>
      <c r="G10" s="26">
        <v>3.41</v>
      </c>
      <c r="H10" s="26">
        <v>3.48</v>
      </c>
      <c r="I10" s="26">
        <v>3.54</v>
      </c>
      <c r="J10" s="26">
        <v>3.47</v>
      </c>
    </row>
    <row r="12" spans="1:13" s="66" customFormat="1" x14ac:dyDescent="0.35"/>
    <row r="14" spans="1:13" x14ac:dyDescent="0.35">
      <c r="K14" s="2" t="s">
        <v>214</v>
      </c>
      <c r="L14" s="2" t="s">
        <v>215</v>
      </c>
    </row>
    <row r="15" spans="1:13" x14ac:dyDescent="0.35">
      <c r="A15" s="2" t="s">
        <v>203</v>
      </c>
      <c r="B15" s="2" t="s">
        <v>77</v>
      </c>
      <c r="K15" s="2">
        <f>SUM(K17:K26)</f>
        <v>100</v>
      </c>
      <c r="L15" s="55">
        <f>SUM(L17:L26)</f>
        <v>1</v>
      </c>
    </row>
    <row r="16" spans="1:13" x14ac:dyDescent="0.35">
      <c r="A16" s="2">
        <v>1</v>
      </c>
      <c r="B16" s="26">
        <v>3.56</v>
      </c>
      <c r="D16" s="58"/>
      <c r="E16" s="59" t="s">
        <v>186</v>
      </c>
      <c r="F16" s="2">
        <v>3.4769999999999994</v>
      </c>
      <c r="I16" s="97" t="s">
        <v>199</v>
      </c>
      <c r="J16" s="98"/>
      <c r="K16" s="56" t="s">
        <v>4</v>
      </c>
      <c r="L16" s="56" t="s">
        <v>200</v>
      </c>
      <c r="M16" s="56" t="s">
        <v>201</v>
      </c>
    </row>
    <row r="17" spans="1:13" x14ac:dyDescent="0.35">
      <c r="A17" s="2">
        <v>2</v>
      </c>
      <c r="B17" s="26">
        <v>3.48</v>
      </c>
      <c r="D17" s="58"/>
      <c r="E17" s="59" t="s">
        <v>187</v>
      </c>
      <c r="F17" s="2">
        <v>6.3189629631208418E-3</v>
      </c>
      <c r="I17" s="2">
        <v>3.25</v>
      </c>
      <c r="J17" s="2">
        <f t="shared" ref="J17:J26" si="0">I18</f>
        <v>3.3000000000000003</v>
      </c>
      <c r="K17" s="2">
        <f t="shared" ref="K17:K26" si="1">COUNTIFS($B$16:$B$116,"&gt;="&amp;I17,$B$16:$B$116,"&lt;"&amp;J17)</f>
        <v>0</v>
      </c>
      <c r="L17" s="54">
        <f>K17/$K$15</f>
        <v>0</v>
      </c>
      <c r="M17" s="55">
        <f>L17</f>
        <v>0</v>
      </c>
    </row>
    <row r="18" spans="1:13" x14ac:dyDescent="0.35">
      <c r="A18" s="2">
        <v>3</v>
      </c>
      <c r="B18" s="26">
        <v>3.42</v>
      </c>
      <c r="D18" s="58"/>
      <c r="E18" s="59" t="s">
        <v>188</v>
      </c>
      <c r="F18" s="2">
        <v>3.48</v>
      </c>
      <c r="I18" s="2">
        <v>3.3000000000000003</v>
      </c>
      <c r="J18" s="2">
        <f t="shared" si="0"/>
        <v>3.35</v>
      </c>
      <c r="K18" s="2">
        <f t="shared" si="1"/>
        <v>5</v>
      </c>
      <c r="L18" s="54">
        <f t="shared" ref="L18:L26" si="2">K18/$K$15</f>
        <v>0.05</v>
      </c>
      <c r="M18" s="55">
        <f>L18+M17</f>
        <v>0.05</v>
      </c>
    </row>
    <row r="19" spans="1:13" x14ac:dyDescent="0.35">
      <c r="A19" s="2">
        <v>4</v>
      </c>
      <c r="B19" s="26">
        <v>3.55</v>
      </c>
      <c r="D19" s="58"/>
      <c r="E19" s="59" t="s">
        <v>189</v>
      </c>
      <c r="F19" s="57">
        <v>3.46</v>
      </c>
      <c r="I19" s="2">
        <v>3.35</v>
      </c>
      <c r="J19" s="2">
        <f t="shared" si="0"/>
        <v>3.4000000000000004</v>
      </c>
      <c r="K19" s="2">
        <f t="shared" si="1"/>
        <v>3</v>
      </c>
      <c r="L19" s="54">
        <f t="shared" si="2"/>
        <v>0.03</v>
      </c>
      <c r="M19" s="55">
        <f t="shared" ref="M19:M26" si="3">L19+M18</f>
        <v>0.08</v>
      </c>
    </row>
    <row r="20" spans="1:13" x14ac:dyDescent="0.35">
      <c r="A20" s="2">
        <v>5</v>
      </c>
      <c r="B20" s="26">
        <v>3.48</v>
      </c>
      <c r="D20" s="58"/>
      <c r="E20" s="59" t="s">
        <v>190</v>
      </c>
      <c r="F20" s="2">
        <v>6.3189629631208416E-2</v>
      </c>
      <c r="I20" s="2">
        <v>3.4000000000000004</v>
      </c>
      <c r="J20" s="2">
        <f t="shared" si="0"/>
        <v>3.45</v>
      </c>
      <c r="K20" s="2">
        <f t="shared" si="1"/>
        <v>14</v>
      </c>
      <c r="L20" s="54">
        <f t="shared" si="2"/>
        <v>0.14000000000000001</v>
      </c>
      <c r="M20" s="55">
        <f t="shared" si="3"/>
        <v>0.22000000000000003</v>
      </c>
    </row>
    <row r="21" spans="1:13" x14ac:dyDescent="0.35">
      <c r="A21" s="2">
        <v>6</v>
      </c>
      <c r="B21" s="26">
        <v>3.59</v>
      </c>
      <c r="D21" s="58"/>
      <c r="E21" s="59" t="s">
        <v>191</v>
      </c>
      <c r="F21" s="2">
        <v>3.992929292929292E-3</v>
      </c>
      <c r="I21" s="2">
        <v>3.45</v>
      </c>
      <c r="J21" s="2">
        <f t="shared" si="0"/>
        <v>3.5</v>
      </c>
      <c r="K21" s="2">
        <f t="shared" si="1"/>
        <v>43</v>
      </c>
      <c r="L21" s="54">
        <f t="shared" si="2"/>
        <v>0.43</v>
      </c>
      <c r="M21" s="55">
        <f t="shared" si="3"/>
        <v>0.65</v>
      </c>
    </row>
    <row r="22" spans="1:13" x14ac:dyDescent="0.35">
      <c r="A22" s="2">
        <v>7</v>
      </c>
      <c r="B22" s="26">
        <v>3.4</v>
      </c>
      <c r="D22" s="58"/>
      <c r="E22" s="59" t="s">
        <v>192</v>
      </c>
      <c r="F22" s="2">
        <v>1.4637156134115208</v>
      </c>
      <c r="I22" s="2">
        <v>3.5</v>
      </c>
      <c r="J22" s="2">
        <f t="shared" si="0"/>
        <v>3.5500000000000003</v>
      </c>
      <c r="K22" s="2">
        <f t="shared" si="1"/>
        <v>23</v>
      </c>
      <c r="L22" s="54">
        <f t="shared" si="2"/>
        <v>0.23</v>
      </c>
      <c r="M22" s="55">
        <f t="shared" si="3"/>
        <v>0.88</v>
      </c>
    </row>
    <row r="23" spans="1:13" x14ac:dyDescent="0.35">
      <c r="A23" s="2">
        <v>8</v>
      </c>
      <c r="B23" s="26">
        <v>3.48</v>
      </c>
      <c r="D23" s="58"/>
      <c r="E23" s="59" t="s">
        <v>193</v>
      </c>
      <c r="F23" s="2">
        <v>-0.10774825222247285</v>
      </c>
      <c r="I23" s="2">
        <v>3.5500000000000003</v>
      </c>
      <c r="J23" s="2">
        <f t="shared" si="0"/>
        <v>3.6</v>
      </c>
      <c r="K23" s="2">
        <f t="shared" si="1"/>
        <v>9</v>
      </c>
      <c r="L23" s="54">
        <f t="shared" si="2"/>
        <v>0.09</v>
      </c>
      <c r="M23" s="55">
        <f t="shared" si="3"/>
        <v>0.97</v>
      </c>
    </row>
    <row r="24" spans="1:13" x14ac:dyDescent="0.35">
      <c r="A24" s="2">
        <v>9</v>
      </c>
      <c r="B24" s="26">
        <v>3.52</v>
      </c>
      <c r="D24" s="58"/>
      <c r="E24" s="59" t="s">
        <v>194</v>
      </c>
      <c r="F24" s="2">
        <v>0.38000000000000034</v>
      </c>
      <c r="I24" s="2">
        <v>3.6</v>
      </c>
      <c r="J24" s="2">
        <f t="shared" si="0"/>
        <v>3.6500000000000004</v>
      </c>
      <c r="K24" s="2">
        <f t="shared" si="1"/>
        <v>2</v>
      </c>
      <c r="L24" s="54">
        <f t="shared" si="2"/>
        <v>0.02</v>
      </c>
      <c r="M24" s="55">
        <f t="shared" si="3"/>
        <v>0.99</v>
      </c>
    </row>
    <row r="25" spans="1:13" x14ac:dyDescent="0.35">
      <c r="A25" s="2">
        <v>10</v>
      </c>
      <c r="B25" s="26">
        <v>3.41</v>
      </c>
      <c r="D25" s="58"/>
      <c r="E25" s="59" t="s">
        <v>195</v>
      </c>
      <c r="F25" s="2">
        <v>3.3</v>
      </c>
      <c r="I25" s="2">
        <v>3.6500000000000004</v>
      </c>
      <c r="J25" s="2">
        <f t="shared" si="0"/>
        <v>3.7</v>
      </c>
      <c r="K25" s="2">
        <f t="shared" si="1"/>
        <v>1</v>
      </c>
      <c r="L25" s="54">
        <f t="shared" si="2"/>
        <v>0.01</v>
      </c>
      <c r="M25" s="55">
        <f t="shared" si="3"/>
        <v>1</v>
      </c>
    </row>
    <row r="26" spans="1:13" x14ac:dyDescent="0.35">
      <c r="A26" s="2">
        <v>11</v>
      </c>
      <c r="B26" s="26">
        <v>3.46</v>
      </c>
      <c r="D26" s="58"/>
      <c r="E26" s="59" t="s">
        <v>196</v>
      </c>
      <c r="F26" s="2">
        <v>3.68</v>
      </c>
      <c r="I26" s="2">
        <v>3.7</v>
      </c>
      <c r="J26" s="2">
        <f t="shared" si="0"/>
        <v>0</v>
      </c>
      <c r="K26" s="2">
        <f t="shared" si="1"/>
        <v>0</v>
      </c>
      <c r="L26" s="54">
        <f t="shared" si="2"/>
        <v>0</v>
      </c>
      <c r="M26" s="55">
        <f t="shared" si="3"/>
        <v>1</v>
      </c>
    </row>
    <row r="27" spans="1:13" x14ac:dyDescent="0.35">
      <c r="A27" s="2">
        <v>12</v>
      </c>
      <c r="B27" s="26">
        <v>3.56</v>
      </c>
      <c r="D27" s="58"/>
      <c r="E27" s="59" t="s">
        <v>197</v>
      </c>
      <c r="F27" s="2">
        <v>347.69999999999993</v>
      </c>
      <c r="L27" s="47"/>
      <c r="M27" s="53"/>
    </row>
    <row r="28" spans="1:13" x14ac:dyDescent="0.35">
      <c r="A28" s="2">
        <v>13</v>
      </c>
      <c r="B28" s="26">
        <v>3.37</v>
      </c>
      <c r="D28" s="58"/>
      <c r="E28" s="59" t="s">
        <v>198</v>
      </c>
      <c r="F28" s="2">
        <v>100</v>
      </c>
      <c r="L28" s="47"/>
      <c r="M28" s="47"/>
    </row>
    <row r="29" spans="1:13" x14ac:dyDescent="0.35">
      <c r="A29" s="2">
        <v>14</v>
      </c>
      <c r="B29" s="26">
        <v>3.52</v>
      </c>
    </row>
    <row r="30" spans="1:13" x14ac:dyDescent="0.35">
      <c r="A30" s="2">
        <v>15</v>
      </c>
      <c r="B30" s="26">
        <v>3.48</v>
      </c>
    </row>
    <row r="31" spans="1:13" x14ac:dyDescent="0.35">
      <c r="A31" s="2">
        <v>16</v>
      </c>
      <c r="B31" s="26">
        <v>3.63</v>
      </c>
    </row>
    <row r="32" spans="1:13" x14ac:dyDescent="0.35">
      <c r="A32" s="2">
        <v>17</v>
      </c>
      <c r="B32" s="26">
        <v>3.54</v>
      </c>
    </row>
    <row r="33" spans="1:2" x14ac:dyDescent="0.35">
      <c r="A33" s="2">
        <v>18</v>
      </c>
      <c r="B33" s="26">
        <v>3.5</v>
      </c>
    </row>
    <row r="34" spans="1:2" x14ac:dyDescent="0.35">
      <c r="A34" s="2">
        <v>19</v>
      </c>
      <c r="B34" s="26">
        <v>3.48</v>
      </c>
    </row>
    <row r="35" spans="1:2" x14ac:dyDescent="0.35">
      <c r="A35" s="2">
        <v>20</v>
      </c>
      <c r="B35" s="26">
        <v>3.45</v>
      </c>
    </row>
    <row r="36" spans="1:2" x14ac:dyDescent="0.35">
      <c r="A36" s="2">
        <v>21</v>
      </c>
      <c r="B36" s="26">
        <v>3.48</v>
      </c>
    </row>
    <row r="37" spans="1:2" x14ac:dyDescent="0.35">
      <c r="A37" s="2">
        <v>22</v>
      </c>
      <c r="B37" s="26">
        <v>3.5</v>
      </c>
    </row>
    <row r="38" spans="1:2" x14ac:dyDescent="0.35">
      <c r="A38" s="2">
        <v>23</v>
      </c>
      <c r="B38" s="26">
        <v>3.47</v>
      </c>
    </row>
    <row r="39" spans="1:2" x14ac:dyDescent="0.35">
      <c r="A39" s="2">
        <v>24</v>
      </c>
      <c r="B39" s="26">
        <v>3.44</v>
      </c>
    </row>
    <row r="40" spans="1:2" x14ac:dyDescent="0.35">
      <c r="A40" s="2">
        <v>25</v>
      </c>
      <c r="B40" s="26">
        <v>3.32</v>
      </c>
    </row>
    <row r="41" spans="1:2" x14ac:dyDescent="0.35">
      <c r="A41" s="2">
        <v>26</v>
      </c>
      <c r="B41" s="26">
        <v>3.59</v>
      </c>
    </row>
    <row r="42" spans="1:2" x14ac:dyDescent="0.35">
      <c r="A42" s="2">
        <v>27</v>
      </c>
      <c r="B42" s="26">
        <v>3.46</v>
      </c>
    </row>
    <row r="43" spans="1:2" x14ac:dyDescent="0.35">
      <c r="A43" s="2">
        <v>28</v>
      </c>
      <c r="B43" s="26">
        <v>3.56</v>
      </c>
    </row>
    <row r="44" spans="1:2" x14ac:dyDescent="0.35">
      <c r="A44" s="2">
        <v>29</v>
      </c>
      <c r="B44" s="26">
        <v>3.46</v>
      </c>
    </row>
    <row r="45" spans="1:2" x14ac:dyDescent="0.35">
      <c r="A45" s="2">
        <v>30</v>
      </c>
      <c r="B45" s="26">
        <v>3.34</v>
      </c>
    </row>
    <row r="46" spans="1:2" x14ac:dyDescent="0.35">
      <c r="A46" s="2">
        <v>31</v>
      </c>
      <c r="B46" s="26">
        <v>3.5</v>
      </c>
    </row>
    <row r="47" spans="1:2" x14ac:dyDescent="0.35">
      <c r="A47" s="2">
        <v>32</v>
      </c>
      <c r="B47" s="26">
        <v>3.52</v>
      </c>
    </row>
    <row r="48" spans="1:2" x14ac:dyDescent="0.35">
      <c r="A48" s="2">
        <v>33</v>
      </c>
      <c r="B48" s="26">
        <v>3.49</v>
      </c>
    </row>
    <row r="49" spans="1:2" x14ac:dyDescent="0.35">
      <c r="A49" s="2">
        <v>34</v>
      </c>
      <c r="B49" s="26">
        <v>3.5</v>
      </c>
    </row>
    <row r="50" spans="1:2" x14ac:dyDescent="0.35">
      <c r="A50" s="2">
        <v>35</v>
      </c>
      <c r="B50" s="26">
        <v>3.4</v>
      </c>
    </row>
    <row r="51" spans="1:2" x14ac:dyDescent="0.35">
      <c r="A51" s="2">
        <v>36</v>
      </c>
      <c r="B51" s="26">
        <v>3.47</v>
      </c>
    </row>
    <row r="52" spans="1:2" x14ac:dyDescent="0.35">
      <c r="A52" s="2">
        <v>37</v>
      </c>
      <c r="B52" s="26">
        <v>3.51</v>
      </c>
    </row>
    <row r="53" spans="1:2" x14ac:dyDescent="0.35">
      <c r="A53" s="2">
        <v>38</v>
      </c>
      <c r="B53" s="26">
        <v>3.5</v>
      </c>
    </row>
    <row r="54" spans="1:2" x14ac:dyDescent="0.35">
      <c r="A54" s="2">
        <v>39</v>
      </c>
      <c r="B54" s="26">
        <v>3.45</v>
      </c>
    </row>
    <row r="55" spans="1:2" x14ac:dyDescent="0.35">
      <c r="A55" s="2">
        <v>40</v>
      </c>
      <c r="B55" s="26">
        <v>3.44</v>
      </c>
    </row>
    <row r="56" spans="1:2" x14ac:dyDescent="0.35">
      <c r="A56" s="2">
        <v>41</v>
      </c>
      <c r="B56" s="26">
        <v>3.42</v>
      </c>
    </row>
    <row r="57" spans="1:2" x14ac:dyDescent="0.35">
      <c r="A57" s="2">
        <v>42</v>
      </c>
      <c r="B57" s="26">
        <v>3.47</v>
      </c>
    </row>
    <row r="58" spans="1:2" x14ac:dyDescent="0.35">
      <c r="A58" s="2">
        <v>43</v>
      </c>
      <c r="B58" s="26">
        <v>3.45</v>
      </c>
    </row>
    <row r="59" spans="1:2" x14ac:dyDescent="0.35">
      <c r="A59" s="2">
        <v>44</v>
      </c>
      <c r="B59" s="26">
        <v>3.45</v>
      </c>
    </row>
    <row r="60" spans="1:2" x14ac:dyDescent="0.35">
      <c r="A60" s="2">
        <v>45</v>
      </c>
      <c r="B60" s="26">
        <v>3.52</v>
      </c>
    </row>
    <row r="61" spans="1:2" x14ac:dyDescent="0.35">
      <c r="A61" s="2">
        <v>46</v>
      </c>
      <c r="B61" s="26">
        <v>3.38</v>
      </c>
    </row>
    <row r="62" spans="1:2" x14ac:dyDescent="0.35">
      <c r="A62" s="2">
        <v>47</v>
      </c>
      <c r="B62" s="26">
        <v>3.48</v>
      </c>
    </row>
    <row r="63" spans="1:2" x14ac:dyDescent="0.35">
      <c r="A63" s="2">
        <v>48</v>
      </c>
      <c r="B63" s="26">
        <v>3.52</v>
      </c>
    </row>
    <row r="64" spans="1:2" x14ac:dyDescent="0.35">
      <c r="A64" s="2">
        <v>49</v>
      </c>
      <c r="B64" s="26">
        <v>3.46</v>
      </c>
    </row>
    <row r="65" spans="1:2" x14ac:dyDescent="0.35">
      <c r="A65" s="2">
        <v>50</v>
      </c>
      <c r="B65" s="26">
        <v>3.47</v>
      </c>
    </row>
    <row r="66" spans="1:2" x14ac:dyDescent="0.35">
      <c r="A66" s="2">
        <v>51</v>
      </c>
      <c r="B66" s="26">
        <v>3.43</v>
      </c>
    </row>
    <row r="67" spans="1:2" x14ac:dyDescent="0.35">
      <c r="A67" s="2">
        <v>52</v>
      </c>
      <c r="B67" s="26">
        <v>3.48</v>
      </c>
    </row>
    <row r="68" spans="1:2" x14ac:dyDescent="0.35">
      <c r="A68" s="2">
        <v>53</v>
      </c>
      <c r="B68" s="26">
        <v>3.44</v>
      </c>
    </row>
    <row r="69" spans="1:2" x14ac:dyDescent="0.35">
      <c r="A69" s="2">
        <v>54</v>
      </c>
      <c r="B69" s="26">
        <v>3.44</v>
      </c>
    </row>
    <row r="70" spans="1:2" x14ac:dyDescent="0.35">
      <c r="A70" s="2">
        <v>55</v>
      </c>
      <c r="B70" s="26">
        <v>3.34</v>
      </c>
    </row>
    <row r="71" spans="1:2" x14ac:dyDescent="0.35">
      <c r="A71" s="2">
        <v>56</v>
      </c>
      <c r="B71" s="26">
        <v>3.52</v>
      </c>
    </row>
    <row r="72" spans="1:2" x14ac:dyDescent="0.35">
      <c r="A72" s="2">
        <v>57</v>
      </c>
      <c r="B72" s="26">
        <v>3.5</v>
      </c>
    </row>
    <row r="73" spans="1:2" x14ac:dyDescent="0.35">
      <c r="A73" s="2">
        <v>58</v>
      </c>
      <c r="B73" s="26">
        <v>3.46</v>
      </c>
    </row>
    <row r="74" spans="1:2" x14ac:dyDescent="0.35">
      <c r="A74" s="2">
        <v>59</v>
      </c>
      <c r="B74" s="26">
        <v>3.54</v>
      </c>
    </row>
    <row r="75" spans="1:2" x14ac:dyDescent="0.35">
      <c r="A75" s="2">
        <v>60</v>
      </c>
      <c r="B75" s="26">
        <v>3.47</v>
      </c>
    </row>
    <row r="76" spans="1:2" x14ac:dyDescent="0.35">
      <c r="A76" s="2">
        <v>61</v>
      </c>
      <c r="B76" s="26">
        <v>3.52</v>
      </c>
    </row>
    <row r="77" spans="1:2" x14ac:dyDescent="0.35">
      <c r="A77" s="2">
        <v>62</v>
      </c>
      <c r="B77" s="26">
        <v>3.46</v>
      </c>
    </row>
    <row r="78" spans="1:2" x14ac:dyDescent="0.35">
      <c r="A78" s="2">
        <v>63</v>
      </c>
      <c r="B78" s="26">
        <v>3.5</v>
      </c>
    </row>
    <row r="79" spans="1:2" x14ac:dyDescent="0.35">
      <c r="A79" s="2">
        <v>64</v>
      </c>
      <c r="B79" s="26">
        <v>3.48</v>
      </c>
    </row>
    <row r="80" spans="1:2" x14ac:dyDescent="0.35">
      <c r="A80" s="2">
        <v>65</v>
      </c>
      <c r="B80" s="26">
        <v>3.46</v>
      </c>
    </row>
    <row r="81" spans="1:2" x14ac:dyDescent="0.35">
      <c r="A81" s="2">
        <v>66</v>
      </c>
      <c r="B81" s="26">
        <v>3.45</v>
      </c>
    </row>
    <row r="82" spans="1:2" x14ac:dyDescent="0.35">
      <c r="A82" s="2">
        <v>67</v>
      </c>
      <c r="B82" s="26">
        <v>3.68</v>
      </c>
    </row>
    <row r="83" spans="1:2" x14ac:dyDescent="0.35">
      <c r="A83" s="2">
        <v>68</v>
      </c>
      <c r="B83" s="26">
        <v>3.48</v>
      </c>
    </row>
    <row r="84" spans="1:2" x14ac:dyDescent="0.35">
      <c r="A84" s="2">
        <v>69</v>
      </c>
      <c r="B84" s="26">
        <v>3.54</v>
      </c>
    </row>
    <row r="85" spans="1:2" x14ac:dyDescent="0.35">
      <c r="A85" s="2">
        <v>70</v>
      </c>
      <c r="B85" s="26">
        <v>3.41</v>
      </c>
    </row>
    <row r="86" spans="1:2" x14ac:dyDescent="0.35">
      <c r="A86" s="2">
        <v>71</v>
      </c>
      <c r="B86" s="26">
        <v>3.49</v>
      </c>
    </row>
    <row r="87" spans="1:2" x14ac:dyDescent="0.35">
      <c r="A87" s="2">
        <v>72</v>
      </c>
      <c r="B87" s="26">
        <v>3.5</v>
      </c>
    </row>
    <row r="88" spans="1:2" x14ac:dyDescent="0.35">
      <c r="A88" s="2">
        <v>73</v>
      </c>
      <c r="B88" s="26">
        <v>3.48</v>
      </c>
    </row>
    <row r="89" spans="1:2" x14ac:dyDescent="0.35">
      <c r="A89" s="2">
        <v>74</v>
      </c>
      <c r="B89" s="26">
        <v>3.46</v>
      </c>
    </row>
    <row r="90" spans="1:2" x14ac:dyDescent="0.35">
      <c r="A90" s="2">
        <v>75</v>
      </c>
      <c r="B90" s="26">
        <v>3.43</v>
      </c>
    </row>
    <row r="91" spans="1:2" x14ac:dyDescent="0.35">
      <c r="A91" s="2">
        <v>76</v>
      </c>
      <c r="B91" s="26">
        <v>3.48</v>
      </c>
    </row>
    <row r="92" spans="1:2" x14ac:dyDescent="0.35">
      <c r="A92" s="2">
        <v>77</v>
      </c>
      <c r="B92" s="26">
        <v>3.6</v>
      </c>
    </row>
    <row r="93" spans="1:2" x14ac:dyDescent="0.35">
      <c r="A93" s="2">
        <v>78</v>
      </c>
      <c r="B93" s="26">
        <v>3.46</v>
      </c>
    </row>
    <row r="94" spans="1:2" x14ac:dyDescent="0.35">
      <c r="A94" s="2">
        <v>79</v>
      </c>
      <c r="B94" s="26">
        <v>3.48</v>
      </c>
    </row>
    <row r="95" spans="1:2" x14ac:dyDescent="0.35">
      <c r="A95" s="2">
        <v>80</v>
      </c>
      <c r="B95" s="26">
        <v>3.48</v>
      </c>
    </row>
    <row r="96" spans="1:2" x14ac:dyDescent="0.35">
      <c r="A96" s="2">
        <v>81</v>
      </c>
      <c r="B96" s="26">
        <v>3.44</v>
      </c>
    </row>
    <row r="97" spans="1:2" x14ac:dyDescent="0.35">
      <c r="A97" s="2">
        <v>82</v>
      </c>
      <c r="B97" s="26">
        <v>3.56</v>
      </c>
    </row>
    <row r="98" spans="1:2" x14ac:dyDescent="0.35">
      <c r="A98" s="2">
        <v>83</v>
      </c>
      <c r="B98" s="26">
        <v>3.46</v>
      </c>
    </row>
    <row r="99" spans="1:2" x14ac:dyDescent="0.35">
      <c r="A99" s="2">
        <v>84</v>
      </c>
      <c r="B99" s="26">
        <v>3.52</v>
      </c>
    </row>
    <row r="100" spans="1:2" x14ac:dyDescent="0.35">
      <c r="A100" s="2">
        <v>85</v>
      </c>
      <c r="B100" s="26">
        <v>3.3</v>
      </c>
    </row>
    <row r="101" spans="1:2" x14ac:dyDescent="0.35">
      <c r="A101" s="2">
        <v>86</v>
      </c>
      <c r="B101" s="26">
        <v>3.31</v>
      </c>
    </row>
    <row r="102" spans="1:2" x14ac:dyDescent="0.35">
      <c r="A102" s="2">
        <v>87</v>
      </c>
      <c r="B102" s="26">
        <v>3.46</v>
      </c>
    </row>
    <row r="103" spans="1:2" x14ac:dyDescent="0.35">
      <c r="A103" s="2">
        <v>88</v>
      </c>
      <c r="B103" s="26">
        <v>3.52</v>
      </c>
    </row>
    <row r="104" spans="1:2" x14ac:dyDescent="0.35">
      <c r="A104" s="2">
        <v>89</v>
      </c>
      <c r="B104" s="26">
        <v>3.49</v>
      </c>
    </row>
    <row r="105" spans="1:2" x14ac:dyDescent="0.35">
      <c r="A105" s="2">
        <v>90</v>
      </c>
      <c r="B105" s="26">
        <v>3.54</v>
      </c>
    </row>
    <row r="106" spans="1:2" x14ac:dyDescent="0.35">
      <c r="A106" s="2">
        <v>91</v>
      </c>
      <c r="B106" s="26">
        <v>3.56</v>
      </c>
    </row>
    <row r="107" spans="1:2" x14ac:dyDescent="0.35">
      <c r="A107" s="2">
        <v>92</v>
      </c>
      <c r="B107" s="26">
        <v>3.38</v>
      </c>
    </row>
    <row r="108" spans="1:2" x14ac:dyDescent="0.35">
      <c r="A108" s="2">
        <v>93</v>
      </c>
      <c r="B108" s="26">
        <v>3.46</v>
      </c>
    </row>
    <row r="109" spans="1:2" x14ac:dyDescent="0.35">
      <c r="A109" s="2">
        <v>94</v>
      </c>
      <c r="B109" s="26">
        <v>3.46</v>
      </c>
    </row>
    <row r="110" spans="1:2" x14ac:dyDescent="0.35">
      <c r="A110" s="2">
        <v>95</v>
      </c>
      <c r="B110" s="26">
        <v>3.46</v>
      </c>
    </row>
    <row r="111" spans="1:2" x14ac:dyDescent="0.35">
      <c r="A111" s="2">
        <v>96</v>
      </c>
      <c r="B111" s="26">
        <v>3.46</v>
      </c>
    </row>
    <row r="112" spans="1:2" x14ac:dyDescent="0.35">
      <c r="A112" s="2">
        <v>97</v>
      </c>
      <c r="B112" s="26">
        <v>3.52</v>
      </c>
    </row>
    <row r="113" spans="1:2" x14ac:dyDescent="0.35">
      <c r="A113" s="2">
        <v>98</v>
      </c>
      <c r="B113" s="26">
        <v>3.56</v>
      </c>
    </row>
    <row r="114" spans="1:2" x14ac:dyDescent="0.35">
      <c r="A114" s="2">
        <v>99</v>
      </c>
      <c r="B114" s="26">
        <v>3.41</v>
      </c>
    </row>
    <row r="115" spans="1:2" x14ac:dyDescent="0.35">
      <c r="A115" s="2">
        <v>100</v>
      </c>
      <c r="B115" s="26">
        <v>3.47</v>
      </c>
    </row>
  </sheetData>
  <mergeCells count="1">
    <mergeCell ref="I16:J16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01F6-88B7-41A7-A5C2-77742F8B9DC4}">
  <dimension ref="A1:I59"/>
  <sheetViews>
    <sheetView topLeftCell="A51" workbookViewId="0">
      <selection activeCell="G1" sqref="G1"/>
    </sheetView>
  </sheetViews>
  <sheetFormatPr defaultRowHeight="16.8" x14ac:dyDescent="0.35"/>
  <cols>
    <col min="1" max="1" width="6" customWidth="1"/>
    <col min="2" max="2" width="12" customWidth="1"/>
    <col min="3" max="3" width="10.19921875" customWidth="1"/>
    <col min="4" max="4" width="5.5" customWidth="1"/>
    <col min="5" max="5" width="2.8984375" style="83" customWidth="1"/>
  </cols>
  <sheetData>
    <row r="1" spans="1:9" x14ac:dyDescent="0.35">
      <c r="G1" s="84" t="s">
        <v>206</v>
      </c>
      <c r="H1" s="85">
        <f>MIN($B$6:$B$55)</f>
        <v>5.2</v>
      </c>
      <c r="I1" s="86">
        <f>MIN($C$6:$C$55)</f>
        <v>1011</v>
      </c>
    </row>
    <row r="2" spans="1:9" ht="17.399999999999999" thickBot="1" x14ac:dyDescent="0.4">
      <c r="G2" s="87" t="s">
        <v>207</v>
      </c>
      <c r="H2" s="88">
        <f>MAX($B$6:$B$55)</f>
        <v>9.1</v>
      </c>
      <c r="I2" s="89">
        <f>MAX($C$6:$C$55)</f>
        <v>1049</v>
      </c>
    </row>
    <row r="3" spans="1:9" ht="17.399999999999999" thickBot="1" x14ac:dyDescent="0.4">
      <c r="G3" s="87"/>
      <c r="H3" s="88"/>
      <c r="I3" s="89"/>
    </row>
    <row r="4" spans="1:9" ht="88.8" customHeight="1" thickBot="1" x14ac:dyDescent="0.4">
      <c r="A4" s="68" t="s">
        <v>3</v>
      </c>
      <c r="B4" s="69" t="s">
        <v>202</v>
      </c>
      <c r="C4" s="70" t="s">
        <v>213</v>
      </c>
      <c r="G4" s="68" t="s">
        <v>3</v>
      </c>
      <c r="H4" s="69" t="s">
        <v>202</v>
      </c>
      <c r="I4" s="70" t="s">
        <v>213</v>
      </c>
    </row>
    <row r="5" spans="1:9" ht="50.4" x14ac:dyDescent="0.35">
      <c r="A5" s="67" t="s">
        <v>203</v>
      </c>
      <c r="B5" s="67" t="s">
        <v>205</v>
      </c>
      <c r="C5" s="67" t="s">
        <v>204</v>
      </c>
      <c r="G5" s="67" t="s">
        <v>203</v>
      </c>
      <c r="H5" s="67" t="s">
        <v>205</v>
      </c>
      <c r="I5" s="67" t="s">
        <v>204</v>
      </c>
    </row>
    <row r="6" spans="1:9" x14ac:dyDescent="0.35">
      <c r="A6" s="27">
        <v>1</v>
      </c>
      <c r="B6" s="27">
        <v>8.1</v>
      </c>
      <c r="C6" s="27">
        <v>1046</v>
      </c>
      <c r="G6" s="27">
        <v>1</v>
      </c>
      <c r="H6" s="27">
        <v>5.2</v>
      </c>
      <c r="I6" s="27">
        <v>1011</v>
      </c>
    </row>
    <row r="7" spans="1:9" x14ac:dyDescent="0.35">
      <c r="A7" s="27">
        <v>2</v>
      </c>
      <c r="B7" s="27">
        <v>7.7</v>
      </c>
      <c r="C7" s="27">
        <v>1030</v>
      </c>
      <c r="G7" s="27">
        <v>2</v>
      </c>
      <c r="H7" s="27">
        <v>5.5</v>
      </c>
      <c r="I7" s="27">
        <v>1013</v>
      </c>
    </row>
    <row r="8" spans="1:9" x14ac:dyDescent="0.35">
      <c r="A8" s="27">
        <v>3</v>
      </c>
      <c r="B8" s="27">
        <v>7.4</v>
      </c>
      <c r="C8" s="27">
        <v>1039</v>
      </c>
      <c r="G8" s="27">
        <v>3</v>
      </c>
      <c r="H8" s="27">
        <v>5.5</v>
      </c>
      <c r="I8" s="27">
        <v>1020</v>
      </c>
    </row>
    <row r="9" spans="1:9" x14ac:dyDescent="0.35">
      <c r="A9" s="27">
        <v>4</v>
      </c>
      <c r="B9" s="27">
        <v>5.8</v>
      </c>
      <c r="C9" s="27">
        <v>1027</v>
      </c>
      <c r="G9" s="27">
        <v>4</v>
      </c>
      <c r="H9" s="27">
        <v>5.5</v>
      </c>
      <c r="I9" s="27">
        <v>1023</v>
      </c>
    </row>
    <row r="10" spans="1:9" x14ac:dyDescent="0.35">
      <c r="A10" s="27">
        <v>5</v>
      </c>
      <c r="B10" s="27">
        <v>7.6</v>
      </c>
      <c r="C10" s="27">
        <v>1028</v>
      </c>
      <c r="G10" s="27">
        <v>5</v>
      </c>
      <c r="H10" s="27">
        <v>5.6</v>
      </c>
      <c r="I10" s="27">
        <v>1016</v>
      </c>
    </row>
    <row r="11" spans="1:9" x14ac:dyDescent="0.35">
      <c r="A11" s="27">
        <v>6</v>
      </c>
      <c r="B11" s="27">
        <v>6.8</v>
      </c>
      <c r="C11" s="27">
        <v>1025</v>
      </c>
      <c r="G11" s="27">
        <v>6</v>
      </c>
      <c r="H11" s="27">
        <v>5.8</v>
      </c>
      <c r="I11" s="27">
        <v>1027</v>
      </c>
    </row>
    <row r="12" spans="1:9" x14ac:dyDescent="0.35">
      <c r="A12" s="27">
        <v>7</v>
      </c>
      <c r="B12" s="27">
        <v>7.9</v>
      </c>
      <c r="C12" s="27">
        <v>1035</v>
      </c>
      <c r="G12" s="27">
        <v>7</v>
      </c>
      <c r="H12" s="27">
        <v>6</v>
      </c>
      <c r="I12" s="27">
        <v>1011</v>
      </c>
    </row>
    <row r="13" spans="1:9" x14ac:dyDescent="0.35">
      <c r="A13" s="27">
        <v>8</v>
      </c>
      <c r="B13" s="27">
        <v>6.3</v>
      </c>
      <c r="C13" s="27">
        <v>1015</v>
      </c>
      <c r="G13" s="27">
        <v>8</v>
      </c>
      <c r="H13" s="27">
        <v>6</v>
      </c>
      <c r="I13" s="27">
        <v>1025</v>
      </c>
    </row>
    <row r="14" spans="1:9" x14ac:dyDescent="0.35">
      <c r="A14" s="27">
        <v>9</v>
      </c>
      <c r="B14" s="27">
        <v>7</v>
      </c>
      <c r="C14" s="27">
        <v>1038</v>
      </c>
      <c r="G14" s="27">
        <v>9</v>
      </c>
      <c r="H14" s="27">
        <v>6.3</v>
      </c>
      <c r="I14" s="27">
        <v>1015</v>
      </c>
    </row>
    <row r="15" spans="1:9" x14ac:dyDescent="0.35">
      <c r="A15" s="27">
        <v>10</v>
      </c>
      <c r="B15" s="27">
        <v>8</v>
      </c>
      <c r="C15" s="27">
        <v>1036</v>
      </c>
      <c r="G15" s="27">
        <v>10</v>
      </c>
      <c r="H15" s="27">
        <v>6.3</v>
      </c>
      <c r="I15" s="27">
        <v>1020</v>
      </c>
    </row>
    <row r="16" spans="1:9" x14ac:dyDescent="0.35">
      <c r="A16" s="27">
        <v>11</v>
      </c>
      <c r="B16" s="27">
        <v>8</v>
      </c>
      <c r="C16" s="27">
        <v>1026</v>
      </c>
      <c r="G16" s="27">
        <v>11</v>
      </c>
      <c r="H16" s="27">
        <v>6.3</v>
      </c>
      <c r="I16" s="27">
        <v>1020</v>
      </c>
    </row>
    <row r="17" spans="1:9" x14ac:dyDescent="0.35">
      <c r="A17" s="27">
        <v>12</v>
      </c>
      <c r="B17" s="27">
        <v>8</v>
      </c>
      <c r="C17" s="27">
        <v>1041</v>
      </c>
      <c r="G17" s="27">
        <v>12</v>
      </c>
      <c r="H17" s="27">
        <v>6.3</v>
      </c>
      <c r="I17" s="27">
        <v>1026</v>
      </c>
    </row>
    <row r="18" spans="1:9" x14ac:dyDescent="0.35">
      <c r="A18" s="27">
        <v>13</v>
      </c>
      <c r="B18" s="27">
        <v>7.2</v>
      </c>
      <c r="C18" s="27">
        <v>1029</v>
      </c>
      <c r="G18" s="27">
        <v>13</v>
      </c>
      <c r="H18" s="27">
        <v>6.5</v>
      </c>
      <c r="I18" s="27">
        <v>1011</v>
      </c>
    </row>
    <row r="19" spans="1:9" x14ac:dyDescent="0.35">
      <c r="A19" s="27">
        <v>14</v>
      </c>
      <c r="B19" s="27">
        <v>6</v>
      </c>
      <c r="C19" s="27">
        <v>1011</v>
      </c>
      <c r="G19" s="27">
        <v>14</v>
      </c>
      <c r="H19" s="27">
        <v>6.5</v>
      </c>
      <c r="I19" s="27">
        <v>1025</v>
      </c>
    </row>
    <row r="20" spans="1:9" x14ac:dyDescent="0.35">
      <c r="A20" s="27">
        <v>15</v>
      </c>
      <c r="B20" s="27">
        <v>6.3</v>
      </c>
      <c r="C20" s="27">
        <v>1020</v>
      </c>
      <c r="G20" s="27">
        <v>15</v>
      </c>
      <c r="H20" s="27">
        <v>6.5</v>
      </c>
      <c r="I20" s="27">
        <v>1034</v>
      </c>
    </row>
    <row r="21" spans="1:9" x14ac:dyDescent="0.35">
      <c r="A21" s="27">
        <v>16</v>
      </c>
      <c r="B21" s="27">
        <v>6.7</v>
      </c>
      <c r="C21" s="27">
        <v>1024</v>
      </c>
      <c r="G21" s="27">
        <v>16</v>
      </c>
      <c r="H21" s="27">
        <v>6.6</v>
      </c>
      <c r="I21" s="27">
        <v>1023</v>
      </c>
    </row>
    <row r="22" spans="1:9" x14ac:dyDescent="0.35">
      <c r="A22" s="27">
        <v>17</v>
      </c>
      <c r="B22" s="27">
        <v>8.1999999999999993</v>
      </c>
      <c r="C22" s="27">
        <v>1034</v>
      </c>
      <c r="G22" s="27">
        <v>17</v>
      </c>
      <c r="H22" s="27">
        <v>6.7</v>
      </c>
      <c r="I22" s="27">
        <v>1024</v>
      </c>
    </row>
    <row r="23" spans="1:9" x14ac:dyDescent="0.35">
      <c r="A23" s="27">
        <v>18</v>
      </c>
      <c r="B23" s="27">
        <v>8.1</v>
      </c>
      <c r="C23" s="27">
        <v>1036</v>
      </c>
      <c r="G23" s="27">
        <v>18</v>
      </c>
      <c r="H23" s="27">
        <v>6.7</v>
      </c>
      <c r="I23" s="27">
        <v>1020</v>
      </c>
    </row>
    <row r="24" spans="1:9" x14ac:dyDescent="0.35">
      <c r="A24" s="27">
        <v>19</v>
      </c>
      <c r="B24" s="27">
        <v>6.6</v>
      </c>
      <c r="C24" s="27">
        <v>1023</v>
      </c>
      <c r="G24" s="27">
        <v>19</v>
      </c>
      <c r="H24" s="27">
        <v>6.8</v>
      </c>
      <c r="I24" s="27">
        <v>1025</v>
      </c>
    </row>
    <row r="25" spans="1:9" x14ac:dyDescent="0.35">
      <c r="A25" s="27">
        <v>20</v>
      </c>
      <c r="B25" s="27">
        <v>6.5</v>
      </c>
      <c r="C25" s="27">
        <v>1011</v>
      </c>
      <c r="G25" s="27">
        <v>20</v>
      </c>
      <c r="H25" s="27">
        <v>6.9</v>
      </c>
      <c r="I25" s="27">
        <v>1025</v>
      </c>
    </row>
    <row r="26" spans="1:9" x14ac:dyDescent="0.35">
      <c r="A26" s="27">
        <v>21</v>
      </c>
      <c r="B26" s="27">
        <v>8.5</v>
      </c>
      <c r="C26" s="27">
        <v>1030</v>
      </c>
      <c r="G26" s="27">
        <v>21</v>
      </c>
      <c r="H26" s="27">
        <v>6.9</v>
      </c>
      <c r="I26" s="27">
        <v>1030</v>
      </c>
    </row>
    <row r="27" spans="1:9" x14ac:dyDescent="0.35">
      <c r="A27" s="27">
        <v>22</v>
      </c>
      <c r="B27" s="27">
        <v>7.4</v>
      </c>
      <c r="C27" s="27">
        <v>1014</v>
      </c>
      <c r="G27" s="27">
        <v>22</v>
      </c>
      <c r="H27" s="27">
        <v>7</v>
      </c>
      <c r="I27" s="27">
        <v>1038</v>
      </c>
    </row>
    <row r="28" spans="1:9" x14ac:dyDescent="0.35">
      <c r="A28" s="27">
        <v>23</v>
      </c>
      <c r="B28" s="27">
        <v>7.2</v>
      </c>
      <c r="C28" s="27">
        <v>1030</v>
      </c>
      <c r="G28" s="27">
        <v>23</v>
      </c>
      <c r="H28" s="27">
        <v>7</v>
      </c>
      <c r="I28" s="27">
        <v>1020</v>
      </c>
    </row>
    <row r="29" spans="1:9" x14ac:dyDescent="0.35">
      <c r="A29" s="27">
        <v>24</v>
      </c>
      <c r="B29" s="27">
        <v>5.6</v>
      </c>
      <c r="C29" s="27">
        <v>1016</v>
      </c>
      <c r="G29" s="27">
        <v>24</v>
      </c>
      <c r="H29" s="27">
        <v>7.1</v>
      </c>
      <c r="I29" s="27">
        <v>1021</v>
      </c>
    </row>
    <row r="30" spans="1:9" x14ac:dyDescent="0.35">
      <c r="A30" s="27">
        <v>25</v>
      </c>
      <c r="B30" s="27">
        <v>6.3</v>
      </c>
      <c r="C30" s="27">
        <v>1020</v>
      </c>
      <c r="G30" s="27">
        <v>25</v>
      </c>
      <c r="H30" s="27">
        <v>7.2</v>
      </c>
      <c r="I30" s="27">
        <v>1029</v>
      </c>
    </row>
    <row r="31" spans="1:9" x14ac:dyDescent="0.35">
      <c r="A31" s="27">
        <v>26</v>
      </c>
      <c r="B31" s="27">
        <v>8</v>
      </c>
      <c r="C31" s="27">
        <v>1040</v>
      </c>
      <c r="G31" s="27">
        <v>26</v>
      </c>
      <c r="H31" s="27">
        <v>7.2</v>
      </c>
      <c r="I31" s="27">
        <v>1030</v>
      </c>
    </row>
    <row r="32" spans="1:9" x14ac:dyDescent="0.35">
      <c r="A32" s="27">
        <v>27</v>
      </c>
      <c r="B32" s="27">
        <v>5.5</v>
      </c>
      <c r="C32" s="27">
        <v>1013</v>
      </c>
      <c r="G32" s="27">
        <v>27</v>
      </c>
      <c r="H32" s="27">
        <v>7.4</v>
      </c>
      <c r="I32" s="27">
        <v>1039</v>
      </c>
    </row>
    <row r="33" spans="1:9" x14ac:dyDescent="0.35">
      <c r="A33" s="27">
        <v>28</v>
      </c>
      <c r="B33" s="27">
        <v>6.9</v>
      </c>
      <c r="C33" s="27">
        <v>1025</v>
      </c>
      <c r="G33" s="27">
        <v>28</v>
      </c>
      <c r="H33" s="27">
        <v>7.4</v>
      </c>
      <c r="I33" s="27">
        <v>1014</v>
      </c>
    </row>
    <row r="34" spans="1:9" x14ac:dyDescent="0.35">
      <c r="A34" s="27">
        <v>29</v>
      </c>
      <c r="B34" s="27">
        <v>7</v>
      </c>
      <c r="C34" s="27">
        <v>1020</v>
      </c>
      <c r="G34" s="27">
        <v>29</v>
      </c>
      <c r="H34" s="27">
        <v>7.5</v>
      </c>
      <c r="I34" s="27">
        <v>1023</v>
      </c>
    </row>
    <row r="35" spans="1:9" x14ac:dyDescent="0.35">
      <c r="A35" s="27">
        <v>30</v>
      </c>
      <c r="B35" s="27">
        <v>7.5</v>
      </c>
      <c r="C35" s="27">
        <v>1023</v>
      </c>
      <c r="G35" s="27">
        <v>30</v>
      </c>
      <c r="H35" s="27">
        <v>7.5</v>
      </c>
      <c r="I35" s="27">
        <v>1015</v>
      </c>
    </row>
    <row r="36" spans="1:9" x14ac:dyDescent="0.35">
      <c r="A36" s="27">
        <v>31</v>
      </c>
      <c r="B36" s="27">
        <v>6.7</v>
      </c>
      <c r="C36" s="27">
        <v>1020</v>
      </c>
      <c r="G36" s="27">
        <v>31</v>
      </c>
      <c r="H36" s="27">
        <v>7.6</v>
      </c>
      <c r="I36" s="27">
        <v>1028</v>
      </c>
    </row>
    <row r="37" spans="1:9" x14ac:dyDescent="0.35">
      <c r="A37" s="27">
        <v>32</v>
      </c>
      <c r="B37" s="27">
        <v>8.1</v>
      </c>
      <c r="C37" s="27">
        <v>1035</v>
      </c>
      <c r="G37" s="27">
        <v>32</v>
      </c>
      <c r="H37" s="27">
        <v>7.6</v>
      </c>
      <c r="I37" s="27">
        <v>1024</v>
      </c>
    </row>
    <row r="38" spans="1:9" x14ac:dyDescent="0.35">
      <c r="A38" s="27">
        <v>33</v>
      </c>
      <c r="B38" s="27">
        <v>9.1</v>
      </c>
      <c r="C38" s="27">
        <v>1049</v>
      </c>
      <c r="G38" s="27">
        <v>33</v>
      </c>
      <c r="H38" s="27">
        <v>7.6</v>
      </c>
      <c r="I38" s="27">
        <v>1034</v>
      </c>
    </row>
    <row r="39" spans="1:9" x14ac:dyDescent="0.35">
      <c r="A39" s="27">
        <v>34</v>
      </c>
      <c r="B39" s="27">
        <v>7.1</v>
      </c>
      <c r="C39" s="27">
        <v>1021</v>
      </c>
      <c r="G39" s="27">
        <v>34</v>
      </c>
      <c r="H39" s="27">
        <v>7.6</v>
      </c>
      <c r="I39" s="27">
        <v>1028</v>
      </c>
    </row>
    <row r="40" spans="1:9" x14ac:dyDescent="0.35">
      <c r="A40" s="27">
        <v>35</v>
      </c>
      <c r="B40" s="27">
        <v>7.6</v>
      </c>
      <c r="C40" s="27">
        <v>1024</v>
      </c>
      <c r="G40" s="27">
        <v>35</v>
      </c>
      <c r="H40" s="27">
        <v>7.7</v>
      </c>
      <c r="I40" s="27">
        <v>1030</v>
      </c>
    </row>
    <row r="41" spans="1:9" x14ac:dyDescent="0.35">
      <c r="A41" s="27">
        <v>36</v>
      </c>
      <c r="B41" s="27">
        <v>8.5</v>
      </c>
      <c r="C41" s="27">
        <v>1029</v>
      </c>
      <c r="G41" s="27">
        <v>36</v>
      </c>
      <c r="H41" s="27">
        <v>7.9</v>
      </c>
      <c r="I41" s="27">
        <v>1035</v>
      </c>
    </row>
    <row r="42" spans="1:9" x14ac:dyDescent="0.35">
      <c r="A42" s="27">
        <v>37</v>
      </c>
      <c r="B42" s="27">
        <v>7.5</v>
      </c>
      <c r="C42" s="27">
        <v>1015</v>
      </c>
      <c r="G42" s="27">
        <v>37</v>
      </c>
      <c r="H42" s="27">
        <v>8</v>
      </c>
      <c r="I42" s="27">
        <v>1036</v>
      </c>
    </row>
    <row r="43" spans="1:9" x14ac:dyDescent="0.35">
      <c r="A43" s="27">
        <v>38</v>
      </c>
      <c r="B43" s="27">
        <v>8</v>
      </c>
      <c r="C43" s="27">
        <v>1030</v>
      </c>
      <c r="G43" s="27">
        <v>38</v>
      </c>
      <c r="H43" s="27">
        <v>8</v>
      </c>
      <c r="I43" s="27">
        <v>1026</v>
      </c>
    </row>
    <row r="44" spans="1:9" x14ac:dyDescent="0.35">
      <c r="A44" s="27">
        <v>39</v>
      </c>
      <c r="B44" s="27">
        <v>5.2</v>
      </c>
      <c r="C44" s="27">
        <v>1011</v>
      </c>
      <c r="G44" s="27">
        <v>39</v>
      </c>
      <c r="H44" s="27">
        <v>8</v>
      </c>
      <c r="I44" s="27">
        <v>1041</v>
      </c>
    </row>
    <row r="45" spans="1:9" x14ac:dyDescent="0.35">
      <c r="A45" s="27">
        <v>40</v>
      </c>
      <c r="B45" s="27">
        <v>6.5</v>
      </c>
      <c r="C45" s="27">
        <v>1025</v>
      </c>
      <c r="G45" s="27">
        <v>40</v>
      </c>
      <c r="H45" s="27">
        <v>8</v>
      </c>
      <c r="I45" s="27">
        <v>1040</v>
      </c>
    </row>
    <row r="46" spans="1:9" x14ac:dyDescent="0.35">
      <c r="A46" s="27">
        <v>41</v>
      </c>
      <c r="B46" s="27">
        <v>8</v>
      </c>
      <c r="C46" s="27">
        <v>1031</v>
      </c>
      <c r="G46" s="27">
        <v>41</v>
      </c>
      <c r="H46" s="27">
        <v>8</v>
      </c>
      <c r="I46" s="27">
        <v>1030</v>
      </c>
    </row>
    <row r="47" spans="1:9" x14ac:dyDescent="0.35">
      <c r="A47" s="27">
        <v>42</v>
      </c>
      <c r="B47" s="27">
        <v>6.9</v>
      </c>
      <c r="C47" s="27">
        <v>1030</v>
      </c>
      <c r="G47" s="27">
        <v>42</v>
      </c>
      <c r="H47" s="27">
        <v>8</v>
      </c>
      <c r="I47" s="27">
        <v>1031</v>
      </c>
    </row>
    <row r="48" spans="1:9" x14ac:dyDescent="0.35">
      <c r="A48" s="27">
        <v>43</v>
      </c>
      <c r="B48" s="27">
        <v>7.6</v>
      </c>
      <c r="C48" s="27">
        <v>1034</v>
      </c>
      <c r="G48" s="27">
        <v>43</v>
      </c>
      <c r="H48" s="27">
        <v>8.1</v>
      </c>
      <c r="I48" s="27">
        <v>1046</v>
      </c>
    </row>
    <row r="49" spans="1:9" x14ac:dyDescent="0.35">
      <c r="A49" s="27">
        <v>44</v>
      </c>
      <c r="B49" s="27">
        <v>6.5</v>
      </c>
      <c r="C49" s="27">
        <v>1034</v>
      </c>
      <c r="G49" s="27">
        <v>44</v>
      </c>
      <c r="H49" s="27">
        <v>8.1</v>
      </c>
      <c r="I49" s="27">
        <v>1036</v>
      </c>
    </row>
    <row r="50" spans="1:9" x14ac:dyDescent="0.35">
      <c r="A50" s="27">
        <v>45</v>
      </c>
      <c r="B50" s="27">
        <v>5.5</v>
      </c>
      <c r="C50" s="27">
        <v>1020</v>
      </c>
      <c r="G50" s="27">
        <v>45</v>
      </c>
      <c r="H50" s="27">
        <v>8.1</v>
      </c>
      <c r="I50" s="27">
        <v>1035</v>
      </c>
    </row>
    <row r="51" spans="1:9" x14ac:dyDescent="0.35">
      <c r="A51" s="27">
        <v>46</v>
      </c>
      <c r="B51" s="27">
        <v>6</v>
      </c>
      <c r="C51" s="27">
        <v>1025</v>
      </c>
      <c r="G51" s="27">
        <v>46</v>
      </c>
      <c r="H51" s="27">
        <v>8.1999999999999993</v>
      </c>
      <c r="I51" s="27">
        <v>1034</v>
      </c>
    </row>
    <row r="52" spans="1:9" x14ac:dyDescent="0.35">
      <c r="A52" s="27">
        <v>47</v>
      </c>
      <c r="B52" s="27">
        <v>5.5</v>
      </c>
      <c r="C52" s="27">
        <v>1023</v>
      </c>
      <c r="G52" s="27">
        <v>47</v>
      </c>
      <c r="H52" s="27">
        <v>8.5</v>
      </c>
      <c r="I52" s="27">
        <v>1030</v>
      </c>
    </row>
    <row r="53" spans="1:9" x14ac:dyDescent="0.35">
      <c r="A53" s="27">
        <v>48</v>
      </c>
      <c r="B53" s="27">
        <v>7.6</v>
      </c>
      <c r="C53" s="27">
        <v>1028</v>
      </c>
      <c r="G53" s="27">
        <v>48</v>
      </c>
      <c r="H53" s="27">
        <v>8.5</v>
      </c>
      <c r="I53" s="27">
        <v>1029</v>
      </c>
    </row>
    <row r="54" spans="1:9" x14ac:dyDescent="0.35">
      <c r="A54" s="27">
        <v>49</v>
      </c>
      <c r="B54" s="27">
        <v>8.6</v>
      </c>
      <c r="C54" s="27">
        <v>1020</v>
      </c>
      <c r="G54" s="27">
        <v>49</v>
      </c>
      <c r="H54" s="27">
        <v>8.6</v>
      </c>
      <c r="I54" s="27">
        <v>1020</v>
      </c>
    </row>
    <row r="55" spans="1:9" x14ac:dyDescent="0.35">
      <c r="A55" s="27">
        <v>50</v>
      </c>
      <c r="B55" s="27">
        <v>6.3</v>
      </c>
      <c r="C55" s="27">
        <v>1026</v>
      </c>
      <c r="G55" s="27">
        <v>50</v>
      </c>
      <c r="H55" s="27">
        <v>9.1</v>
      </c>
      <c r="I55" s="27">
        <v>1049</v>
      </c>
    </row>
    <row r="58" spans="1:9" x14ac:dyDescent="0.35">
      <c r="A58" t="s">
        <v>206</v>
      </c>
      <c r="B58">
        <f>MIN($B$6:$B$55)</f>
        <v>5.2</v>
      </c>
      <c r="C58">
        <f>MIN($C$6:$C$55)</f>
        <v>1011</v>
      </c>
    </row>
    <row r="59" spans="1:9" x14ac:dyDescent="0.35">
      <c r="A59" t="s">
        <v>207</v>
      </c>
      <c r="B59">
        <f>MAX($B$6:$B$55)</f>
        <v>9.1</v>
      </c>
      <c r="C59">
        <f>MAX($C$6:$C$55)</f>
        <v>1049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3284-876F-4858-90DC-C01B3A872B57}">
  <dimension ref="A1:I33"/>
  <sheetViews>
    <sheetView topLeftCell="A21" zoomScale="92" zoomScaleNormal="92" workbookViewId="0">
      <selection activeCell="J13" sqref="J13"/>
    </sheetView>
  </sheetViews>
  <sheetFormatPr defaultRowHeight="16.8" x14ac:dyDescent="0.35"/>
  <cols>
    <col min="2" max="2" width="18.796875" bestFit="1" customWidth="1"/>
    <col min="3" max="3" width="9.8984375" bestFit="1" customWidth="1"/>
    <col min="8" max="8" width="0" hidden="1" customWidth="1"/>
    <col min="21" max="21" width="2.59765625" customWidth="1"/>
  </cols>
  <sheetData>
    <row r="1" spans="1:9" x14ac:dyDescent="0.35">
      <c r="E1" s="2" t="s">
        <v>106</v>
      </c>
      <c r="G1" s="2" t="s">
        <v>105</v>
      </c>
    </row>
    <row r="2" spans="1:9" x14ac:dyDescent="0.35">
      <c r="E2" s="2">
        <f>MAX(D4:G33)</f>
        <v>3</v>
      </c>
      <c r="G2" s="2">
        <f>MIN(D4:G33)</f>
        <v>0.39519245966354655</v>
      </c>
    </row>
    <row r="3" spans="1:9" ht="33.6" x14ac:dyDescent="0.35">
      <c r="A3" s="1" t="s">
        <v>0</v>
      </c>
      <c r="B3" s="80" t="s">
        <v>217</v>
      </c>
      <c r="C3" s="2" t="s">
        <v>218</v>
      </c>
      <c r="D3" s="51" t="s">
        <v>102</v>
      </c>
      <c r="E3" s="51" t="s">
        <v>222</v>
      </c>
      <c r="F3" s="51" t="s">
        <v>104</v>
      </c>
      <c r="G3" s="51" t="s">
        <v>103</v>
      </c>
      <c r="I3" s="90" t="s">
        <v>221</v>
      </c>
    </row>
    <row r="4" spans="1:9" x14ac:dyDescent="0.35">
      <c r="A4" s="1">
        <v>1</v>
      </c>
      <c r="B4" s="3">
        <v>36</v>
      </c>
      <c r="C4" s="4">
        <v>27</v>
      </c>
      <c r="D4" s="51">
        <f t="shared" ref="D4:D33" si="0">B4/C4</f>
        <v>1.3333333333333333</v>
      </c>
      <c r="E4" s="51">
        <f>SUM($B$4:$B$33)/SUM($C$4:$C$33)</f>
        <v>1.431266846361186</v>
      </c>
      <c r="F4" s="51">
        <f t="shared" ref="F4:F33" si="1">E4+3*SQRT(E4/C4)</f>
        <v>2.1219831041596122</v>
      </c>
      <c r="G4" s="51">
        <f t="shared" ref="G4:G33" si="2">E4-3*SQRT(E4/C4)</f>
        <v>0.74055058856275968</v>
      </c>
    </row>
    <row r="5" spans="1:9" x14ac:dyDescent="0.35">
      <c r="A5" s="1">
        <v>2</v>
      </c>
      <c r="B5" s="5">
        <v>32</v>
      </c>
      <c r="C5" s="4">
        <v>15</v>
      </c>
      <c r="D5" s="51">
        <f t="shared" si="0"/>
        <v>2.1333333333333333</v>
      </c>
      <c r="E5" s="51">
        <f t="shared" ref="E5:E33" si="3">SUM($B$4:$B$33)/SUM($C$4:$C$33)</f>
        <v>1.431266846361186</v>
      </c>
      <c r="F5" s="51">
        <f t="shared" si="1"/>
        <v>2.3579599497221162</v>
      </c>
      <c r="G5" s="51">
        <f t="shared" si="2"/>
        <v>0.5045737430002557</v>
      </c>
    </row>
    <row r="6" spans="1:9" x14ac:dyDescent="0.35">
      <c r="A6" s="1">
        <v>3</v>
      </c>
      <c r="B6" s="3">
        <v>38</v>
      </c>
      <c r="C6" s="4">
        <v>36</v>
      </c>
      <c r="D6" s="51">
        <f t="shared" si="0"/>
        <v>1.0555555555555556</v>
      </c>
      <c r="E6" s="51">
        <f t="shared" si="3"/>
        <v>1.431266846361186</v>
      </c>
      <c r="F6" s="51">
        <f t="shared" si="1"/>
        <v>2.0294446724215445</v>
      </c>
      <c r="G6" s="51">
        <f t="shared" si="2"/>
        <v>0.83308902030082743</v>
      </c>
    </row>
    <row r="7" spans="1:9" x14ac:dyDescent="0.35">
      <c r="A7" s="1">
        <v>4</v>
      </c>
      <c r="B7" s="5">
        <v>38</v>
      </c>
      <c r="C7" s="4">
        <v>41</v>
      </c>
      <c r="D7" s="51">
        <f t="shared" si="0"/>
        <v>0.92682926829268297</v>
      </c>
      <c r="E7" s="51">
        <f t="shared" si="3"/>
        <v>1.431266846361186</v>
      </c>
      <c r="F7" s="51">
        <f t="shared" si="1"/>
        <v>1.9917849346063528</v>
      </c>
      <c r="G7" s="51">
        <f t="shared" si="2"/>
        <v>0.87074875811601926</v>
      </c>
    </row>
    <row r="8" spans="1:9" x14ac:dyDescent="0.35">
      <c r="A8" s="1">
        <v>5</v>
      </c>
      <c r="B8" s="3">
        <v>34</v>
      </c>
      <c r="C8" s="4">
        <v>21</v>
      </c>
      <c r="D8" s="51">
        <f t="shared" si="0"/>
        <v>1.6190476190476191</v>
      </c>
      <c r="E8" s="51">
        <f t="shared" si="3"/>
        <v>1.431266846361186</v>
      </c>
      <c r="F8" s="51">
        <f t="shared" si="1"/>
        <v>2.2144654654942491</v>
      </c>
      <c r="G8" s="51">
        <f t="shared" si="2"/>
        <v>0.64806822722812285</v>
      </c>
    </row>
    <row r="9" spans="1:9" x14ac:dyDescent="0.35">
      <c r="A9" s="1">
        <v>6</v>
      </c>
      <c r="B9" s="3">
        <v>36</v>
      </c>
      <c r="C9" s="4">
        <v>23</v>
      </c>
      <c r="D9" s="51">
        <f t="shared" si="0"/>
        <v>1.5652173913043479</v>
      </c>
      <c r="E9" s="51">
        <f t="shared" si="3"/>
        <v>1.431266846361186</v>
      </c>
      <c r="F9" s="51">
        <f t="shared" si="1"/>
        <v>2.1796390397786487</v>
      </c>
      <c r="G9" s="51">
        <f t="shared" si="2"/>
        <v>0.68289465294372331</v>
      </c>
    </row>
    <row r="10" spans="1:9" x14ac:dyDescent="0.35">
      <c r="A10" s="1">
        <v>7</v>
      </c>
      <c r="B10" s="3">
        <v>36</v>
      </c>
      <c r="C10" s="4">
        <v>21</v>
      </c>
      <c r="D10" s="51">
        <f t="shared" si="0"/>
        <v>1.7142857142857142</v>
      </c>
      <c r="E10" s="51">
        <f t="shared" si="3"/>
        <v>1.431266846361186</v>
      </c>
      <c r="F10" s="51">
        <f t="shared" si="1"/>
        <v>2.2144654654942491</v>
      </c>
      <c r="G10" s="51">
        <f t="shared" si="2"/>
        <v>0.64806822722812285</v>
      </c>
    </row>
    <row r="11" spans="1:9" x14ac:dyDescent="0.35">
      <c r="A11" s="1">
        <v>8</v>
      </c>
      <c r="B11" s="3">
        <v>33</v>
      </c>
      <c r="C11" s="4">
        <v>16</v>
      </c>
      <c r="D11" s="51">
        <f t="shared" si="0"/>
        <v>2.0625</v>
      </c>
      <c r="E11" s="51">
        <f t="shared" si="3"/>
        <v>1.431266846361186</v>
      </c>
      <c r="F11" s="51">
        <f t="shared" si="1"/>
        <v>2.3285335854517237</v>
      </c>
      <c r="G11" s="51">
        <f t="shared" si="2"/>
        <v>0.53400010727064817</v>
      </c>
    </row>
    <row r="12" spans="1:9" x14ac:dyDescent="0.35">
      <c r="A12" s="1">
        <v>9</v>
      </c>
      <c r="B12" s="3">
        <v>36</v>
      </c>
      <c r="C12" s="4">
        <v>33</v>
      </c>
      <c r="D12" s="51">
        <f t="shared" si="0"/>
        <v>1.0909090909090908</v>
      </c>
      <c r="E12" s="51">
        <f t="shared" si="3"/>
        <v>1.431266846361186</v>
      </c>
      <c r="F12" s="51">
        <f t="shared" si="1"/>
        <v>2.0560432091927598</v>
      </c>
      <c r="G12" s="51">
        <f t="shared" si="2"/>
        <v>0.80649048352961183</v>
      </c>
    </row>
    <row r="13" spans="1:9" x14ac:dyDescent="0.35">
      <c r="A13" s="1">
        <v>10</v>
      </c>
      <c r="B13" s="3">
        <v>34</v>
      </c>
      <c r="C13" s="4">
        <v>35</v>
      </c>
      <c r="D13" s="51">
        <f t="shared" si="0"/>
        <v>0.97142857142857142</v>
      </c>
      <c r="E13" s="51">
        <f t="shared" si="3"/>
        <v>1.431266846361186</v>
      </c>
      <c r="F13" s="51">
        <f t="shared" si="1"/>
        <v>2.037929888096186</v>
      </c>
      <c r="G13" s="51">
        <f t="shared" si="2"/>
        <v>0.8246038046261861</v>
      </c>
    </row>
    <row r="14" spans="1:9" x14ac:dyDescent="0.35">
      <c r="A14" s="1">
        <v>11</v>
      </c>
      <c r="B14" s="3">
        <v>38</v>
      </c>
      <c r="C14" s="4">
        <v>26</v>
      </c>
      <c r="D14" s="51">
        <f t="shared" si="0"/>
        <v>1.4615384615384615</v>
      </c>
      <c r="E14" s="51">
        <f t="shared" si="3"/>
        <v>1.431266846361186</v>
      </c>
      <c r="F14" s="51">
        <f t="shared" si="1"/>
        <v>2.1351407865950964</v>
      </c>
      <c r="G14" s="51">
        <f t="shared" si="2"/>
        <v>0.72739290612727547</v>
      </c>
    </row>
    <row r="15" spans="1:9" x14ac:dyDescent="0.35">
      <c r="A15" s="1">
        <v>12</v>
      </c>
      <c r="B15" s="3">
        <v>38</v>
      </c>
      <c r="C15" s="4">
        <v>42</v>
      </c>
      <c r="D15" s="51">
        <f t="shared" si="0"/>
        <v>0.90476190476190477</v>
      </c>
      <c r="E15" s="51">
        <f t="shared" si="3"/>
        <v>1.431266846361186</v>
      </c>
      <c r="F15" s="51">
        <f t="shared" si="1"/>
        <v>1.9850719009661151</v>
      </c>
      <c r="G15" s="51">
        <f t="shared" si="2"/>
        <v>0.87746179175625694</v>
      </c>
    </row>
    <row r="16" spans="1:9" x14ac:dyDescent="0.35">
      <c r="A16" s="1">
        <v>13</v>
      </c>
      <c r="B16" s="6">
        <v>38</v>
      </c>
      <c r="C16" s="7">
        <v>40</v>
      </c>
      <c r="D16" s="51">
        <f t="shared" si="0"/>
        <v>0.95</v>
      </c>
      <c r="E16" s="51">
        <f t="shared" si="3"/>
        <v>1.431266846361186</v>
      </c>
      <c r="F16" s="51">
        <f t="shared" si="1"/>
        <v>1.9987481592088134</v>
      </c>
      <c r="G16" s="51">
        <f t="shared" si="2"/>
        <v>0.86378553351355847</v>
      </c>
    </row>
    <row r="17" spans="1:7" x14ac:dyDescent="0.35">
      <c r="A17" s="1">
        <v>14</v>
      </c>
      <c r="B17" s="3">
        <v>33</v>
      </c>
      <c r="C17" s="4">
        <v>35</v>
      </c>
      <c r="D17" s="51">
        <f t="shared" si="0"/>
        <v>0.94285714285714284</v>
      </c>
      <c r="E17" s="51">
        <f t="shared" si="3"/>
        <v>1.431266846361186</v>
      </c>
      <c r="F17" s="51">
        <f t="shared" si="1"/>
        <v>2.037929888096186</v>
      </c>
      <c r="G17" s="51">
        <f t="shared" si="2"/>
        <v>0.8246038046261861</v>
      </c>
    </row>
    <row r="18" spans="1:7" x14ac:dyDescent="0.35">
      <c r="A18" s="1">
        <v>15</v>
      </c>
      <c r="B18" s="3">
        <v>36</v>
      </c>
      <c r="C18" s="4">
        <v>25</v>
      </c>
      <c r="D18" s="51">
        <f t="shared" si="0"/>
        <v>1.44</v>
      </c>
      <c r="E18" s="51">
        <f t="shared" si="3"/>
        <v>1.431266846361186</v>
      </c>
      <c r="F18" s="51">
        <f t="shared" si="1"/>
        <v>2.149080237633616</v>
      </c>
      <c r="G18" s="51">
        <f t="shared" si="2"/>
        <v>0.71345345508875579</v>
      </c>
    </row>
    <row r="19" spans="1:7" x14ac:dyDescent="0.35">
      <c r="A19" s="1">
        <v>16</v>
      </c>
      <c r="B19" s="3">
        <v>36</v>
      </c>
      <c r="C19" s="4">
        <v>19</v>
      </c>
      <c r="D19" s="51">
        <f t="shared" si="0"/>
        <v>1.8947368421052631</v>
      </c>
      <c r="E19" s="51">
        <f t="shared" si="3"/>
        <v>1.431266846361186</v>
      </c>
      <c r="F19" s="51">
        <f t="shared" si="1"/>
        <v>2.2546552760655922</v>
      </c>
      <c r="G19" s="51">
        <f t="shared" si="2"/>
        <v>0.60787841665677966</v>
      </c>
    </row>
    <row r="20" spans="1:7" x14ac:dyDescent="0.35">
      <c r="A20" s="1">
        <v>17</v>
      </c>
      <c r="B20" s="3">
        <v>36</v>
      </c>
      <c r="C20" s="4">
        <v>12</v>
      </c>
      <c r="D20" s="51">
        <f t="shared" si="0"/>
        <v>3</v>
      </c>
      <c r="E20" s="51">
        <f t="shared" si="3"/>
        <v>1.431266846361186</v>
      </c>
      <c r="F20" s="51">
        <f t="shared" si="1"/>
        <v>2.4673412330588254</v>
      </c>
      <c r="G20" s="51">
        <f t="shared" si="2"/>
        <v>0.39519245966354655</v>
      </c>
    </row>
    <row r="21" spans="1:7" x14ac:dyDescent="0.35">
      <c r="A21" s="1">
        <v>18</v>
      </c>
      <c r="B21" s="3">
        <v>34</v>
      </c>
      <c r="C21" s="4">
        <v>17</v>
      </c>
      <c r="D21" s="51">
        <f t="shared" si="0"/>
        <v>2</v>
      </c>
      <c r="E21" s="51">
        <f t="shared" si="3"/>
        <v>1.431266846361186</v>
      </c>
      <c r="F21" s="51">
        <f t="shared" si="1"/>
        <v>2.3017434439197295</v>
      </c>
      <c r="G21" s="51">
        <f t="shared" si="2"/>
        <v>0.56079024880264239</v>
      </c>
    </row>
    <row r="22" spans="1:7" x14ac:dyDescent="0.35">
      <c r="A22" s="1">
        <v>19</v>
      </c>
      <c r="B22" s="3">
        <v>36</v>
      </c>
      <c r="C22" s="4">
        <v>18</v>
      </c>
      <c r="D22" s="51">
        <f t="shared" si="0"/>
        <v>2</v>
      </c>
      <c r="E22" s="51">
        <f t="shared" si="3"/>
        <v>1.431266846361186</v>
      </c>
      <c r="F22" s="51">
        <f t="shared" si="1"/>
        <v>2.2772180406865994</v>
      </c>
      <c r="G22" s="51">
        <f t="shared" si="2"/>
        <v>0.58531565203577274</v>
      </c>
    </row>
    <row r="23" spans="1:7" x14ac:dyDescent="0.35">
      <c r="A23" s="1">
        <v>20</v>
      </c>
      <c r="B23" s="3">
        <v>38</v>
      </c>
      <c r="C23" s="4">
        <v>26</v>
      </c>
      <c r="D23" s="51">
        <f t="shared" si="0"/>
        <v>1.4615384615384615</v>
      </c>
      <c r="E23" s="51">
        <f t="shared" si="3"/>
        <v>1.431266846361186</v>
      </c>
      <c r="F23" s="51">
        <f t="shared" si="1"/>
        <v>2.1351407865950964</v>
      </c>
      <c r="G23" s="51">
        <f t="shared" si="2"/>
        <v>0.72739290612727547</v>
      </c>
    </row>
    <row r="24" spans="1:7" x14ac:dyDescent="0.35">
      <c r="A24" s="1">
        <v>21</v>
      </c>
      <c r="B24" s="3">
        <v>32</v>
      </c>
      <c r="C24" s="4">
        <v>31</v>
      </c>
      <c r="D24" s="51">
        <f t="shared" si="0"/>
        <v>1.032258064516129</v>
      </c>
      <c r="E24" s="51">
        <f t="shared" si="3"/>
        <v>1.431266846361186</v>
      </c>
      <c r="F24" s="51">
        <f t="shared" si="1"/>
        <v>2.0758823010529275</v>
      </c>
      <c r="G24" s="51">
        <f t="shared" si="2"/>
        <v>0.7866513916694442</v>
      </c>
    </row>
    <row r="25" spans="1:7" x14ac:dyDescent="0.35">
      <c r="A25" s="1">
        <v>22</v>
      </c>
      <c r="B25" s="3">
        <v>36</v>
      </c>
      <c r="C25" s="4">
        <v>14</v>
      </c>
      <c r="D25" s="51">
        <f t="shared" si="0"/>
        <v>2.5714285714285716</v>
      </c>
      <c r="E25" s="51">
        <f t="shared" si="3"/>
        <v>1.431266846361186</v>
      </c>
      <c r="F25" s="51">
        <f t="shared" si="1"/>
        <v>2.3904853384253792</v>
      </c>
      <c r="G25" s="51">
        <f t="shared" si="2"/>
        <v>0.47204835429699243</v>
      </c>
    </row>
    <row r="26" spans="1:7" x14ac:dyDescent="0.35">
      <c r="A26" s="1">
        <v>23</v>
      </c>
      <c r="B26" s="3">
        <v>36</v>
      </c>
      <c r="C26" s="4">
        <v>18</v>
      </c>
      <c r="D26" s="51">
        <f t="shared" si="0"/>
        <v>2</v>
      </c>
      <c r="E26" s="51">
        <f t="shared" si="3"/>
        <v>1.431266846361186</v>
      </c>
      <c r="F26" s="51">
        <f t="shared" si="1"/>
        <v>2.2772180406865994</v>
      </c>
      <c r="G26" s="51">
        <f t="shared" si="2"/>
        <v>0.58531565203577274</v>
      </c>
    </row>
    <row r="27" spans="1:7" x14ac:dyDescent="0.35">
      <c r="A27" s="1">
        <v>24</v>
      </c>
      <c r="B27" s="3">
        <v>37</v>
      </c>
      <c r="C27" s="4">
        <v>26</v>
      </c>
      <c r="D27" s="51">
        <f t="shared" si="0"/>
        <v>1.4230769230769231</v>
      </c>
      <c r="E27" s="51">
        <f t="shared" si="3"/>
        <v>1.431266846361186</v>
      </c>
      <c r="F27" s="51">
        <f t="shared" si="1"/>
        <v>2.1351407865950964</v>
      </c>
      <c r="G27" s="51">
        <f t="shared" si="2"/>
        <v>0.72739290612727547</v>
      </c>
    </row>
    <row r="28" spans="1:7" x14ac:dyDescent="0.35">
      <c r="A28" s="1">
        <v>25</v>
      </c>
      <c r="B28" s="3">
        <v>36</v>
      </c>
      <c r="C28" s="4">
        <v>27</v>
      </c>
      <c r="D28" s="51">
        <f t="shared" si="0"/>
        <v>1.3333333333333333</v>
      </c>
      <c r="E28" s="51">
        <f t="shared" si="3"/>
        <v>1.431266846361186</v>
      </c>
      <c r="F28" s="51">
        <f t="shared" si="1"/>
        <v>2.1219831041596122</v>
      </c>
      <c r="G28" s="51">
        <f t="shared" si="2"/>
        <v>0.74055058856275968</v>
      </c>
    </row>
    <row r="29" spans="1:7" x14ac:dyDescent="0.35">
      <c r="A29" s="1">
        <v>26</v>
      </c>
      <c r="B29" s="3">
        <v>32</v>
      </c>
      <c r="C29" s="4">
        <v>35</v>
      </c>
      <c r="D29" s="51">
        <f t="shared" si="0"/>
        <v>0.91428571428571426</v>
      </c>
      <c r="E29" s="51">
        <f t="shared" si="3"/>
        <v>1.431266846361186</v>
      </c>
      <c r="F29" s="51">
        <f t="shared" si="1"/>
        <v>2.037929888096186</v>
      </c>
      <c r="G29" s="51">
        <f t="shared" si="2"/>
        <v>0.8246038046261861</v>
      </c>
    </row>
    <row r="30" spans="1:7" x14ac:dyDescent="0.35">
      <c r="A30" s="1">
        <v>27</v>
      </c>
      <c r="B30" s="3">
        <v>38</v>
      </c>
      <c r="C30" s="4">
        <v>20</v>
      </c>
      <c r="D30" s="51">
        <f t="shared" si="0"/>
        <v>1.9</v>
      </c>
      <c r="E30" s="51">
        <f t="shared" si="3"/>
        <v>1.431266846361186</v>
      </c>
      <c r="F30" s="51">
        <f t="shared" si="1"/>
        <v>2.2338066153835898</v>
      </c>
      <c r="G30" s="51">
        <f t="shared" si="2"/>
        <v>0.62872707733878186</v>
      </c>
    </row>
    <row r="31" spans="1:7" x14ac:dyDescent="0.35">
      <c r="A31" s="1">
        <v>28</v>
      </c>
      <c r="B31" s="6">
        <v>32</v>
      </c>
      <c r="C31" s="7">
        <v>12</v>
      </c>
      <c r="D31" s="51">
        <f t="shared" si="0"/>
        <v>2.6666666666666665</v>
      </c>
      <c r="E31" s="51">
        <f t="shared" si="3"/>
        <v>1.431266846361186</v>
      </c>
      <c r="F31" s="51">
        <f t="shared" si="1"/>
        <v>2.4673412330588254</v>
      </c>
      <c r="G31" s="51">
        <f t="shared" si="2"/>
        <v>0.39519245966354655</v>
      </c>
    </row>
    <row r="32" spans="1:7" x14ac:dyDescent="0.35">
      <c r="A32" s="1">
        <v>29</v>
      </c>
      <c r="B32" s="3">
        <v>34</v>
      </c>
      <c r="C32" s="4">
        <v>16</v>
      </c>
      <c r="D32" s="51">
        <f t="shared" si="0"/>
        <v>2.125</v>
      </c>
      <c r="E32" s="51">
        <f t="shared" si="3"/>
        <v>1.431266846361186</v>
      </c>
      <c r="F32" s="51">
        <f t="shared" si="1"/>
        <v>2.3285335854517237</v>
      </c>
      <c r="G32" s="51">
        <f t="shared" si="2"/>
        <v>0.53400010727064817</v>
      </c>
    </row>
    <row r="33" spans="1:7" x14ac:dyDescent="0.35">
      <c r="A33" s="1">
        <v>30</v>
      </c>
      <c r="B33" s="3">
        <v>33</v>
      </c>
      <c r="C33" s="4">
        <v>15</v>
      </c>
      <c r="D33" s="51">
        <f t="shared" si="0"/>
        <v>2.2000000000000002</v>
      </c>
      <c r="E33" s="51">
        <f t="shared" si="3"/>
        <v>1.431266846361186</v>
      </c>
      <c r="F33" s="51">
        <f t="shared" si="1"/>
        <v>2.3579599497221162</v>
      </c>
      <c r="G33" s="51">
        <f t="shared" si="2"/>
        <v>0.5045737430002557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2EC1-3D2F-4812-B460-283DBC7A0926}">
  <dimension ref="A1:E30"/>
  <sheetViews>
    <sheetView workbookViewId="0">
      <selection activeCell="C1" sqref="C1"/>
    </sheetView>
  </sheetViews>
  <sheetFormatPr defaultRowHeight="16.8" x14ac:dyDescent="0.35"/>
  <sheetData>
    <row r="1" spans="1:5" ht="51" thickBot="1" x14ac:dyDescent="0.4">
      <c r="A1" s="8" t="s">
        <v>1</v>
      </c>
      <c r="B1" s="50" t="s">
        <v>2</v>
      </c>
      <c r="C1" s="64" t="s">
        <v>184</v>
      </c>
      <c r="D1" s="64" t="s">
        <v>104</v>
      </c>
      <c r="E1" s="65" t="s">
        <v>103</v>
      </c>
    </row>
    <row r="2" spans="1:5" x14ac:dyDescent="0.35">
      <c r="A2" s="61">
        <v>1</v>
      </c>
      <c r="B2" s="61">
        <v>27</v>
      </c>
      <c r="C2" s="62">
        <f>AVERAGE($B$2:$B$28)</f>
        <v>22.925925925925927</v>
      </c>
      <c r="D2" s="63">
        <f>C2+3*SQRT(C2)</f>
        <v>37.29023354353609</v>
      </c>
      <c r="E2" s="63">
        <f>C2- 3*SQRT(C2)</f>
        <v>8.5616183083157651</v>
      </c>
    </row>
    <row r="3" spans="1:5" x14ac:dyDescent="0.35">
      <c r="A3" s="3">
        <v>2</v>
      </c>
      <c r="B3" s="3">
        <v>15</v>
      </c>
      <c r="C3" s="51">
        <f t="shared" ref="C3:C28" si="0">AVERAGE($B$2:$B$28)</f>
        <v>22.925925925925927</v>
      </c>
      <c r="D3" s="52">
        <f t="shared" ref="D3:D28" si="1">C3+3*SQRT(C3)</f>
        <v>37.29023354353609</v>
      </c>
      <c r="E3" s="52">
        <f t="shared" ref="E3:E28" si="2">C3- 3*SQRT(C3)</f>
        <v>8.5616183083157651</v>
      </c>
    </row>
    <row r="4" spans="1:5" x14ac:dyDescent="0.35">
      <c r="A4" s="3">
        <v>3</v>
      </c>
      <c r="B4" s="3">
        <v>36</v>
      </c>
      <c r="C4" s="51">
        <f t="shared" si="0"/>
        <v>22.925925925925927</v>
      </c>
      <c r="D4" s="52">
        <f t="shared" si="1"/>
        <v>37.29023354353609</v>
      </c>
      <c r="E4" s="52">
        <f t="shared" si="2"/>
        <v>8.5616183083157651</v>
      </c>
    </row>
    <row r="5" spans="1:5" x14ac:dyDescent="0.35">
      <c r="A5" s="3">
        <v>5</v>
      </c>
      <c r="B5" s="3">
        <v>21</v>
      </c>
      <c r="C5" s="51">
        <f t="shared" si="0"/>
        <v>22.925925925925927</v>
      </c>
      <c r="D5" s="52">
        <f t="shared" si="1"/>
        <v>37.29023354353609</v>
      </c>
      <c r="E5" s="52">
        <f t="shared" si="2"/>
        <v>8.5616183083157651</v>
      </c>
    </row>
    <row r="6" spans="1:5" x14ac:dyDescent="0.35">
      <c r="A6" s="3">
        <v>6</v>
      </c>
      <c r="B6" s="3">
        <v>23</v>
      </c>
      <c r="C6" s="51">
        <f t="shared" si="0"/>
        <v>22.925925925925927</v>
      </c>
      <c r="D6" s="52">
        <f t="shared" si="1"/>
        <v>37.29023354353609</v>
      </c>
      <c r="E6" s="52">
        <f t="shared" si="2"/>
        <v>8.5616183083157651</v>
      </c>
    </row>
    <row r="7" spans="1:5" x14ac:dyDescent="0.35">
      <c r="A7" s="3">
        <v>7</v>
      </c>
      <c r="B7" s="3">
        <v>21</v>
      </c>
      <c r="C7" s="51">
        <f t="shared" si="0"/>
        <v>22.925925925925927</v>
      </c>
      <c r="D7" s="52">
        <f t="shared" si="1"/>
        <v>37.29023354353609</v>
      </c>
      <c r="E7" s="52">
        <f t="shared" si="2"/>
        <v>8.5616183083157651</v>
      </c>
    </row>
    <row r="8" spans="1:5" x14ac:dyDescent="0.35">
      <c r="A8" s="3">
        <v>8</v>
      </c>
      <c r="B8" s="3">
        <v>16</v>
      </c>
      <c r="C8" s="51">
        <f t="shared" si="0"/>
        <v>22.925925925925927</v>
      </c>
      <c r="D8" s="52">
        <f t="shared" si="1"/>
        <v>37.29023354353609</v>
      </c>
      <c r="E8" s="52">
        <f t="shared" si="2"/>
        <v>8.5616183083157651</v>
      </c>
    </row>
    <row r="9" spans="1:5" x14ac:dyDescent="0.35">
      <c r="A9" s="3">
        <v>9</v>
      </c>
      <c r="B9" s="3">
        <v>33</v>
      </c>
      <c r="C9" s="51">
        <f t="shared" si="0"/>
        <v>22.925925925925927</v>
      </c>
      <c r="D9" s="52">
        <f t="shared" si="1"/>
        <v>37.29023354353609</v>
      </c>
      <c r="E9" s="52">
        <f t="shared" si="2"/>
        <v>8.5616183083157651</v>
      </c>
    </row>
    <row r="10" spans="1:5" x14ac:dyDescent="0.35">
      <c r="A10" s="3">
        <v>10</v>
      </c>
      <c r="B10" s="3">
        <v>35</v>
      </c>
      <c r="C10" s="51">
        <f t="shared" si="0"/>
        <v>22.925925925925927</v>
      </c>
      <c r="D10" s="52">
        <f t="shared" si="1"/>
        <v>37.29023354353609</v>
      </c>
      <c r="E10" s="52">
        <f t="shared" si="2"/>
        <v>8.5616183083157651</v>
      </c>
    </row>
    <row r="11" spans="1:5" x14ac:dyDescent="0.35">
      <c r="A11" s="3">
        <v>11</v>
      </c>
      <c r="B11" s="3">
        <v>26</v>
      </c>
      <c r="C11" s="51">
        <f t="shared" si="0"/>
        <v>22.925925925925927</v>
      </c>
      <c r="D11" s="52">
        <f t="shared" si="1"/>
        <v>37.29023354353609</v>
      </c>
      <c r="E11" s="52">
        <f t="shared" si="2"/>
        <v>8.5616183083157651</v>
      </c>
    </row>
    <row r="12" spans="1:5" x14ac:dyDescent="0.35">
      <c r="A12" s="3">
        <v>14</v>
      </c>
      <c r="B12" s="3">
        <v>35</v>
      </c>
      <c r="C12" s="51">
        <f t="shared" si="0"/>
        <v>22.925925925925927</v>
      </c>
      <c r="D12" s="52">
        <f t="shared" si="1"/>
        <v>37.29023354353609</v>
      </c>
      <c r="E12" s="52">
        <f t="shared" si="2"/>
        <v>8.5616183083157651</v>
      </c>
    </row>
    <row r="13" spans="1:5" x14ac:dyDescent="0.35">
      <c r="A13" s="3">
        <v>15</v>
      </c>
      <c r="B13" s="3">
        <v>25</v>
      </c>
      <c r="C13" s="51">
        <f t="shared" si="0"/>
        <v>22.925925925925927</v>
      </c>
      <c r="D13" s="52">
        <f t="shared" si="1"/>
        <v>37.29023354353609</v>
      </c>
      <c r="E13" s="52">
        <f t="shared" si="2"/>
        <v>8.5616183083157651</v>
      </c>
    </row>
    <row r="14" spans="1:5" x14ac:dyDescent="0.35">
      <c r="A14" s="3">
        <v>16</v>
      </c>
      <c r="B14" s="3">
        <v>19</v>
      </c>
      <c r="C14" s="51">
        <f t="shared" si="0"/>
        <v>22.925925925925927</v>
      </c>
      <c r="D14" s="52">
        <f t="shared" si="1"/>
        <v>37.29023354353609</v>
      </c>
      <c r="E14" s="52">
        <f t="shared" si="2"/>
        <v>8.5616183083157651</v>
      </c>
    </row>
    <row r="15" spans="1:5" x14ac:dyDescent="0.35">
      <c r="A15" s="3">
        <v>17</v>
      </c>
      <c r="B15" s="3">
        <v>12</v>
      </c>
      <c r="C15" s="51">
        <f t="shared" si="0"/>
        <v>22.925925925925927</v>
      </c>
      <c r="D15" s="52">
        <f t="shared" si="1"/>
        <v>37.29023354353609</v>
      </c>
      <c r="E15" s="52">
        <f t="shared" si="2"/>
        <v>8.5616183083157651</v>
      </c>
    </row>
    <row r="16" spans="1:5" x14ac:dyDescent="0.35">
      <c r="A16" s="3">
        <v>18</v>
      </c>
      <c r="B16" s="3">
        <v>17</v>
      </c>
      <c r="C16" s="51">
        <f t="shared" si="0"/>
        <v>22.925925925925927</v>
      </c>
      <c r="D16" s="52">
        <f t="shared" si="1"/>
        <v>37.29023354353609</v>
      </c>
      <c r="E16" s="52">
        <f t="shared" si="2"/>
        <v>8.5616183083157651</v>
      </c>
    </row>
    <row r="17" spans="1:5" x14ac:dyDescent="0.35">
      <c r="A17" s="3">
        <v>19</v>
      </c>
      <c r="B17" s="3">
        <v>18</v>
      </c>
      <c r="C17" s="51">
        <f t="shared" si="0"/>
        <v>22.925925925925927</v>
      </c>
      <c r="D17" s="52">
        <f t="shared" si="1"/>
        <v>37.29023354353609</v>
      </c>
      <c r="E17" s="52">
        <f t="shared" si="2"/>
        <v>8.5616183083157651</v>
      </c>
    </row>
    <row r="18" spans="1:5" x14ac:dyDescent="0.35">
      <c r="A18" s="3">
        <v>20</v>
      </c>
      <c r="B18" s="3">
        <v>26</v>
      </c>
      <c r="C18" s="51">
        <f t="shared" si="0"/>
        <v>22.925925925925927</v>
      </c>
      <c r="D18" s="52">
        <f t="shared" si="1"/>
        <v>37.29023354353609</v>
      </c>
      <c r="E18" s="52">
        <f t="shared" si="2"/>
        <v>8.5616183083157651</v>
      </c>
    </row>
    <row r="19" spans="1:5" x14ac:dyDescent="0.35">
      <c r="A19" s="3">
        <v>21</v>
      </c>
      <c r="B19" s="3">
        <v>31</v>
      </c>
      <c r="C19" s="51">
        <f t="shared" si="0"/>
        <v>22.925925925925927</v>
      </c>
      <c r="D19" s="52">
        <f t="shared" si="1"/>
        <v>37.29023354353609</v>
      </c>
      <c r="E19" s="52">
        <f t="shared" si="2"/>
        <v>8.5616183083157651</v>
      </c>
    </row>
    <row r="20" spans="1:5" x14ac:dyDescent="0.35">
      <c r="A20" s="3">
        <v>22</v>
      </c>
      <c r="B20" s="3">
        <v>14</v>
      </c>
      <c r="C20" s="51">
        <f t="shared" si="0"/>
        <v>22.925925925925927</v>
      </c>
      <c r="D20" s="52">
        <f t="shared" si="1"/>
        <v>37.29023354353609</v>
      </c>
      <c r="E20" s="52">
        <f t="shared" si="2"/>
        <v>8.5616183083157651</v>
      </c>
    </row>
    <row r="21" spans="1:5" x14ac:dyDescent="0.35">
      <c r="A21" s="3">
        <v>23</v>
      </c>
      <c r="B21" s="3">
        <v>18</v>
      </c>
      <c r="C21" s="51">
        <f t="shared" si="0"/>
        <v>22.925925925925927</v>
      </c>
      <c r="D21" s="52">
        <f t="shared" si="1"/>
        <v>37.29023354353609</v>
      </c>
      <c r="E21" s="52">
        <f t="shared" si="2"/>
        <v>8.5616183083157651</v>
      </c>
    </row>
    <row r="22" spans="1:5" x14ac:dyDescent="0.35">
      <c r="A22" s="3">
        <v>24</v>
      </c>
      <c r="B22" s="3">
        <v>26</v>
      </c>
      <c r="C22" s="51">
        <f t="shared" si="0"/>
        <v>22.925925925925927</v>
      </c>
      <c r="D22" s="52">
        <f t="shared" si="1"/>
        <v>37.29023354353609</v>
      </c>
      <c r="E22" s="52">
        <f t="shared" si="2"/>
        <v>8.5616183083157651</v>
      </c>
    </row>
    <row r="23" spans="1:5" x14ac:dyDescent="0.35">
      <c r="A23" s="3">
        <v>25</v>
      </c>
      <c r="B23" s="3">
        <v>27</v>
      </c>
      <c r="C23" s="51">
        <f t="shared" si="0"/>
        <v>22.925925925925927</v>
      </c>
      <c r="D23" s="52">
        <f t="shared" si="1"/>
        <v>37.29023354353609</v>
      </c>
      <c r="E23" s="52">
        <f t="shared" si="2"/>
        <v>8.5616183083157651</v>
      </c>
    </row>
    <row r="24" spans="1:5" x14ac:dyDescent="0.35">
      <c r="A24" s="3">
        <v>26</v>
      </c>
      <c r="B24" s="3">
        <v>35</v>
      </c>
      <c r="C24" s="51">
        <f t="shared" si="0"/>
        <v>22.925925925925927</v>
      </c>
      <c r="D24" s="52">
        <f t="shared" si="1"/>
        <v>37.29023354353609</v>
      </c>
      <c r="E24" s="52">
        <f t="shared" si="2"/>
        <v>8.5616183083157651</v>
      </c>
    </row>
    <row r="25" spans="1:5" x14ac:dyDescent="0.35">
      <c r="A25" s="3">
        <v>27</v>
      </c>
      <c r="B25" s="3">
        <v>20</v>
      </c>
      <c r="C25" s="51">
        <f t="shared" si="0"/>
        <v>22.925925925925927</v>
      </c>
      <c r="D25" s="52">
        <f t="shared" si="1"/>
        <v>37.29023354353609</v>
      </c>
      <c r="E25" s="52">
        <f t="shared" si="2"/>
        <v>8.5616183083157651</v>
      </c>
    </row>
    <row r="26" spans="1:5" x14ac:dyDescent="0.35">
      <c r="A26" s="3">
        <v>28</v>
      </c>
      <c r="B26" s="3">
        <v>12</v>
      </c>
      <c r="C26" s="51">
        <f t="shared" si="0"/>
        <v>22.925925925925927</v>
      </c>
      <c r="D26" s="52">
        <f t="shared" si="1"/>
        <v>37.29023354353609</v>
      </c>
      <c r="E26" s="52">
        <f t="shared" si="2"/>
        <v>8.5616183083157651</v>
      </c>
    </row>
    <row r="27" spans="1:5" x14ac:dyDescent="0.35">
      <c r="A27" s="3">
        <v>29</v>
      </c>
      <c r="B27" s="3">
        <v>16</v>
      </c>
      <c r="C27" s="51">
        <f t="shared" si="0"/>
        <v>22.925925925925927</v>
      </c>
      <c r="D27" s="52">
        <f t="shared" si="1"/>
        <v>37.29023354353609</v>
      </c>
      <c r="E27" s="52">
        <f t="shared" si="2"/>
        <v>8.5616183083157651</v>
      </c>
    </row>
    <row r="28" spans="1:5" x14ac:dyDescent="0.35">
      <c r="A28" s="3">
        <v>30</v>
      </c>
      <c r="B28" s="3">
        <v>15</v>
      </c>
      <c r="C28" s="51">
        <f t="shared" si="0"/>
        <v>22.925925925925927</v>
      </c>
      <c r="D28" s="52">
        <f t="shared" si="1"/>
        <v>37.29023354353609</v>
      </c>
      <c r="E28" s="52">
        <f t="shared" si="2"/>
        <v>8.5616183083157651</v>
      </c>
    </row>
    <row r="30" spans="1:5" x14ac:dyDescent="0.35">
      <c r="B30" s="9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0870-C76A-4650-BB86-9DDE504F53A0}">
  <dimension ref="A1:G20"/>
  <sheetViews>
    <sheetView workbookViewId="0">
      <selection activeCell="F7" sqref="F7"/>
    </sheetView>
  </sheetViews>
  <sheetFormatPr defaultRowHeight="16.8" x14ac:dyDescent="0.35"/>
  <cols>
    <col min="1" max="1" width="4.69921875" bestFit="1" customWidth="1"/>
    <col min="2" max="2" width="11.796875" bestFit="1" customWidth="1"/>
    <col min="3" max="3" width="6.59765625" bestFit="1" customWidth="1"/>
    <col min="4" max="7" width="8.796875" customWidth="1"/>
    <col min="8" max="20" width="4.8984375" customWidth="1"/>
  </cols>
  <sheetData>
    <row r="1" spans="1:7" x14ac:dyDescent="0.35">
      <c r="A1" s="2" t="s">
        <v>154</v>
      </c>
      <c r="B1" s="2">
        <v>250</v>
      </c>
      <c r="C1" s="2">
        <v>42</v>
      </c>
      <c r="D1" s="54">
        <f t="shared" ref="D1:D20" si="0">C1/B1</f>
        <v>0.16800000000000001</v>
      </c>
      <c r="E1" s="54">
        <f>F1+3*SQRT((F1*(1-F1))/$B1)</f>
        <v>0.22559407356932498</v>
      </c>
      <c r="F1" s="54">
        <f>SUM($C$1:$C$20)/SUM($B$1:$B$20)</f>
        <v>0.15663338088445078</v>
      </c>
      <c r="G1" s="54">
        <f>F1-3*SQRT((F1*(1-F1))/$B1)</f>
        <v>8.7672688199576562E-2</v>
      </c>
    </row>
    <row r="2" spans="1:7" x14ac:dyDescent="0.35">
      <c r="A2" s="2" t="s">
        <v>155</v>
      </c>
      <c r="B2" s="2">
        <v>250</v>
      </c>
      <c r="C2" s="2">
        <v>55</v>
      </c>
      <c r="D2" s="54">
        <f t="shared" si="0"/>
        <v>0.22</v>
      </c>
      <c r="E2" s="54">
        <f t="shared" ref="E2:E20" si="1">F2+3*SQRT((F2*(1-F2))/$B2)</f>
        <v>0.22559407356932498</v>
      </c>
      <c r="F2" s="54">
        <f t="shared" ref="F2:F20" si="2">SUM($C$1:$C$20)/SUM($B$1:$B$20)</f>
        <v>0.15663338088445078</v>
      </c>
      <c r="G2" s="54">
        <f t="shared" ref="G2:G20" si="3">F2-3*SQRT((F2*(1-F2))/$B2)</f>
        <v>8.7672688199576562E-2</v>
      </c>
    </row>
    <row r="3" spans="1:7" x14ac:dyDescent="0.35">
      <c r="A3" s="2" t="s">
        <v>95</v>
      </c>
      <c r="B3" s="2">
        <v>250</v>
      </c>
      <c r="C3" s="2">
        <v>51</v>
      </c>
      <c r="D3" s="54">
        <f t="shared" si="0"/>
        <v>0.20399999999999999</v>
      </c>
      <c r="E3" s="54">
        <f t="shared" si="1"/>
        <v>0.22559407356932498</v>
      </c>
      <c r="F3" s="54">
        <f t="shared" si="2"/>
        <v>0.15663338088445078</v>
      </c>
      <c r="G3" s="54">
        <f t="shared" si="3"/>
        <v>8.7672688199576562E-2</v>
      </c>
    </row>
    <row r="4" spans="1:7" x14ac:dyDescent="0.35">
      <c r="A4" s="2" t="s">
        <v>156</v>
      </c>
      <c r="B4" s="2">
        <v>315</v>
      </c>
      <c r="C4" s="2">
        <v>46</v>
      </c>
      <c r="D4" s="54">
        <f t="shared" si="0"/>
        <v>0.14603174603174604</v>
      </c>
      <c r="E4" s="54">
        <f t="shared" si="1"/>
        <v>0.21806844878478587</v>
      </c>
      <c r="F4" s="54">
        <f t="shared" si="2"/>
        <v>0.15663338088445078</v>
      </c>
      <c r="G4" s="54">
        <f t="shared" si="3"/>
        <v>9.5198312984115699E-2</v>
      </c>
    </row>
    <row r="5" spans="1:7" x14ac:dyDescent="0.35">
      <c r="A5" s="2" t="s">
        <v>157</v>
      </c>
      <c r="B5" s="2">
        <v>315</v>
      </c>
      <c r="C5" s="2">
        <v>61</v>
      </c>
      <c r="D5" s="54">
        <f t="shared" si="0"/>
        <v>0.19365079365079366</v>
      </c>
      <c r="E5" s="54">
        <f t="shared" si="1"/>
        <v>0.21806844878478587</v>
      </c>
      <c r="F5" s="54">
        <f t="shared" si="2"/>
        <v>0.15663338088445078</v>
      </c>
      <c r="G5" s="54">
        <f t="shared" si="3"/>
        <v>9.5198312984115699E-2</v>
      </c>
    </row>
    <row r="6" spans="1:7" x14ac:dyDescent="0.35">
      <c r="A6" s="2" t="s">
        <v>158</v>
      </c>
      <c r="B6" s="2">
        <v>315</v>
      </c>
      <c r="C6" s="2">
        <v>39</v>
      </c>
      <c r="D6" s="54">
        <f t="shared" si="0"/>
        <v>0.12380952380952381</v>
      </c>
      <c r="E6" s="54">
        <f t="shared" si="1"/>
        <v>0.21806844878478587</v>
      </c>
      <c r="F6" s="54">
        <f t="shared" si="2"/>
        <v>0.15663338088445078</v>
      </c>
      <c r="G6" s="54">
        <f t="shared" si="3"/>
        <v>9.5198312984115699E-2</v>
      </c>
    </row>
    <row r="7" spans="1:7" x14ac:dyDescent="0.35">
      <c r="A7" s="2" t="s">
        <v>159</v>
      </c>
      <c r="B7" s="2">
        <v>315</v>
      </c>
      <c r="C7" s="2">
        <v>44</v>
      </c>
      <c r="D7" s="54">
        <f t="shared" si="0"/>
        <v>0.13968253968253969</v>
      </c>
      <c r="E7" s="54">
        <f t="shared" si="1"/>
        <v>0.21806844878478587</v>
      </c>
      <c r="F7" s="54">
        <f t="shared" si="2"/>
        <v>0.15663338088445078</v>
      </c>
      <c r="G7" s="54">
        <f t="shared" si="3"/>
        <v>9.5198312984115699E-2</v>
      </c>
    </row>
    <row r="8" spans="1:7" x14ac:dyDescent="0.35">
      <c r="A8" s="2" t="s">
        <v>160</v>
      </c>
      <c r="B8" s="2">
        <v>250</v>
      </c>
      <c r="C8" s="2">
        <v>41</v>
      </c>
      <c r="D8" s="54">
        <f t="shared" si="0"/>
        <v>0.16400000000000001</v>
      </c>
      <c r="E8" s="54">
        <f t="shared" si="1"/>
        <v>0.22559407356932498</v>
      </c>
      <c r="F8" s="54">
        <f t="shared" si="2"/>
        <v>0.15663338088445078</v>
      </c>
      <c r="G8" s="54">
        <f t="shared" si="3"/>
        <v>8.7672688199576562E-2</v>
      </c>
    </row>
    <row r="9" spans="1:7" x14ac:dyDescent="0.35">
      <c r="A9" s="2" t="s">
        <v>161</v>
      </c>
      <c r="B9" s="2">
        <v>250</v>
      </c>
      <c r="C9" s="2">
        <v>51</v>
      </c>
      <c r="D9" s="54">
        <f t="shared" si="0"/>
        <v>0.20399999999999999</v>
      </c>
      <c r="E9" s="54">
        <f t="shared" si="1"/>
        <v>0.22559407356932498</v>
      </c>
      <c r="F9" s="54">
        <f t="shared" si="2"/>
        <v>0.15663338088445078</v>
      </c>
      <c r="G9" s="54">
        <f t="shared" si="3"/>
        <v>8.7672688199576562E-2</v>
      </c>
    </row>
    <row r="10" spans="1:7" x14ac:dyDescent="0.35">
      <c r="A10" s="2" t="s">
        <v>162</v>
      </c>
      <c r="B10" s="2">
        <v>500</v>
      </c>
      <c r="C10" s="2">
        <v>88</v>
      </c>
      <c r="D10" s="54">
        <f t="shared" si="0"/>
        <v>0.17599999999999999</v>
      </c>
      <c r="E10" s="54">
        <f t="shared" si="1"/>
        <v>0.20539595431724689</v>
      </c>
      <c r="F10" s="54">
        <f t="shared" si="2"/>
        <v>0.15663338088445078</v>
      </c>
      <c r="G10" s="54">
        <f t="shared" si="3"/>
        <v>0.10787080745165467</v>
      </c>
    </row>
    <row r="11" spans="1:7" x14ac:dyDescent="0.35">
      <c r="A11" s="2" t="s">
        <v>163</v>
      </c>
      <c r="B11" s="2">
        <v>500</v>
      </c>
      <c r="C11" s="2">
        <v>101</v>
      </c>
      <c r="D11" s="54">
        <f t="shared" si="0"/>
        <v>0.20200000000000001</v>
      </c>
      <c r="E11" s="54">
        <f t="shared" si="1"/>
        <v>0.20539595431724689</v>
      </c>
      <c r="F11" s="54">
        <f t="shared" si="2"/>
        <v>0.15663338088445078</v>
      </c>
      <c r="G11" s="54">
        <f t="shared" si="3"/>
        <v>0.10787080745165467</v>
      </c>
    </row>
    <row r="12" spans="1:7" x14ac:dyDescent="0.35">
      <c r="A12" s="2" t="s">
        <v>164</v>
      </c>
      <c r="B12" s="2">
        <v>500</v>
      </c>
      <c r="C12" s="2">
        <v>101</v>
      </c>
      <c r="D12" s="54">
        <f t="shared" si="0"/>
        <v>0.20200000000000001</v>
      </c>
      <c r="E12" s="54">
        <f t="shared" si="1"/>
        <v>0.20539595431724689</v>
      </c>
      <c r="F12" s="54">
        <f t="shared" si="2"/>
        <v>0.15663338088445078</v>
      </c>
      <c r="G12" s="54">
        <f t="shared" si="3"/>
        <v>0.10787080745165467</v>
      </c>
    </row>
    <row r="13" spans="1:7" x14ac:dyDescent="0.35">
      <c r="A13" s="2" t="s">
        <v>165</v>
      </c>
      <c r="B13" s="2">
        <v>500</v>
      </c>
      <c r="C13" s="2">
        <v>40</v>
      </c>
      <c r="D13" s="54">
        <f t="shared" si="0"/>
        <v>0.08</v>
      </c>
      <c r="E13" s="54">
        <f t="shared" si="1"/>
        <v>0.20539595431724689</v>
      </c>
      <c r="F13" s="54">
        <f t="shared" si="2"/>
        <v>0.15663338088445078</v>
      </c>
      <c r="G13" s="54">
        <f t="shared" si="3"/>
        <v>0.10787080745165467</v>
      </c>
    </row>
    <row r="14" spans="1:7" x14ac:dyDescent="0.35">
      <c r="A14" s="2" t="s">
        <v>166</v>
      </c>
      <c r="B14" s="2">
        <v>500</v>
      </c>
      <c r="C14" s="2">
        <v>48</v>
      </c>
      <c r="D14" s="54">
        <f t="shared" si="0"/>
        <v>9.6000000000000002E-2</v>
      </c>
      <c r="E14" s="54">
        <f t="shared" si="1"/>
        <v>0.20539595431724689</v>
      </c>
      <c r="F14" s="54">
        <f t="shared" si="2"/>
        <v>0.15663338088445078</v>
      </c>
      <c r="G14" s="54">
        <f t="shared" si="3"/>
        <v>0.10787080745165467</v>
      </c>
    </row>
    <row r="15" spans="1:7" x14ac:dyDescent="0.35">
      <c r="A15" s="2" t="s">
        <v>167</v>
      </c>
      <c r="B15" s="2">
        <v>250</v>
      </c>
      <c r="C15" s="2">
        <v>47</v>
      </c>
      <c r="D15" s="54">
        <f t="shared" si="0"/>
        <v>0.188</v>
      </c>
      <c r="E15" s="54">
        <f t="shared" si="1"/>
        <v>0.22559407356932498</v>
      </c>
      <c r="F15" s="54">
        <f t="shared" si="2"/>
        <v>0.15663338088445078</v>
      </c>
      <c r="G15" s="54">
        <f t="shared" si="3"/>
        <v>8.7672688199576562E-2</v>
      </c>
    </row>
    <row r="16" spans="1:7" x14ac:dyDescent="0.35">
      <c r="A16" s="2" t="s">
        <v>168</v>
      </c>
      <c r="B16" s="2">
        <v>250</v>
      </c>
      <c r="C16" s="2">
        <v>50</v>
      </c>
      <c r="D16" s="54">
        <f t="shared" si="0"/>
        <v>0.2</v>
      </c>
      <c r="E16" s="54">
        <f t="shared" si="1"/>
        <v>0.22559407356932498</v>
      </c>
      <c r="F16" s="54">
        <f t="shared" si="2"/>
        <v>0.15663338088445078</v>
      </c>
      <c r="G16" s="54">
        <f t="shared" si="3"/>
        <v>8.7672688199576562E-2</v>
      </c>
    </row>
    <row r="17" spans="1:7" x14ac:dyDescent="0.35">
      <c r="A17" s="2" t="s">
        <v>169</v>
      </c>
      <c r="B17" s="2">
        <v>250</v>
      </c>
      <c r="C17" s="2">
        <v>48</v>
      </c>
      <c r="D17" s="54">
        <f t="shared" si="0"/>
        <v>0.192</v>
      </c>
      <c r="E17" s="54">
        <f t="shared" si="1"/>
        <v>0.22559407356932498</v>
      </c>
      <c r="F17" s="54">
        <f t="shared" si="2"/>
        <v>0.15663338088445078</v>
      </c>
      <c r="G17" s="54">
        <f t="shared" si="3"/>
        <v>8.7672688199576562E-2</v>
      </c>
    </row>
    <row r="18" spans="1:7" x14ac:dyDescent="0.35">
      <c r="A18" s="2" t="s">
        <v>170</v>
      </c>
      <c r="B18" s="2">
        <v>250</v>
      </c>
      <c r="C18" s="2">
        <v>57</v>
      </c>
      <c r="D18" s="54">
        <f t="shared" si="0"/>
        <v>0.22800000000000001</v>
      </c>
      <c r="E18" s="54">
        <f t="shared" si="1"/>
        <v>0.22559407356932498</v>
      </c>
      <c r="F18" s="54">
        <f t="shared" si="2"/>
        <v>0.15663338088445078</v>
      </c>
      <c r="G18" s="54">
        <f t="shared" si="3"/>
        <v>8.7672688199576562E-2</v>
      </c>
    </row>
    <row r="19" spans="1:7" x14ac:dyDescent="0.35">
      <c r="A19" s="2" t="s">
        <v>171</v>
      </c>
      <c r="B19" s="2">
        <v>500</v>
      </c>
      <c r="C19" s="2">
        <v>45</v>
      </c>
      <c r="D19" s="54">
        <f t="shared" si="0"/>
        <v>0.09</v>
      </c>
      <c r="E19" s="54">
        <f t="shared" si="1"/>
        <v>0.20539595431724689</v>
      </c>
      <c r="F19" s="54">
        <f t="shared" si="2"/>
        <v>0.15663338088445078</v>
      </c>
      <c r="G19" s="54">
        <f t="shared" si="3"/>
        <v>0.10787080745165467</v>
      </c>
    </row>
    <row r="20" spans="1:7" x14ac:dyDescent="0.35">
      <c r="A20" s="2" t="s">
        <v>172</v>
      </c>
      <c r="B20" s="2">
        <v>500</v>
      </c>
      <c r="C20" s="2">
        <v>43</v>
      </c>
      <c r="D20" s="54">
        <f t="shared" si="0"/>
        <v>8.5999999999999993E-2</v>
      </c>
      <c r="E20" s="54">
        <f t="shared" si="1"/>
        <v>0.20539595431724689</v>
      </c>
      <c r="F20" s="54">
        <f t="shared" si="2"/>
        <v>0.15663338088445078</v>
      </c>
      <c r="G20" s="54">
        <f t="shared" si="3"/>
        <v>0.10787080745165467</v>
      </c>
    </row>
  </sheetData>
  <phoneticPr fontId="26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A248-1D59-43F3-B38B-0464F41F3DB2}">
  <dimension ref="A1:G23"/>
  <sheetViews>
    <sheetView topLeftCell="A22" workbookViewId="0">
      <selection activeCell="AA13" sqref="AA13"/>
    </sheetView>
  </sheetViews>
  <sheetFormatPr defaultRowHeight="16.8" x14ac:dyDescent="0.35"/>
  <cols>
    <col min="1" max="1" width="5.8984375" customWidth="1"/>
    <col min="2" max="36" width="4.8984375" customWidth="1"/>
  </cols>
  <sheetData>
    <row r="1" spans="1:7" x14ac:dyDescent="0.35">
      <c r="D1" s="2" t="s">
        <v>212</v>
      </c>
    </row>
    <row r="2" spans="1:7" x14ac:dyDescent="0.35">
      <c r="D2" s="2">
        <f>SUM($C$4:$C$23)/SUM($B$4:$B$23)</f>
        <v>0.1105</v>
      </c>
    </row>
    <row r="3" spans="1:7" x14ac:dyDescent="0.35">
      <c r="A3" s="2" t="s">
        <v>3</v>
      </c>
      <c r="B3" s="2" t="s">
        <v>4</v>
      </c>
      <c r="C3" s="2" t="s">
        <v>5</v>
      </c>
      <c r="D3" s="2" t="s">
        <v>185</v>
      </c>
      <c r="E3" s="2" t="s">
        <v>103</v>
      </c>
      <c r="F3" s="2" t="s">
        <v>211</v>
      </c>
      <c r="G3" s="2" t="s">
        <v>104</v>
      </c>
    </row>
    <row r="4" spans="1:7" x14ac:dyDescent="0.35">
      <c r="A4" s="10">
        <v>1</v>
      </c>
      <c r="B4" s="10">
        <v>200</v>
      </c>
      <c r="C4" s="11">
        <v>8</v>
      </c>
      <c r="D4" s="2">
        <f>C4/B4</f>
        <v>0.04</v>
      </c>
      <c r="E4" s="2">
        <f>F4-3*SQRT(F4*(1-F4)/B4)</f>
        <v>4.3994069813286588E-2</v>
      </c>
      <c r="F4" s="2">
        <f>SUM($C$4:$C$23)/SUM($B$4:$B$23)</f>
        <v>0.1105</v>
      </c>
      <c r="G4" s="2">
        <f>F4+3*SQRT(F4*(1-F4)/B4)</f>
        <v>0.1770059301867134</v>
      </c>
    </row>
    <row r="5" spans="1:7" x14ac:dyDescent="0.35">
      <c r="A5" s="10">
        <v>2</v>
      </c>
      <c r="B5" s="10">
        <v>200</v>
      </c>
      <c r="C5" s="11">
        <v>15</v>
      </c>
      <c r="D5" s="2">
        <f t="shared" ref="D5:D23" si="0">C5/B5</f>
        <v>7.4999999999999997E-2</v>
      </c>
      <c r="E5" s="2">
        <f t="shared" ref="E5:E23" si="1">F5-3*SQRT(F5*(1-F5)/B5)</f>
        <v>4.3994069813286588E-2</v>
      </c>
      <c r="F5" s="2">
        <f t="shared" ref="F5:F23" si="2">SUM($C$4:$C$23)/SUM($B$4:$B$23)</f>
        <v>0.1105</v>
      </c>
      <c r="G5" s="2">
        <f t="shared" ref="G5:G23" si="3">F5+3*SQRT(F5*(1-F5)/B5)</f>
        <v>0.1770059301867134</v>
      </c>
    </row>
    <row r="6" spans="1:7" x14ac:dyDescent="0.35">
      <c r="A6" s="10">
        <v>3</v>
      </c>
      <c r="B6" s="10">
        <v>200</v>
      </c>
      <c r="C6" s="11">
        <v>32</v>
      </c>
      <c r="D6" s="2">
        <f t="shared" si="0"/>
        <v>0.16</v>
      </c>
      <c r="E6" s="2">
        <f t="shared" si="1"/>
        <v>4.3994069813286588E-2</v>
      </c>
      <c r="F6" s="2">
        <f t="shared" si="2"/>
        <v>0.1105</v>
      </c>
      <c r="G6" s="2">
        <f t="shared" si="3"/>
        <v>0.1770059301867134</v>
      </c>
    </row>
    <row r="7" spans="1:7" x14ac:dyDescent="0.35">
      <c r="A7" s="10">
        <v>4</v>
      </c>
      <c r="B7" s="10">
        <v>200</v>
      </c>
      <c r="C7" s="11">
        <v>24</v>
      </c>
      <c r="D7" s="2">
        <f t="shared" si="0"/>
        <v>0.12</v>
      </c>
      <c r="E7" s="2">
        <f t="shared" si="1"/>
        <v>4.3994069813286588E-2</v>
      </c>
      <c r="F7" s="2">
        <f t="shared" si="2"/>
        <v>0.1105</v>
      </c>
      <c r="G7" s="2">
        <f t="shared" si="3"/>
        <v>0.1770059301867134</v>
      </c>
    </row>
    <row r="8" spans="1:7" x14ac:dyDescent="0.35">
      <c r="A8" s="10">
        <v>5</v>
      </c>
      <c r="B8" s="10">
        <v>200</v>
      </c>
      <c r="C8" s="11">
        <v>21</v>
      </c>
      <c r="D8" s="2">
        <f t="shared" si="0"/>
        <v>0.105</v>
      </c>
      <c r="E8" s="2">
        <f t="shared" si="1"/>
        <v>4.3994069813286588E-2</v>
      </c>
      <c r="F8" s="2">
        <f t="shared" si="2"/>
        <v>0.1105</v>
      </c>
      <c r="G8" s="2">
        <f t="shared" si="3"/>
        <v>0.1770059301867134</v>
      </c>
    </row>
    <row r="9" spans="1:7" x14ac:dyDescent="0.35">
      <c r="A9" s="10">
        <v>6</v>
      </c>
      <c r="B9" s="10">
        <v>200</v>
      </c>
      <c r="C9" s="11">
        <v>35</v>
      </c>
      <c r="D9" s="2">
        <f t="shared" si="0"/>
        <v>0.17499999999999999</v>
      </c>
      <c r="E9" s="2">
        <f t="shared" si="1"/>
        <v>4.3994069813286588E-2</v>
      </c>
      <c r="F9" s="2">
        <f t="shared" si="2"/>
        <v>0.1105</v>
      </c>
      <c r="G9" s="2">
        <f t="shared" si="3"/>
        <v>0.1770059301867134</v>
      </c>
    </row>
    <row r="10" spans="1:7" x14ac:dyDescent="0.35">
      <c r="A10" s="10">
        <v>7</v>
      </c>
      <c r="B10" s="10">
        <v>200</v>
      </c>
      <c r="C10" s="11">
        <v>12</v>
      </c>
      <c r="D10" s="2">
        <f t="shared" si="0"/>
        <v>0.06</v>
      </c>
      <c r="E10" s="2">
        <f t="shared" si="1"/>
        <v>4.3994069813286588E-2</v>
      </c>
      <c r="F10" s="2">
        <f t="shared" si="2"/>
        <v>0.1105</v>
      </c>
      <c r="G10" s="2">
        <f t="shared" si="3"/>
        <v>0.1770059301867134</v>
      </c>
    </row>
    <row r="11" spans="1:7" x14ac:dyDescent="0.35">
      <c r="A11" s="10">
        <v>8</v>
      </c>
      <c r="B11" s="10">
        <v>200</v>
      </c>
      <c r="C11" s="11">
        <v>19</v>
      </c>
      <c r="D11" s="2">
        <f t="shared" si="0"/>
        <v>9.5000000000000001E-2</v>
      </c>
      <c r="E11" s="2">
        <f t="shared" si="1"/>
        <v>4.3994069813286588E-2</v>
      </c>
      <c r="F11" s="2">
        <f t="shared" si="2"/>
        <v>0.1105</v>
      </c>
      <c r="G11" s="2">
        <f t="shared" si="3"/>
        <v>0.1770059301867134</v>
      </c>
    </row>
    <row r="12" spans="1:7" x14ac:dyDescent="0.35">
      <c r="A12" s="10">
        <v>9</v>
      </c>
      <c r="B12" s="10">
        <v>200</v>
      </c>
      <c r="C12" s="11">
        <v>27</v>
      </c>
      <c r="D12" s="2">
        <f t="shared" si="0"/>
        <v>0.13500000000000001</v>
      </c>
      <c r="E12" s="2">
        <f t="shared" si="1"/>
        <v>4.3994069813286588E-2</v>
      </c>
      <c r="F12" s="2">
        <f t="shared" si="2"/>
        <v>0.1105</v>
      </c>
      <c r="G12" s="2">
        <f t="shared" si="3"/>
        <v>0.1770059301867134</v>
      </c>
    </row>
    <row r="13" spans="1:7" x14ac:dyDescent="0.35">
      <c r="A13" s="10">
        <v>10</v>
      </c>
      <c r="B13" s="10">
        <v>200</v>
      </c>
      <c r="C13" s="11">
        <v>12</v>
      </c>
      <c r="D13" s="2">
        <f t="shared" si="0"/>
        <v>0.06</v>
      </c>
      <c r="E13" s="2">
        <f t="shared" si="1"/>
        <v>4.3994069813286588E-2</v>
      </c>
      <c r="F13" s="2">
        <f t="shared" si="2"/>
        <v>0.1105</v>
      </c>
      <c r="G13" s="2">
        <f t="shared" si="3"/>
        <v>0.1770059301867134</v>
      </c>
    </row>
    <row r="14" spans="1:7" x14ac:dyDescent="0.35">
      <c r="A14" s="10">
        <v>11</v>
      </c>
      <c r="B14" s="10">
        <v>200</v>
      </c>
      <c r="C14" s="11">
        <v>17</v>
      </c>
      <c r="D14" s="2">
        <f t="shared" si="0"/>
        <v>8.5000000000000006E-2</v>
      </c>
      <c r="E14" s="2">
        <f t="shared" si="1"/>
        <v>4.3994069813286588E-2</v>
      </c>
      <c r="F14" s="2">
        <f t="shared" si="2"/>
        <v>0.1105</v>
      </c>
      <c r="G14" s="2">
        <f t="shared" si="3"/>
        <v>0.1770059301867134</v>
      </c>
    </row>
    <row r="15" spans="1:7" x14ac:dyDescent="0.35">
      <c r="A15" s="10">
        <v>12</v>
      </c>
      <c r="B15" s="10">
        <v>200</v>
      </c>
      <c r="C15" s="11">
        <v>26</v>
      </c>
      <c r="D15" s="2">
        <f t="shared" si="0"/>
        <v>0.13</v>
      </c>
      <c r="E15" s="2">
        <f t="shared" si="1"/>
        <v>4.3994069813286588E-2</v>
      </c>
      <c r="F15" s="2">
        <f t="shared" si="2"/>
        <v>0.1105</v>
      </c>
      <c r="G15" s="2">
        <f t="shared" si="3"/>
        <v>0.1770059301867134</v>
      </c>
    </row>
    <row r="16" spans="1:7" x14ac:dyDescent="0.35">
      <c r="A16" s="10">
        <v>13</v>
      </c>
      <c r="B16" s="10">
        <v>200</v>
      </c>
      <c r="C16" s="11">
        <v>21</v>
      </c>
      <c r="D16" s="2">
        <f t="shared" si="0"/>
        <v>0.105</v>
      </c>
      <c r="E16" s="2">
        <f t="shared" si="1"/>
        <v>4.3994069813286588E-2</v>
      </c>
      <c r="F16" s="2">
        <f t="shared" si="2"/>
        <v>0.1105</v>
      </c>
      <c r="G16" s="2">
        <f t="shared" si="3"/>
        <v>0.1770059301867134</v>
      </c>
    </row>
    <row r="17" spans="1:7" x14ac:dyDescent="0.35">
      <c r="A17" s="10">
        <v>14</v>
      </c>
      <c r="B17" s="10">
        <v>200</v>
      </c>
      <c r="C17" s="11">
        <v>32</v>
      </c>
      <c r="D17" s="2">
        <f t="shared" si="0"/>
        <v>0.16</v>
      </c>
      <c r="E17" s="2">
        <f t="shared" si="1"/>
        <v>4.3994069813286588E-2</v>
      </c>
      <c r="F17" s="2">
        <f t="shared" si="2"/>
        <v>0.1105</v>
      </c>
      <c r="G17" s="2">
        <f t="shared" si="3"/>
        <v>0.1770059301867134</v>
      </c>
    </row>
    <row r="18" spans="1:7" x14ac:dyDescent="0.35">
      <c r="A18" s="10">
        <v>15</v>
      </c>
      <c r="B18" s="10">
        <v>200</v>
      </c>
      <c r="C18" s="11">
        <v>18</v>
      </c>
      <c r="D18" s="2">
        <f t="shared" si="0"/>
        <v>0.09</v>
      </c>
      <c r="E18" s="2">
        <f t="shared" si="1"/>
        <v>4.3994069813286588E-2</v>
      </c>
      <c r="F18" s="2">
        <f t="shared" si="2"/>
        <v>0.1105</v>
      </c>
      <c r="G18" s="2">
        <f t="shared" si="3"/>
        <v>0.1770059301867134</v>
      </c>
    </row>
    <row r="19" spans="1:7" x14ac:dyDescent="0.35">
      <c r="A19" s="10">
        <v>16</v>
      </c>
      <c r="B19" s="10">
        <v>200</v>
      </c>
      <c r="C19" s="11">
        <v>29</v>
      </c>
      <c r="D19" s="2">
        <f t="shared" si="0"/>
        <v>0.14499999999999999</v>
      </c>
      <c r="E19" s="2">
        <f t="shared" si="1"/>
        <v>4.3994069813286588E-2</v>
      </c>
      <c r="F19" s="2">
        <f t="shared" si="2"/>
        <v>0.1105</v>
      </c>
      <c r="G19" s="2">
        <f t="shared" si="3"/>
        <v>0.1770059301867134</v>
      </c>
    </row>
    <row r="20" spans="1:7" x14ac:dyDescent="0.35">
      <c r="A20" s="10">
        <v>17</v>
      </c>
      <c r="B20" s="10">
        <v>200</v>
      </c>
      <c r="C20" s="11">
        <v>12</v>
      </c>
      <c r="D20" s="2">
        <f t="shared" si="0"/>
        <v>0.06</v>
      </c>
      <c r="E20" s="2">
        <f t="shared" si="1"/>
        <v>4.3994069813286588E-2</v>
      </c>
      <c r="F20" s="2">
        <f t="shared" si="2"/>
        <v>0.1105</v>
      </c>
      <c r="G20" s="2">
        <f t="shared" si="3"/>
        <v>0.1770059301867134</v>
      </c>
    </row>
    <row r="21" spans="1:7" x14ac:dyDescent="0.35">
      <c r="A21" s="10">
        <v>18</v>
      </c>
      <c r="B21" s="10">
        <v>200</v>
      </c>
      <c r="C21" s="11">
        <v>34</v>
      </c>
      <c r="D21" s="2">
        <f t="shared" si="0"/>
        <v>0.17</v>
      </c>
      <c r="E21" s="2">
        <f t="shared" si="1"/>
        <v>4.3994069813286588E-2</v>
      </c>
      <c r="F21" s="2">
        <f t="shared" si="2"/>
        <v>0.1105</v>
      </c>
      <c r="G21" s="2">
        <f t="shared" si="3"/>
        <v>0.1770059301867134</v>
      </c>
    </row>
    <row r="22" spans="1:7" x14ac:dyDescent="0.35">
      <c r="A22" s="10">
        <v>19</v>
      </c>
      <c r="B22" s="10">
        <v>200</v>
      </c>
      <c r="C22" s="11">
        <v>25</v>
      </c>
      <c r="D22" s="2">
        <f t="shared" si="0"/>
        <v>0.125</v>
      </c>
      <c r="E22" s="2">
        <f t="shared" si="1"/>
        <v>4.3994069813286588E-2</v>
      </c>
      <c r="F22" s="2">
        <f t="shared" si="2"/>
        <v>0.1105</v>
      </c>
      <c r="G22" s="2">
        <f t="shared" si="3"/>
        <v>0.1770059301867134</v>
      </c>
    </row>
    <row r="23" spans="1:7" x14ac:dyDescent="0.35">
      <c r="A23" s="10">
        <v>20</v>
      </c>
      <c r="B23" s="10">
        <v>200</v>
      </c>
      <c r="C23" s="11">
        <v>23</v>
      </c>
      <c r="D23" s="2">
        <f t="shared" si="0"/>
        <v>0.115</v>
      </c>
      <c r="E23" s="2">
        <f t="shared" si="1"/>
        <v>4.3994069813286588E-2</v>
      </c>
      <c r="F23" s="2">
        <f t="shared" si="2"/>
        <v>0.1105</v>
      </c>
      <c r="G23" s="2">
        <f t="shared" si="3"/>
        <v>0.1770059301867134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5D82-311E-4AE6-836B-9737F38EEA77}">
  <dimension ref="A1:E26"/>
  <sheetViews>
    <sheetView workbookViewId="0">
      <selection sqref="A1:E26"/>
    </sheetView>
  </sheetViews>
  <sheetFormatPr defaultRowHeight="16.8" x14ac:dyDescent="0.35"/>
  <sheetData>
    <row r="1" spans="1:5" ht="20.399999999999999" x14ac:dyDescent="0.35">
      <c r="A1" s="95" t="s">
        <v>57</v>
      </c>
      <c r="B1" s="95"/>
      <c r="C1" s="95"/>
      <c r="D1" s="95"/>
      <c r="E1" s="95"/>
    </row>
    <row r="2" spans="1:5" ht="40.799999999999997" x14ac:dyDescent="0.35">
      <c r="A2" s="81" t="s">
        <v>58</v>
      </c>
      <c r="B2" s="81" t="s">
        <v>59</v>
      </c>
      <c r="C2" s="81" t="s">
        <v>60</v>
      </c>
      <c r="D2" s="81" t="s">
        <v>61</v>
      </c>
      <c r="E2" s="81" t="s">
        <v>62</v>
      </c>
    </row>
    <row r="3" spans="1:5" ht="20.399999999999999" x14ac:dyDescent="0.35">
      <c r="A3" s="82">
        <v>2</v>
      </c>
      <c r="B3" s="82">
        <v>1.88</v>
      </c>
      <c r="C3" s="82">
        <v>1.1279999999999999</v>
      </c>
      <c r="D3" s="82" t="s">
        <v>63</v>
      </c>
      <c r="E3" s="82">
        <v>3.2679999999999998</v>
      </c>
    </row>
    <row r="4" spans="1:5" ht="20.399999999999999" x14ac:dyDescent="0.35">
      <c r="A4" s="82">
        <v>3</v>
      </c>
      <c r="B4" s="82">
        <v>1.0229999999999999</v>
      </c>
      <c r="C4" s="82">
        <v>1.6930000000000001</v>
      </c>
      <c r="D4" s="82" t="s">
        <v>63</v>
      </c>
      <c r="E4" s="82">
        <v>2.5739999999999998</v>
      </c>
    </row>
    <row r="5" spans="1:5" ht="20.399999999999999" x14ac:dyDescent="0.35">
      <c r="A5" s="82">
        <v>4</v>
      </c>
      <c r="B5" s="82">
        <v>0.72899999999999998</v>
      </c>
      <c r="C5" s="82">
        <v>2.0590000000000002</v>
      </c>
      <c r="D5" s="82" t="s">
        <v>63</v>
      </c>
      <c r="E5" s="82">
        <v>2.282</v>
      </c>
    </row>
    <row r="6" spans="1:5" ht="20.399999999999999" x14ac:dyDescent="0.35">
      <c r="A6" s="82">
        <v>5</v>
      </c>
      <c r="B6" s="82">
        <v>0.57699999999999996</v>
      </c>
      <c r="C6" s="82">
        <v>2.3260000000000001</v>
      </c>
      <c r="D6" s="82" t="s">
        <v>63</v>
      </c>
      <c r="E6" s="82">
        <v>2.1139999999999999</v>
      </c>
    </row>
    <row r="7" spans="1:5" ht="20.399999999999999" x14ac:dyDescent="0.35">
      <c r="A7" s="82">
        <v>6</v>
      </c>
      <c r="B7" s="82">
        <v>0.48299999999999998</v>
      </c>
      <c r="C7" s="82">
        <v>2.5339999999999998</v>
      </c>
      <c r="D7" s="82" t="s">
        <v>63</v>
      </c>
      <c r="E7" s="82">
        <v>2.004</v>
      </c>
    </row>
    <row r="8" spans="1:5" ht="20.399999999999999" x14ac:dyDescent="0.35">
      <c r="A8" s="82">
        <v>7</v>
      </c>
      <c r="B8" s="82">
        <v>0.41899999999999998</v>
      </c>
      <c r="C8" s="82">
        <v>2.7040000000000002</v>
      </c>
      <c r="D8" s="82">
        <v>7.5999999999999998E-2</v>
      </c>
      <c r="E8" s="82">
        <v>1.9239999999999999</v>
      </c>
    </row>
    <row r="9" spans="1:5" ht="20.399999999999999" x14ac:dyDescent="0.35">
      <c r="A9" s="82">
        <v>8</v>
      </c>
      <c r="B9" s="82">
        <v>0.373</v>
      </c>
      <c r="C9" s="82">
        <v>2.847</v>
      </c>
      <c r="D9" s="82">
        <v>0.13600000000000001</v>
      </c>
      <c r="E9" s="82">
        <v>1.8640000000000001</v>
      </c>
    </row>
    <row r="10" spans="1:5" ht="20.399999999999999" x14ac:dyDescent="0.35">
      <c r="A10" s="82">
        <v>9</v>
      </c>
      <c r="B10" s="82">
        <v>0.33700000000000002</v>
      </c>
      <c r="C10" s="82">
        <v>2.97</v>
      </c>
      <c r="D10" s="82">
        <v>0.184</v>
      </c>
      <c r="E10" s="82">
        <v>1.8160000000000001</v>
      </c>
    </row>
    <row r="11" spans="1:5" ht="20.399999999999999" x14ac:dyDescent="0.35">
      <c r="A11" s="82">
        <v>10</v>
      </c>
      <c r="B11" s="82">
        <v>0.308</v>
      </c>
      <c r="C11" s="82">
        <v>3.0779999999999998</v>
      </c>
      <c r="D11" s="82">
        <v>0.223</v>
      </c>
      <c r="E11" s="82">
        <v>1.7769999999999999</v>
      </c>
    </row>
    <row r="12" spans="1:5" ht="20.399999999999999" x14ac:dyDescent="0.35">
      <c r="A12" s="82">
        <v>11</v>
      </c>
      <c r="B12" s="82">
        <v>0.28499999999999998</v>
      </c>
      <c r="C12" s="82">
        <v>3.173</v>
      </c>
      <c r="D12" s="82">
        <v>0.25600000000000001</v>
      </c>
      <c r="E12" s="82">
        <v>1.744</v>
      </c>
    </row>
    <row r="13" spans="1:5" ht="20.399999999999999" x14ac:dyDescent="0.35">
      <c r="A13" s="82">
        <v>12</v>
      </c>
      <c r="B13" s="82">
        <v>0.26600000000000001</v>
      </c>
      <c r="C13" s="82">
        <v>3.258</v>
      </c>
      <c r="D13" s="82">
        <v>0.28299999999999997</v>
      </c>
      <c r="E13" s="82">
        <v>1.7170000000000001</v>
      </c>
    </row>
    <row r="14" spans="1:5" ht="20.399999999999999" x14ac:dyDescent="0.35">
      <c r="A14" s="82">
        <v>13</v>
      </c>
      <c r="B14" s="82">
        <v>0.249</v>
      </c>
      <c r="C14" s="82">
        <v>3.3359999999999999</v>
      </c>
      <c r="D14" s="82">
        <v>0.307</v>
      </c>
      <c r="E14" s="82">
        <v>1.6930000000000001</v>
      </c>
    </row>
    <row r="15" spans="1:5" ht="20.399999999999999" x14ac:dyDescent="0.35">
      <c r="A15" s="82">
        <v>14</v>
      </c>
      <c r="B15" s="82">
        <v>0.23499999999999999</v>
      </c>
      <c r="C15" s="82">
        <v>3.407</v>
      </c>
      <c r="D15" s="82">
        <v>0.32800000000000001</v>
      </c>
      <c r="E15" s="82">
        <v>1.6719999999999999</v>
      </c>
    </row>
    <row r="16" spans="1:5" ht="20.399999999999999" x14ac:dyDescent="0.35">
      <c r="A16" s="82">
        <v>15</v>
      </c>
      <c r="B16" s="82">
        <v>0.223</v>
      </c>
      <c r="C16" s="82">
        <v>3.472</v>
      </c>
      <c r="D16" s="82">
        <v>0.34699999999999998</v>
      </c>
      <c r="E16" s="82">
        <v>1.653</v>
      </c>
    </row>
    <row r="17" spans="1:5" ht="20.399999999999999" x14ac:dyDescent="0.35">
      <c r="A17" s="82">
        <v>16</v>
      </c>
      <c r="B17" s="82">
        <v>0.21199999999999999</v>
      </c>
      <c r="C17" s="82">
        <v>3.532</v>
      </c>
      <c r="D17" s="82">
        <v>0.36299999999999999</v>
      </c>
      <c r="E17" s="82">
        <v>1.637</v>
      </c>
    </row>
    <row r="18" spans="1:5" ht="20.399999999999999" x14ac:dyDescent="0.35">
      <c r="A18" s="82">
        <v>17</v>
      </c>
      <c r="B18" s="82">
        <v>0.20300000000000001</v>
      </c>
      <c r="C18" s="82">
        <v>3.5880000000000001</v>
      </c>
      <c r="D18" s="82">
        <v>0.378</v>
      </c>
      <c r="E18" s="82">
        <v>1.6220000000000001</v>
      </c>
    </row>
    <row r="19" spans="1:5" ht="20.399999999999999" x14ac:dyDescent="0.35">
      <c r="A19" s="82">
        <v>18</v>
      </c>
      <c r="B19" s="82">
        <v>0.19400000000000001</v>
      </c>
      <c r="C19" s="82">
        <v>3.64</v>
      </c>
      <c r="D19" s="82">
        <v>0.39100000000000001</v>
      </c>
      <c r="E19" s="82">
        <v>1.6080000000000001</v>
      </c>
    </row>
    <row r="20" spans="1:5" ht="20.399999999999999" x14ac:dyDescent="0.35">
      <c r="A20" s="82">
        <v>19</v>
      </c>
      <c r="B20" s="82">
        <v>0.187</v>
      </c>
      <c r="C20" s="82">
        <v>3.6890000000000001</v>
      </c>
      <c r="D20" s="82">
        <v>0.40300000000000002</v>
      </c>
      <c r="E20" s="82">
        <v>1.597</v>
      </c>
    </row>
    <row r="21" spans="1:5" ht="20.399999999999999" x14ac:dyDescent="0.35">
      <c r="A21" s="82">
        <v>20</v>
      </c>
      <c r="B21" s="82">
        <v>0.18</v>
      </c>
      <c r="C21" s="82">
        <v>3.7349999999999999</v>
      </c>
      <c r="D21" s="82">
        <v>0.41499999999999998</v>
      </c>
      <c r="E21" s="82">
        <v>1.585</v>
      </c>
    </row>
    <row r="22" spans="1:5" ht="20.399999999999999" x14ac:dyDescent="0.35">
      <c r="A22" s="82">
        <v>21</v>
      </c>
      <c r="B22" s="82">
        <v>0.17299999999999999</v>
      </c>
      <c r="C22" s="82">
        <v>3.778</v>
      </c>
      <c r="D22" s="82">
        <v>0.42499999999999999</v>
      </c>
      <c r="E22" s="82">
        <v>1.575</v>
      </c>
    </row>
    <row r="23" spans="1:5" ht="20.399999999999999" x14ac:dyDescent="0.35">
      <c r="A23" s="82">
        <v>22</v>
      </c>
      <c r="B23" s="82">
        <v>0.16700000000000001</v>
      </c>
      <c r="C23" s="82">
        <v>3.819</v>
      </c>
      <c r="D23" s="82">
        <v>0.434</v>
      </c>
      <c r="E23" s="82">
        <v>1.5660000000000001</v>
      </c>
    </row>
    <row r="24" spans="1:5" ht="20.399999999999999" x14ac:dyDescent="0.35">
      <c r="A24" s="82">
        <v>23</v>
      </c>
      <c r="B24" s="82">
        <v>0.16200000000000001</v>
      </c>
      <c r="C24" s="82">
        <v>3.8580000000000001</v>
      </c>
      <c r="D24" s="82">
        <v>0.443</v>
      </c>
      <c r="E24" s="82">
        <v>1.5569999999999999</v>
      </c>
    </row>
    <row r="25" spans="1:5" ht="20.399999999999999" x14ac:dyDescent="0.35">
      <c r="A25" s="82">
        <v>24</v>
      </c>
      <c r="B25" s="82">
        <v>0.157</v>
      </c>
      <c r="C25" s="82">
        <v>3.895</v>
      </c>
      <c r="D25" s="82">
        <v>0.45100000000000001</v>
      </c>
      <c r="E25" s="82">
        <v>1.548</v>
      </c>
    </row>
    <row r="26" spans="1:5" ht="20.399999999999999" x14ac:dyDescent="0.35">
      <c r="A26" s="82">
        <v>25</v>
      </c>
      <c r="B26" s="82">
        <v>0.153</v>
      </c>
      <c r="C26" s="82">
        <v>3.931</v>
      </c>
      <c r="D26" s="82">
        <v>0.45900000000000002</v>
      </c>
      <c r="E26" s="82">
        <v>1.5409999999999999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65F-AAAA-4F8B-B1A6-44E2570817ED}">
  <dimension ref="A1:AH30"/>
  <sheetViews>
    <sheetView zoomScale="85" zoomScaleNormal="85" workbookViewId="0">
      <selection activeCell="L5" sqref="L5"/>
    </sheetView>
  </sheetViews>
  <sheetFormatPr defaultRowHeight="16.8" x14ac:dyDescent="0.35"/>
  <cols>
    <col min="1" max="1" width="9" customWidth="1"/>
    <col min="7" max="7" width="2.69921875" customWidth="1"/>
    <col min="9" max="9" width="2.796875" style="28" customWidth="1"/>
    <col min="10" max="10" width="10.3984375" customWidth="1"/>
    <col min="11" max="11" width="15.3984375" bestFit="1" customWidth="1"/>
    <col min="12" max="13" width="9" customWidth="1"/>
    <col min="15" max="15" width="11.296875" bestFit="1" customWidth="1"/>
    <col min="16" max="16" width="11" bestFit="1" customWidth="1"/>
    <col min="17" max="17" width="10.8984375" bestFit="1" customWidth="1"/>
    <col min="19" max="19" width="12.296875" bestFit="1" customWidth="1"/>
    <col min="34" max="34" width="3.296875" style="28" customWidth="1"/>
  </cols>
  <sheetData>
    <row r="1" spans="1:20" x14ac:dyDescent="0.35">
      <c r="K1" t="s">
        <v>219</v>
      </c>
      <c r="L1" t="s">
        <v>220</v>
      </c>
    </row>
    <row r="2" spans="1:20" x14ac:dyDescent="0.35">
      <c r="B2" t="s">
        <v>90</v>
      </c>
      <c r="K2">
        <f>AVERAGE(K3:K28)</f>
        <v>29.784000000000006</v>
      </c>
      <c r="L2">
        <f>AVERAGE(L3:L28)</f>
        <v>27.44</v>
      </c>
    </row>
    <row r="3" spans="1:20" ht="18" x14ac:dyDescent="0.4">
      <c r="A3" s="12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31"/>
      <c r="H3" t="s">
        <v>54</v>
      </c>
      <c r="I3">
        <v>0.57699999999999996</v>
      </c>
      <c r="J3" s="31"/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64</v>
      </c>
      <c r="T3" t="s">
        <v>65</v>
      </c>
    </row>
    <row r="4" spans="1:20" x14ac:dyDescent="0.35">
      <c r="A4" s="13">
        <v>1</v>
      </c>
      <c r="B4" s="13">
        <v>47</v>
      </c>
      <c r="C4" s="13">
        <v>32</v>
      </c>
      <c r="D4" s="13">
        <v>44</v>
      </c>
      <c r="E4" s="13">
        <v>35</v>
      </c>
      <c r="F4" s="13">
        <v>20</v>
      </c>
      <c r="G4" s="29"/>
      <c r="H4" t="s">
        <v>55</v>
      </c>
      <c r="I4">
        <v>2.1139999999999999</v>
      </c>
      <c r="K4" s="9">
        <f t="shared" ref="K4:K28" si="0">AVERAGE(B4:F4)</f>
        <v>35.6</v>
      </c>
      <c r="L4" s="9">
        <f t="shared" ref="L4:L28" si="1">MAX(B4:F4)-MIN(B4:F4)</f>
        <v>27</v>
      </c>
      <c r="M4" s="9">
        <f>AVERAGE($K$4:$K$28)</f>
        <v>29.784000000000006</v>
      </c>
      <c r="N4" s="9">
        <f>AVERAGE($L$4:$L$28)</f>
        <v>27.44</v>
      </c>
      <c r="O4" s="9">
        <f>M4+N4*$I$3</f>
        <v>45.616880000000009</v>
      </c>
      <c r="P4" s="9">
        <f>M4 - N4*$I$3</f>
        <v>13.951120000000007</v>
      </c>
      <c r="Q4" s="9">
        <f>$I$4*N4</f>
        <v>58.008159999999997</v>
      </c>
      <c r="R4" s="9">
        <f>$I$5*N4</f>
        <v>0</v>
      </c>
      <c r="S4" s="9">
        <f t="shared" ref="S4:S28" si="2">MAX(B4:F4)</f>
        <v>47</v>
      </c>
      <c r="T4" s="9">
        <f t="shared" ref="T4:T28" si="3">MIN(B4:F4)</f>
        <v>20</v>
      </c>
    </row>
    <row r="5" spans="1:20" x14ac:dyDescent="0.35">
      <c r="A5" s="13">
        <v>2</v>
      </c>
      <c r="B5" s="13">
        <v>19</v>
      </c>
      <c r="C5" s="13">
        <v>37</v>
      </c>
      <c r="D5" s="13">
        <v>31</v>
      </c>
      <c r="E5" s="13">
        <v>25</v>
      </c>
      <c r="F5" s="13">
        <v>34</v>
      </c>
      <c r="G5" s="29"/>
      <c r="H5" t="s">
        <v>56</v>
      </c>
      <c r="I5">
        <v>0</v>
      </c>
      <c r="K5" s="9">
        <f t="shared" si="0"/>
        <v>29.2</v>
      </c>
      <c r="L5" s="9">
        <f t="shared" si="1"/>
        <v>18</v>
      </c>
      <c r="M5" s="9">
        <f t="shared" ref="M5:M28" si="4">AVERAGE($K$4:$K$28)</f>
        <v>29.784000000000006</v>
      </c>
      <c r="N5" s="9">
        <f t="shared" ref="N5:N28" si="5">AVERAGE($L$4:$L$28)</f>
        <v>27.44</v>
      </c>
      <c r="O5" s="9">
        <f t="shared" ref="O5:O28" si="6">M5+N5*$I$3</f>
        <v>45.616880000000009</v>
      </c>
      <c r="P5" s="9">
        <f t="shared" ref="P5:P28" si="7">M5 - N5*$I$3</f>
        <v>13.951120000000007</v>
      </c>
      <c r="Q5" s="9">
        <f t="shared" ref="Q5:Q28" si="8">$I$4*N5</f>
        <v>58.008159999999997</v>
      </c>
      <c r="R5" s="9">
        <f t="shared" ref="R5:R28" si="9">$I$5*N5</f>
        <v>0</v>
      </c>
      <c r="S5" s="9">
        <f t="shared" si="2"/>
        <v>37</v>
      </c>
      <c r="T5" s="9">
        <f t="shared" si="3"/>
        <v>19</v>
      </c>
    </row>
    <row r="6" spans="1:20" x14ac:dyDescent="0.35">
      <c r="A6" s="13">
        <v>3</v>
      </c>
      <c r="B6" s="13">
        <v>19</v>
      </c>
      <c r="C6" s="13">
        <v>11</v>
      </c>
      <c r="D6" s="13">
        <v>16</v>
      </c>
      <c r="E6" s="13">
        <v>11</v>
      </c>
      <c r="F6" s="13">
        <v>44</v>
      </c>
      <c r="G6" s="29"/>
      <c r="H6" s="29"/>
      <c r="K6" s="9">
        <f t="shared" si="0"/>
        <v>20.2</v>
      </c>
      <c r="L6" s="9">
        <f t="shared" si="1"/>
        <v>33</v>
      </c>
      <c r="M6" s="9">
        <f t="shared" si="4"/>
        <v>29.784000000000006</v>
      </c>
      <c r="N6" s="9">
        <f t="shared" si="5"/>
        <v>27.44</v>
      </c>
      <c r="O6" s="9">
        <f t="shared" si="6"/>
        <v>45.616880000000009</v>
      </c>
      <c r="P6" s="9">
        <f t="shared" si="7"/>
        <v>13.951120000000007</v>
      </c>
      <c r="Q6" s="9">
        <f t="shared" si="8"/>
        <v>58.008159999999997</v>
      </c>
      <c r="R6" s="9">
        <f t="shared" si="9"/>
        <v>0</v>
      </c>
      <c r="S6" s="9">
        <f t="shared" si="2"/>
        <v>44</v>
      </c>
      <c r="T6" s="9">
        <f t="shared" si="3"/>
        <v>11</v>
      </c>
    </row>
    <row r="7" spans="1:20" x14ac:dyDescent="0.35">
      <c r="A7" s="13">
        <v>4</v>
      </c>
      <c r="B7" s="13">
        <v>29</v>
      </c>
      <c r="C7" s="13">
        <v>29</v>
      </c>
      <c r="D7" s="13">
        <v>42</v>
      </c>
      <c r="E7" s="13">
        <v>59</v>
      </c>
      <c r="F7" s="13">
        <v>38</v>
      </c>
      <c r="G7" s="29"/>
      <c r="H7" s="29"/>
      <c r="K7" s="9">
        <f t="shared" si="0"/>
        <v>39.4</v>
      </c>
      <c r="L7" s="9">
        <f t="shared" si="1"/>
        <v>30</v>
      </c>
      <c r="M7" s="9">
        <f t="shared" si="4"/>
        <v>29.784000000000006</v>
      </c>
      <c r="N7" s="9">
        <f t="shared" si="5"/>
        <v>27.44</v>
      </c>
      <c r="O7" s="9">
        <f t="shared" si="6"/>
        <v>45.616880000000009</v>
      </c>
      <c r="P7" s="9">
        <f t="shared" si="7"/>
        <v>13.951120000000007</v>
      </c>
      <c r="Q7" s="9">
        <f t="shared" si="8"/>
        <v>58.008159999999997</v>
      </c>
      <c r="R7" s="9">
        <f t="shared" si="9"/>
        <v>0</v>
      </c>
      <c r="S7" s="9">
        <f t="shared" si="2"/>
        <v>59</v>
      </c>
      <c r="T7" s="9">
        <f t="shared" si="3"/>
        <v>29</v>
      </c>
    </row>
    <row r="8" spans="1:20" x14ac:dyDescent="0.35">
      <c r="A8" s="13">
        <v>5</v>
      </c>
      <c r="B8" s="13">
        <v>28</v>
      </c>
      <c r="C8" s="13">
        <v>12</v>
      </c>
      <c r="D8" s="13">
        <v>45</v>
      </c>
      <c r="E8" s="13">
        <v>36</v>
      </c>
      <c r="F8" s="13">
        <v>25</v>
      </c>
      <c r="G8" s="29"/>
      <c r="H8" s="29"/>
      <c r="K8" s="9">
        <f t="shared" si="0"/>
        <v>29.2</v>
      </c>
      <c r="L8" s="9">
        <f t="shared" si="1"/>
        <v>33</v>
      </c>
      <c r="M8" s="9">
        <f t="shared" si="4"/>
        <v>29.784000000000006</v>
      </c>
      <c r="N8" s="9">
        <f t="shared" si="5"/>
        <v>27.44</v>
      </c>
      <c r="O8" s="9">
        <f t="shared" si="6"/>
        <v>45.616880000000009</v>
      </c>
      <c r="P8" s="9">
        <f t="shared" si="7"/>
        <v>13.951120000000007</v>
      </c>
      <c r="Q8" s="9">
        <f t="shared" si="8"/>
        <v>58.008159999999997</v>
      </c>
      <c r="R8" s="9">
        <f t="shared" si="9"/>
        <v>0</v>
      </c>
      <c r="S8" s="9">
        <f t="shared" si="2"/>
        <v>45</v>
      </c>
      <c r="T8" s="9">
        <f t="shared" si="3"/>
        <v>12</v>
      </c>
    </row>
    <row r="9" spans="1:20" x14ac:dyDescent="0.35">
      <c r="A9" s="13">
        <v>6</v>
      </c>
      <c r="B9" s="13">
        <v>40</v>
      </c>
      <c r="C9" s="13">
        <v>35</v>
      </c>
      <c r="D9" s="13">
        <v>11</v>
      </c>
      <c r="E9" s="13">
        <v>38</v>
      </c>
      <c r="F9" s="13">
        <v>33</v>
      </c>
      <c r="G9" s="29"/>
      <c r="H9" s="29"/>
      <c r="K9" s="9">
        <f t="shared" si="0"/>
        <v>31.4</v>
      </c>
      <c r="L9" s="9">
        <f t="shared" si="1"/>
        <v>29</v>
      </c>
      <c r="M9" s="9">
        <f t="shared" si="4"/>
        <v>29.784000000000006</v>
      </c>
      <c r="N9" s="9">
        <f t="shared" si="5"/>
        <v>27.44</v>
      </c>
      <c r="O9" s="9">
        <f t="shared" si="6"/>
        <v>45.616880000000009</v>
      </c>
      <c r="P9" s="9">
        <f t="shared" si="7"/>
        <v>13.951120000000007</v>
      </c>
      <c r="Q9" s="9">
        <f t="shared" si="8"/>
        <v>58.008159999999997</v>
      </c>
      <c r="R9" s="9">
        <f t="shared" si="9"/>
        <v>0</v>
      </c>
      <c r="S9" s="9">
        <f t="shared" si="2"/>
        <v>40</v>
      </c>
      <c r="T9" s="9">
        <f t="shared" si="3"/>
        <v>11</v>
      </c>
    </row>
    <row r="10" spans="1:20" x14ac:dyDescent="0.35">
      <c r="A10" s="13">
        <v>7</v>
      </c>
      <c r="B10" s="13">
        <v>15</v>
      </c>
      <c r="C10" s="13">
        <v>30</v>
      </c>
      <c r="D10" s="13">
        <v>12</v>
      </c>
      <c r="E10" s="13">
        <v>33</v>
      </c>
      <c r="F10" s="13">
        <v>26</v>
      </c>
      <c r="G10" s="29"/>
      <c r="H10" s="29"/>
      <c r="K10" s="9">
        <f t="shared" si="0"/>
        <v>23.2</v>
      </c>
      <c r="L10" s="9">
        <f t="shared" si="1"/>
        <v>21</v>
      </c>
      <c r="M10" s="9">
        <f t="shared" si="4"/>
        <v>29.784000000000006</v>
      </c>
      <c r="N10" s="9">
        <f t="shared" si="5"/>
        <v>27.44</v>
      </c>
      <c r="O10" s="9">
        <f t="shared" si="6"/>
        <v>45.616880000000009</v>
      </c>
      <c r="P10" s="9">
        <f t="shared" si="7"/>
        <v>13.951120000000007</v>
      </c>
      <c r="Q10" s="9">
        <f t="shared" si="8"/>
        <v>58.008159999999997</v>
      </c>
      <c r="R10" s="9">
        <f t="shared" si="9"/>
        <v>0</v>
      </c>
      <c r="S10" s="9">
        <f t="shared" si="2"/>
        <v>33</v>
      </c>
      <c r="T10" s="9">
        <f t="shared" si="3"/>
        <v>12</v>
      </c>
    </row>
    <row r="11" spans="1:20" x14ac:dyDescent="0.35">
      <c r="A11" s="13">
        <v>8</v>
      </c>
      <c r="B11" s="13">
        <v>35</v>
      </c>
      <c r="C11" s="13">
        <v>44</v>
      </c>
      <c r="D11" s="13">
        <v>32</v>
      </c>
      <c r="E11" s="13">
        <v>11</v>
      </c>
      <c r="F11" s="13">
        <v>38</v>
      </c>
      <c r="G11" s="29"/>
      <c r="H11" s="29"/>
      <c r="K11" s="9">
        <f t="shared" si="0"/>
        <v>32</v>
      </c>
      <c r="L11" s="9">
        <f t="shared" si="1"/>
        <v>33</v>
      </c>
      <c r="M11" s="9">
        <f t="shared" si="4"/>
        <v>29.784000000000006</v>
      </c>
      <c r="N11" s="9">
        <f t="shared" si="5"/>
        <v>27.44</v>
      </c>
      <c r="O11" s="9">
        <f t="shared" si="6"/>
        <v>45.616880000000009</v>
      </c>
      <c r="P11" s="9">
        <f t="shared" si="7"/>
        <v>13.951120000000007</v>
      </c>
      <c r="Q11" s="9">
        <f t="shared" si="8"/>
        <v>58.008159999999997</v>
      </c>
      <c r="R11" s="9">
        <f t="shared" si="9"/>
        <v>0</v>
      </c>
      <c r="S11" s="9">
        <f t="shared" si="2"/>
        <v>44</v>
      </c>
      <c r="T11" s="9">
        <f t="shared" si="3"/>
        <v>11</v>
      </c>
    </row>
    <row r="12" spans="1:20" x14ac:dyDescent="0.35">
      <c r="A12" s="13">
        <v>9</v>
      </c>
      <c r="B12" s="13">
        <v>27</v>
      </c>
      <c r="C12" s="13">
        <v>37</v>
      </c>
      <c r="D12" s="13">
        <v>26</v>
      </c>
      <c r="E12" s="13">
        <v>20</v>
      </c>
      <c r="F12" s="13">
        <v>35</v>
      </c>
      <c r="G12" s="29"/>
      <c r="H12" s="29"/>
      <c r="K12" s="9">
        <f t="shared" si="0"/>
        <v>29</v>
      </c>
      <c r="L12" s="9">
        <f t="shared" si="1"/>
        <v>17</v>
      </c>
      <c r="M12" s="9">
        <f t="shared" si="4"/>
        <v>29.784000000000006</v>
      </c>
      <c r="N12" s="9">
        <f t="shared" si="5"/>
        <v>27.44</v>
      </c>
      <c r="O12" s="9">
        <f t="shared" si="6"/>
        <v>45.616880000000009</v>
      </c>
      <c r="P12" s="9">
        <f t="shared" si="7"/>
        <v>13.951120000000007</v>
      </c>
      <c r="Q12" s="9">
        <f t="shared" si="8"/>
        <v>58.008159999999997</v>
      </c>
      <c r="R12" s="9">
        <f t="shared" si="9"/>
        <v>0</v>
      </c>
      <c r="S12" s="9">
        <f t="shared" si="2"/>
        <v>37</v>
      </c>
      <c r="T12" s="9">
        <f t="shared" si="3"/>
        <v>20</v>
      </c>
    </row>
    <row r="13" spans="1:20" x14ac:dyDescent="0.35">
      <c r="A13" s="13">
        <v>10</v>
      </c>
      <c r="B13" s="13">
        <v>23</v>
      </c>
      <c r="C13" s="13">
        <v>45</v>
      </c>
      <c r="D13" s="13">
        <v>26</v>
      </c>
      <c r="E13" s="13">
        <v>37</v>
      </c>
      <c r="F13" s="13">
        <v>32</v>
      </c>
      <c r="G13" s="29"/>
      <c r="H13" s="29"/>
      <c r="K13" s="9">
        <f t="shared" si="0"/>
        <v>32.6</v>
      </c>
      <c r="L13" s="9">
        <f t="shared" si="1"/>
        <v>22</v>
      </c>
      <c r="M13" s="9">
        <f t="shared" si="4"/>
        <v>29.784000000000006</v>
      </c>
      <c r="N13" s="9">
        <f t="shared" si="5"/>
        <v>27.44</v>
      </c>
      <c r="O13" s="9">
        <f t="shared" si="6"/>
        <v>45.616880000000009</v>
      </c>
      <c r="P13" s="9">
        <f t="shared" si="7"/>
        <v>13.951120000000007</v>
      </c>
      <c r="Q13" s="9">
        <f t="shared" si="8"/>
        <v>58.008159999999997</v>
      </c>
      <c r="R13" s="9">
        <f t="shared" si="9"/>
        <v>0</v>
      </c>
      <c r="S13" s="9">
        <f t="shared" si="2"/>
        <v>45</v>
      </c>
      <c r="T13" s="9">
        <f t="shared" si="3"/>
        <v>23</v>
      </c>
    </row>
    <row r="14" spans="1:20" x14ac:dyDescent="0.35">
      <c r="A14" s="13">
        <v>11</v>
      </c>
      <c r="B14" s="13">
        <v>28</v>
      </c>
      <c r="C14" s="13">
        <v>44</v>
      </c>
      <c r="D14" s="13">
        <v>40</v>
      </c>
      <c r="E14" s="13">
        <v>31</v>
      </c>
      <c r="F14" s="13">
        <v>18</v>
      </c>
      <c r="G14" s="29"/>
      <c r="H14" s="29"/>
      <c r="K14" s="9">
        <f t="shared" si="0"/>
        <v>32.200000000000003</v>
      </c>
      <c r="L14" s="9">
        <f t="shared" si="1"/>
        <v>26</v>
      </c>
      <c r="M14" s="9">
        <f t="shared" si="4"/>
        <v>29.784000000000006</v>
      </c>
      <c r="N14" s="9">
        <f t="shared" si="5"/>
        <v>27.44</v>
      </c>
      <c r="O14" s="9">
        <f t="shared" si="6"/>
        <v>45.616880000000009</v>
      </c>
      <c r="P14" s="9">
        <f t="shared" si="7"/>
        <v>13.951120000000007</v>
      </c>
      <c r="Q14" s="9">
        <f t="shared" si="8"/>
        <v>58.008159999999997</v>
      </c>
      <c r="R14" s="9">
        <f t="shared" si="9"/>
        <v>0</v>
      </c>
      <c r="S14" s="9">
        <f t="shared" si="2"/>
        <v>44</v>
      </c>
      <c r="T14" s="9">
        <f t="shared" si="3"/>
        <v>18</v>
      </c>
    </row>
    <row r="15" spans="1:20" x14ac:dyDescent="0.35">
      <c r="A15" s="13">
        <v>12</v>
      </c>
      <c r="B15" s="13">
        <v>31</v>
      </c>
      <c r="C15" s="13">
        <v>25</v>
      </c>
      <c r="D15" s="13">
        <v>24</v>
      </c>
      <c r="E15" s="13">
        <v>32</v>
      </c>
      <c r="F15" s="13">
        <v>22</v>
      </c>
      <c r="G15" s="29"/>
      <c r="H15" s="29"/>
      <c r="K15" s="9">
        <f t="shared" si="0"/>
        <v>26.8</v>
      </c>
      <c r="L15" s="9">
        <f t="shared" si="1"/>
        <v>10</v>
      </c>
      <c r="M15" s="9">
        <f t="shared" si="4"/>
        <v>29.784000000000006</v>
      </c>
      <c r="N15" s="9">
        <f t="shared" si="5"/>
        <v>27.44</v>
      </c>
      <c r="O15" s="9">
        <f t="shared" si="6"/>
        <v>45.616880000000009</v>
      </c>
      <c r="P15" s="9">
        <f t="shared" si="7"/>
        <v>13.951120000000007</v>
      </c>
      <c r="Q15" s="9">
        <f t="shared" si="8"/>
        <v>58.008159999999997</v>
      </c>
      <c r="R15" s="9">
        <f t="shared" si="9"/>
        <v>0</v>
      </c>
      <c r="S15" s="9">
        <f t="shared" si="2"/>
        <v>32</v>
      </c>
      <c r="T15" s="9">
        <f t="shared" si="3"/>
        <v>22</v>
      </c>
    </row>
    <row r="16" spans="1:20" x14ac:dyDescent="0.35">
      <c r="A16" s="13">
        <v>13</v>
      </c>
      <c r="B16" s="13">
        <v>22</v>
      </c>
      <c r="C16" s="13">
        <v>37</v>
      </c>
      <c r="D16" s="13">
        <v>19</v>
      </c>
      <c r="E16" s="13">
        <v>47</v>
      </c>
      <c r="F16" s="13">
        <v>14</v>
      </c>
      <c r="G16" s="29"/>
      <c r="H16" s="29"/>
      <c r="K16" s="9">
        <f t="shared" si="0"/>
        <v>27.8</v>
      </c>
      <c r="L16" s="9">
        <f t="shared" si="1"/>
        <v>33</v>
      </c>
      <c r="M16" s="9">
        <f t="shared" si="4"/>
        <v>29.784000000000006</v>
      </c>
      <c r="N16" s="9">
        <f t="shared" si="5"/>
        <v>27.44</v>
      </c>
      <c r="O16" s="9">
        <f t="shared" si="6"/>
        <v>45.616880000000009</v>
      </c>
      <c r="P16" s="9">
        <f t="shared" si="7"/>
        <v>13.951120000000007</v>
      </c>
      <c r="Q16" s="9">
        <f t="shared" si="8"/>
        <v>58.008159999999997</v>
      </c>
      <c r="R16" s="9">
        <f t="shared" si="9"/>
        <v>0</v>
      </c>
      <c r="S16" s="9">
        <f t="shared" si="2"/>
        <v>47</v>
      </c>
      <c r="T16" s="9">
        <f t="shared" si="3"/>
        <v>14</v>
      </c>
    </row>
    <row r="17" spans="1:20" x14ac:dyDescent="0.35">
      <c r="A17" s="13">
        <v>14</v>
      </c>
      <c r="B17" s="13">
        <v>27</v>
      </c>
      <c r="C17" s="13">
        <v>32</v>
      </c>
      <c r="D17" s="13">
        <v>12</v>
      </c>
      <c r="E17" s="13">
        <v>38</v>
      </c>
      <c r="F17" s="13">
        <v>30</v>
      </c>
      <c r="G17" s="29"/>
      <c r="H17" s="29"/>
      <c r="K17" s="9">
        <f t="shared" si="0"/>
        <v>27.8</v>
      </c>
      <c r="L17" s="9">
        <f t="shared" si="1"/>
        <v>26</v>
      </c>
      <c r="M17" s="9">
        <f t="shared" si="4"/>
        <v>29.784000000000006</v>
      </c>
      <c r="N17" s="9">
        <f t="shared" si="5"/>
        <v>27.44</v>
      </c>
      <c r="O17" s="9">
        <f t="shared" si="6"/>
        <v>45.616880000000009</v>
      </c>
      <c r="P17" s="9">
        <f t="shared" si="7"/>
        <v>13.951120000000007</v>
      </c>
      <c r="Q17" s="9">
        <f t="shared" si="8"/>
        <v>58.008159999999997</v>
      </c>
      <c r="R17" s="9">
        <f t="shared" si="9"/>
        <v>0</v>
      </c>
      <c r="S17" s="9">
        <f t="shared" si="2"/>
        <v>38</v>
      </c>
      <c r="T17" s="9">
        <f t="shared" si="3"/>
        <v>12</v>
      </c>
    </row>
    <row r="18" spans="1:20" x14ac:dyDescent="0.35">
      <c r="A18" s="13">
        <v>15</v>
      </c>
      <c r="B18" s="13">
        <v>25</v>
      </c>
      <c r="C18" s="13">
        <v>40</v>
      </c>
      <c r="D18" s="13">
        <v>24</v>
      </c>
      <c r="E18" s="13">
        <v>50</v>
      </c>
      <c r="F18" s="13">
        <v>19</v>
      </c>
      <c r="G18" s="29"/>
      <c r="H18" s="29"/>
      <c r="K18" s="9">
        <f t="shared" si="0"/>
        <v>31.6</v>
      </c>
      <c r="L18" s="9">
        <f t="shared" si="1"/>
        <v>31</v>
      </c>
      <c r="M18" s="9">
        <f t="shared" si="4"/>
        <v>29.784000000000006</v>
      </c>
      <c r="N18" s="9">
        <f t="shared" si="5"/>
        <v>27.44</v>
      </c>
      <c r="O18" s="9">
        <f t="shared" si="6"/>
        <v>45.616880000000009</v>
      </c>
      <c r="P18" s="9">
        <f t="shared" si="7"/>
        <v>13.951120000000007</v>
      </c>
      <c r="Q18" s="9">
        <f t="shared" si="8"/>
        <v>58.008159999999997</v>
      </c>
      <c r="R18" s="9">
        <f t="shared" si="9"/>
        <v>0</v>
      </c>
      <c r="S18" s="9">
        <f t="shared" si="2"/>
        <v>50</v>
      </c>
      <c r="T18" s="9">
        <f t="shared" si="3"/>
        <v>19</v>
      </c>
    </row>
    <row r="19" spans="1:20" x14ac:dyDescent="0.35">
      <c r="A19" s="13">
        <v>16</v>
      </c>
      <c r="B19" s="13">
        <v>7</v>
      </c>
      <c r="C19" s="13">
        <v>31</v>
      </c>
      <c r="D19" s="13">
        <v>23</v>
      </c>
      <c r="E19" s="13">
        <v>18</v>
      </c>
      <c r="F19" s="13">
        <v>32</v>
      </c>
      <c r="G19" s="29"/>
      <c r="H19" s="29"/>
      <c r="K19" s="9">
        <f t="shared" si="0"/>
        <v>22.2</v>
      </c>
      <c r="L19" s="9">
        <f t="shared" si="1"/>
        <v>25</v>
      </c>
      <c r="M19" s="9">
        <f t="shared" si="4"/>
        <v>29.784000000000006</v>
      </c>
      <c r="N19" s="9">
        <f t="shared" si="5"/>
        <v>27.44</v>
      </c>
      <c r="O19" s="9">
        <f t="shared" si="6"/>
        <v>45.616880000000009</v>
      </c>
      <c r="P19" s="9">
        <f t="shared" si="7"/>
        <v>13.951120000000007</v>
      </c>
      <c r="Q19" s="9">
        <f t="shared" si="8"/>
        <v>58.008159999999997</v>
      </c>
      <c r="R19" s="9">
        <f t="shared" si="9"/>
        <v>0</v>
      </c>
      <c r="S19" s="9">
        <f t="shared" si="2"/>
        <v>32</v>
      </c>
      <c r="T19" s="9">
        <f t="shared" si="3"/>
        <v>7</v>
      </c>
    </row>
    <row r="20" spans="1:20" x14ac:dyDescent="0.35">
      <c r="A20" s="13">
        <v>17</v>
      </c>
      <c r="B20" s="13">
        <v>38</v>
      </c>
      <c r="C20" s="13">
        <v>0</v>
      </c>
      <c r="D20" s="13">
        <v>41</v>
      </c>
      <c r="E20" s="13">
        <v>40</v>
      </c>
      <c r="F20" s="13">
        <v>37</v>
      </c>
      <c r="G20" s="29"/>
      <c r="H20" s="29"/>
      <c r="K20" s="9">
        <f t="shared" si="0"/>
        <v>31.2</v>
      </c>
      <c r="L20" s="9">
        <f t="shared" si="1"/>
        <v>41</v>
      </c>
      <c r="M20" s="9">
        <f t="shared" si="4"/>
        <v>29.784000000000006</v>
      </c>
      <c r="N20" s="9">
        <f t="shared" si="5"/>
        <v>27.44</v>
      </c>
      <c r="O20" s="9">
        <f t="shared" si="6"/>
        <v>45.616880000000009</v>
      </c>
      <c r="P20" s="9">
        <f t="shared" si="7"/>
        <v>13.951120000000007</v>
      </c>
      <c r="Q20" s="9">
        <f t="shared" si="8"/>
        <v>58.008159999999997</v>
      </c>
      <c r="R20" s="9">
        <f t="shared" si="9"/>
        <v>0</v>
      </c>
      <c r="S20" s="9">
        <f t="shared" si="2"/>
        <v>41</v>
      </c>
      <c r="T20" s="9">
        <f t="shared" si="3"/>
        <v>0</v>
      </c>
    </row>
    <row r="21" spans="1:20" x14ac:dyDescent="0.35">
      <c r="A21" s="13">
        <v>18</v>
      </c>
      <c r="B21" s="13">
        <v>35</v>
      </c>
      <c r="C21" s="13">
        <v>12</v>
      </c>
      <c r="D21" s="13">
        <v>29</v>
      </c>
      <c r="E21" s="13">
        <v>48</v>
      </c>
      <c r="F21" s="13">
        <v>20</v>
      </c>
      <c r="G21" s="29"/>
      <c r="H21" s="29"/>
      <c r="K21" s="9">
        <f t="shared" si="0"/>
        <v>28.8</v>
      </c>
      <c r="L21" s="9">
        <f t="shared" si="1"/>
        <v>36</v>
      </c>
      <c r="M21" s="9">
        <f t="shared" si="4"/>
        <v>29.784000000000006</v>
      </c>
      <c r="N21" s="9">
        <f t="shared" si="5"/>
        <v>27.44</v>
      </c>
      <c r="O21" s="9">
        <f t="shared" si="6"/>
        <v>45.616880000000009</v>
      </c>
      <c r="P21" s="9">
        <f t="shared" si="7"/>
        <v>13.951120000000007</v>
      </c>
      <c r="Q21" s="9">
        <f t="shared" si="8"/>
        <v>58.008159999999997</v>
      </c>
      <c r="R21" s="9">
        <f t="shared" si="9"/>
        <v>0</v>
      </c>
      <c r="S21" s="9">
        <f t="shared" si="2"/>
        <v>48</v>
      </c>
      <c r="T21" s="9">
        <f t="shared" si="3"/>
        <v>12</v>
      </c>
    </row>
    <row r="22" spans="1:20" x14ac:dyDescent="0.35">
      <c r="A22" s="13">
        <v>19</v>
      </c>
      <c r="B22" s="13">
        <v>31</v>
      </c>
      <c r="C22" s="13">
        <v>20</v>
      </c>
      <c r="D22" s="13">
        <v>35</v>
      </c>
      <c r="E22" s="13">
        <v>24</v>
      </c>
      <c r="F22" s="13">
        <v>47</v>
      </c>
      <c r="G22" s="29"/>
      <c r="H22" s="29"/>
      <c r="K22" s="9">
        <f t="shared" si="0"/>
        <v>31.4</v>
      </c>
      <c r="L22" s="9">
        <f t="shared" si="1"/>
        <v>27</v>
      </c>
      <c r="M22" s="9">
        <f t="shared" si="4"/>
        <v>29.784000000000006</v>
      </c>
      <c r="N22" s="9">
        <f t="shared" si="5"/>
        <v>27.44</v>
      </c>
      <c r="O22" s="9">
        <f t="shared" si="6"/>
        <v>45.616880000000009</v>
      </c>
      <c r="P22" s="9">
        <f t="shared" si="7"/>
        <v>13.951120000000007</v>
      </c>
      <c r="Q22" s="9">
        <f t="shared" si="8"/>
        <v>58.008159999999997</v>
      </c>
      <c r="R22" s="9">
        <f t="shared" si="9"/>
        <v>0</v>
      </c>
      <c r="S22" s="9">
        <f t="shared" si="2"/>
        <v>47</v>
      </c>
      <c r="T22" s="9">
        <f t="shared" si="3"/>
        <v>20</v>
      </c>
    </row>
    <row r="23" spans="1:20" x14ac:dyDescent="0.35">
      <c r="A23" s="13">
        <v>20</v>
      </c>
      <c r="B23" s="13">
        <v>12</v>
      </c>
      <c r="C23" s="13">
        <v>27</v>
      </c>
      <c r="D23" s="13">
        <v>38</v>
      </c>
      <c r="E23" s="13">
        <v>40</v>
      </c>
      <c r="F23" s="13">
        <v>31</v>
      </c>
      <c r="G23" s="29"/>
      <c r="H23" s="29"/>
      <c r="K23" s="9">
        <f t="shared" si="0"/>
        <v>29.6</v>
      </c>
      <c r="L23" s="9">
        <f t="shared" si="1"/>
        <v>28</v>
      </c>
      <c r="M23" s="9">
        <f t="shared" si="4"/>
        <v>29.784000000000006</v>
      </c>
      <c r="N23" s="9">
        <f t="shared" si="5"/>
        <v>27.44</v>
      </c>
      <c r="O23" s="9">
        <f t="shared" si="6"/>
        <v>45.616880000000009</v>
      </c>
      <c r="P23" s="9">
        <f t="shared" si="7"/>
        <v>13.951120000000007</v>
      </c>
      <c r="Q23" s="9">
        <f t="shared" si="8"/>
        <v>58.008159999999997</v>
      </c>
      <c r="R23" s="9">
        <f t="shared" si="9"/>
        <v>0</v>
      </c>
      <c r="S23" s="9">
        <f t="shared" si="2"/>
        <v>40</v>
      </c>
      <c r="T23" s="9">
        <f t="shared" si="3"/>
        <v>12</v>
      </c>
    </row>
    <row r="24" spans="1:20" x14ac:dyDescent="0.35">
      <c r="A24" s="13">
        <v>21</v>
      </c>
      <c r="B24" s="13">
        <v>52</v>
      </c>
      <c r="C24" s="13">
        <v>42</v>
      </c>
      <c r="D24" s="13">
        <v>52</v>
      </c>
      <c r="E24" s="13">
        <v>24</v>
      </c>
      <c r="F24" s="13">
        <v>25</v>
      </c>
      <c r="G24" s="29"/>
      <c r="H24" s="29"/>
      <c r="K24" s="9">
        <f t="shared" si="0"/>
        <v>39</v>
      </c>
      <c r="L24" s="9">
        <f t="shared" si="1"/>
        <v>28</v>
      </c>
      <c r="M24" s="9">
        <f t="shared" si="4"/>
        <v>29.784000000000006</v>
      </c>
      <c r="N24" s="9">
        <f t="shared" si="5"/>
        <v>27.44</v>
      </c>
      <c r="O24" s="9">
        <f t="shared" si="6"/>
        <v>45.616880000000009</v>
      </c>
      <c r="P24" s="9">
        <f t="shared" si="7"/>
        <v>13.951120000000007</v>
      </c>
      <c r="Q24" s="9">
        <f t="shared" si="8"/>
        <v>58.008159999999997</v>
      </c>
      <c r="R24" s="9">
        <f t="shared" si="9"/>
        <v>0</v>
      </c>
      <c r="S24" s="9">
        <f t="shared" si="2"/>
        <v>52</v>
      </c>
      <c r="T24" s="9">
        <f t="shared" si="3"/>
        <v>24</v>
      </c>
    </row>
    <row r="25" spans="1:20" x14ac:dyDescent="0.35">
      <c r="A25" s="13">
        <v>22</v>
      </c>
      <c r="B25" s="13">
        <v>20</v>
      </c>
      <c r="C25" s="13">
        <v>31</v>
      </c>
      <c r="D25" s="13">
        <v>15</v>
      </c>
      <c r="E25" s="13">
        <v>3</v>
      </c>
      <c r="F25" s="13">
        <v>28</v>
      </c>
      <c r="G25" s="29"/>
      <c r="H25" s="29"/>
      <c r="K25" s="9">
        <f t="shared" si="0"/>
        <v>19.399999999999999</v>
      </c>
      <c r="L25" s="9">
        <f t="shared" si="1"/>
        <v>28</v>
      </c>
      <c r="M25" s="9">
        <f t="shared" si="4"/>
        <v>29.784000000000006</v>
      </c>
      <c r="N25" s="9">
        <f t="shared" si="5"/>
        <v>27.44</v>
      </c>
      <c r="O25" s="9">
        <f t="shared" si="6"/>
        <v>45.616880000000009</v>
      </c>
      <c r="P25" s="9">
        <f t="shared" si="7"/>
        <v>13.951120000000007</v>
      </c>
      <c r="Q25" s="9">
        <f t="shared" si="8"/>
        <v>58.008159999999997</v>
      </c>
      <c r="R25" s="9">
        <f t="shared" si="9"/>
        <v>0</v>
      </c>
      <c r="S25" s="9">
        <f t="shared" si="2"/>
        <v>31</v>
      </c>
      <c r="T25" s="9">
        <f t="shared" si="3"/>
        <v>3</v>
      </c>
    </row>
    <row r="26" spans="1:20" x14ac:dyDescent="0.35">
      <c r="A26" s="13">
        <v>23</v>
      </c>
      <c r="B26" s="13">
        <v>29</v>
      </c>
      <c r="C26" s="13">
        <v>47</v>
      </c>
      <c r="D26" s="13">
        <v>41</v>
      </c>
      <c r="E26" s="13">
        <v>32</v>
      </c>
      <c r="F26" s="13">
        <v>22</v>
      </c>
      <c r="G26" s="29"/>
      <c r="H26" s="29"/>
      <c r="K26" s="9">
        <f t="shared" si="0"/>
        <v>34.200000000000003</v>
      </c>
      <c r="L26" s="9">
        <f t="shared" si="1"/>
        <v>25</v>
      </c>
      <c r="M26" s="9">
        <f t="shared" si="4"/>
        <v>29.784000000000006</v>
      </c>
      <c r="N26" s="9">
        <f t="shared" si="5"/>
        <v>27.44</v>
      </c>
      <c r="O26" s="9">
        <f t="shared" si="6"/>
        <v>45.616880000000009</v>
      </c>
      <c r="P26" s="9">
        <f t="shared" si="7"/>
        <v>13.951120000000007</v>
      </c>
      <c r="Q26" s="9">
        <f t="shared" si="8"/>
        <v>58.008159999999997</v>
      </c>
      <c r="R26" s="9">
        <f t="shared" si="9"/>
        <v>0</v>
      </c>
      <c r="S26" s="9">
        <f t="shared" si="2"/>
        <v>47</v>
      </c>
      <c r="T26" s="9">
        <f t="shared" si="3"/>
        <v>22</v>
      </c>
    </row>
    <row r="27" spans="1:20" x14ac:dyDescent="0.35">
      <c r="A27" s="13">
        <v>24</v>
      </c>
      <c r="B27" s="13">
        <v>28</v>
      </c>
      <c r="C27" s="13">
        <v>27</v>
      </c>
      <c r="D27" s="13">
        <v>22</v>
      </c>
      <c r="E27" s="13">
        <v>32</v>
      </c>
      <c r="F27" s="13">
        <v>54</v>
      </c>
      <c r="G27" s="29"/>
      <c r="H27" s="29"/>
      <c r="K27" s="9">
        <f t="shared" si="0"/>
        <v>32.6</v>
      </c>
      <c r="L27" s="9">
        <f t="shared" si="1"/>
        <v>32</v>
      </c>
      <c r="M27" s="9">
        <f t="shared" si="4"/>
        <v>29.784000000000006</v>
      </c>
      <c r="N27" s="9">
        <f t="shared" si="5"/>
        <v>27.44</v>
      </c>
      <c r="O27" s="9">
        <f t="shared" si="6"/>
        <v>45.616880000000009</v>
      </c>
      <c r="P27" s="9">
        <f t="shared" si="7"/>
        <v>13.951120000000007</v>
      </c>
      <c r="Q27" s="9">
        <f t="shared" si="8"/>
        <v>58.008159999999997</v>
      </c>
      <c r="R27" s="9">
        <f t="shared" si="9"/>
        <v>0</v>
      </c>
      <c r="S27" s="9">
        <f t="shared" si="2"/>
        <v>54</v>
      </c>
      <c r="T27" s="9">
        <f t="shared" si="3"/>
        <v>22</v>
      </c>
    </row>
    <row r="28" spans="1:20" x14ac:dyDescent="0.35">
      <c r="A28" s="13">
        <v>25</v>
      </c>
      <c r="B28" s="13">
        <v>42</v>
      </c>
      <c r="C28" s="13">
        <v>34</v>
      </c>
      <c r="D28" s="13">
        <v>15</v>
      </c>
      <c r="E28" s="13">
        <v>29</v>
      </c>
      <c r="F28" s="13">
        <v>21</v>
      </c>
      <c r="G28" s="29"/>
      <c r="H28" s="29"/>
      <c r="K28" s="9">
        <f t="shared" si="0"/>
        <v>28.2</v>
      </c>
      <c r="L28" s="9">
        <f t="shared" si="1"/>
        <v>27</v>
      </c>
      <c r="M28" s="9">
        <f t="shared" si="4"/>
        <v>29.784000000000006</v>
      </c>
      <c r="N28" s="9">
        <f t="shared" si="5"/>
        <v>27.44</v>
      </c>
      <c r="O28" s="9">
        <f t="shared" si="6"/>
        <v>45.616880000000009</v>
      </c>
      <c r="P28" s="9">
        <f t="shared" si="7"/>
        <v>13.951120000000007</v>
      </c>
      <c r="Q28" s="9">
        <f t="shared" si="8"/>
        <v>58.008159999999997</v>
      </c>
      <c r="R28" s="9">
        <f t="shared" si="9"/>
        <v>0</v>
      </c>
      <c r="S28" s="9">
        <f t="shared" si="2"/>
        <v>42</v>
      </c>
      <c r="T28" s="9">
        <f t="shared" si="3"/>
        <v>15</v>
      </c>
    </row>
    <row r="29" spans="1:20" x14ac:dyDescent="0.35">
      <c r="A29" t="s">
        <v>67</v>
      </c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35">
      <c r="A30" t="s">
        <v>68</v>
      </c>
    </row>
  </sheetData>
  <pageMargins left="0.7" right="0.7" top="0.75" bottom="0.75" header="0.3" footer="0.3"/>
  <pageSetup paperSize="9" orientation="portrait" verticalDpi="0" r:id="rId1"/>
  <ignoredErrors>
    <ignoredError sqref="K4:L28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E5F7-84EE-4E9B-90FD-B8F102814E26}">
  <dimension ref="A1:AI36"/>
  <sheetViews>
    <sheetView topLeftCell="A15" workbookViewId="0">
      <selection activeCell="X15" sqref="X15"/>
    </sheetView>
  </sheetViews>
  <sheetFormatPr defaultRowHeight="16.8" x14ac:dyDescent="0.35"/>
  <cols>
    <col min="1" max="1" width="5.69921875" style="17" customWidth="1"/>
    <col min="2" max="2" width="10.5" bestFit="1" customWidth="1"/>
    <col min="3" max="10" width="10" bestFit="1" customWidth="1"/>
    <col min="11" max="11" width="11" bestFit="1" customWidth="1"/>
    <col min="20" max="20" width="16.19921875" bestFit="1" customWidth="1"/>
    <col min="21" max="21" width="9.09765625" bestFit="1" customWidth="1"/>
    <col min="23" max="23" width="11.3984375" customWidth="1"/>
    <col min="24" max="24" width="10.8984375" customWidth="1"/>
    <col min="26" max="26" width="10.8984375" bestFit="1" customWidth="1"/>
    <col min="27" max="27" width="10.59765625" bestFit="1" customWidth="1"/>
    <col min="35" max="35" width="2.19921875" style="71" customWidth="1"/>
  </cols>
  <sheetData>
    <row r="1" spans="1:24" x14ac:dyDescent="0.35">
      <c r="A1" s="17" t="s">
        <v>97</v>
      </c>
      <c r="D1" t="s">
        <v>98</v>
      </c>
      <c r="L1" t="s">
        <v>99</v>
      </c>
      <c r="M1" t="s">
        <v>100</v>
      </c>
      <c r="N1" s="9">
        <f>AVERAGE(M5:M24)</f>
        <v>458.35549999999995</v>
      </c>
    </row>
    <row r="2" spans="1:24" ht="17.399999999999999" thickBot="1" x14ac:dyDescent="0.4">
      <c r="A2" s="17">
        <v>20</v>
      </c>
      <c r="L2">
        <f>SUM(L5:L24)</f>
        <v>200</v>
      </c>
      <c r="M2" t="s">
        <v>101</v>
      </c>
      <c r="N2" s="9">
        <f>AVERAGE(N5:N24)</f>
        <v>10.564023426177688</v>
      </c>
    </row>
    <row r="3" spans="1:24" ht="17.399999999999999" customHeight="1" thickBot="1" x14ac:dyDescent="0.4">
      <c r="B3" s="96" t="s">
        <v>91</v>
      </c>
      <c r="C3" s="96"/>
      <c r="D3" s="96"/>
      <c r="E3" s="96"/>
      <c r="F3" s="96"/>
      <c r="G3" s="96"/>
      <c r="H3" s="96"/>
      <c r="I3" s="96"/>
      <c r="J3" s="96"/>
      <c r="K3" s="96"/>
      <c r="W3" s="78" t="s">
        <v>216</v>
      </c>
      <c r="X3" s="79"/>
    </row>
    <row r="4" spans="1:24" ht="17.399999999999999" x14ac:dyDescent="0.35">
      <c r="A4" s="14" t="s">
        <v>92</v>
      </c>
      <c r="B4" s="15" t="s">
        <v>78</v>
      </c>
      <c r="C4" s="15" t="s">
        <v>79</v>
      </c>
      <c r="D4" s="15" t="s">
        <v>80</v>
      </c>
      <c r="E4" s="15" t="s">
        <v>81</v>
      </c>
      <c r="F4" s="15" t="s">
        <v>82</v>
      </c>
      <c r="G4" s="15" t="s">
        <v>83</v>
      </c>
      <c r="H4" s="15" t="s">
        <v>84</v>
      </c>
      <c r="I4" s="15" t="s">
        <v>85</v>
      </c>
      <c r="J4" s="15" t="s">
        <v>86</v>
      </c>
      <c r="K4" s="15" t="s">
        <v>87</v>
      </c>
      <c r="L4" s="15" t="s">
        <v>4</v>
      </c>
      <c r="M4" s="2" t="s">
        <v>46</v>
      </c>
      <c r="N4" s="2" t="s">
        <v>88</v>
      </c>
      <c r="O4" s="2" t="s">
        <v>89</v>
      </c>
      <c r="P4" s="2" t="s">
        <v>66</v>
      </c>
      <c r="Q4" s="2" t="s">
        <v>50</v>
      </c>
      <c r="R4" s="2" t="s">
        <v>51</v>
      </c>
      <c r="S4" s="2" t="s">
        <v>52</v>
      </c>
      <c r="T4" s="2" t="s">
        <v>53</v>
      </c>
      <c r="W4" s="77" t="s">
        <v>94</v>
      </c>
      <c r="X4" s="62">
        <v>1.716</v>
      </c>
    </row>
    <row r="5" spans="1:24" x14ac:dyDescent="0.35">
      <c r="A5" s="3" t="s">
        <v>12</v>
      </c>
      <c r="B5" s="16">
        <v>463.1</v>
      </c>
      <c r="C5" s="16">
        <v>445.1</v>
      </c>
      <c r="D5" s="16">
        <v>460</v>
      </c>
      <c r="E5" s="16">
        <v>459.9</v>
      </c>
      <c r="F5" s="16">
        <v>464.9</v>
      </c>
      <c r="G5" s="16">
        <v>456.6</v>
      </c>
      <c r="H5" s="16">
        <v>458.3</v>
      </c>
      <c r="I5" s="16">
        <v>471.2</v>
      </c>
      <c r="J5" s="16">
        <v>458.1</v>
      </c>
      <c r="K5" s="16">
        <v>442.9</v>
      </c>
      <c r="L5" s="16">
        <v>10</v>
      </c>
      <c r="M5" s="51">
        <f>AVERAGE(B5:K5)</f>
        <v>458.00999999999993</v>
      </c>
      <c r="N5" s="51">
        <f>_xlfn.STDEV.S(B5:K5)</f>
        <v>8.5110973310013165</v>
      </c>
      <c r="O5" s="51">
        <f>AVERAGE($M$5:$M$24)</f>
        <v>458.35549999999995</v>
      </c>
      <c r="P5" s="51">
        <f>AVERAGE($N$5:$N$24)</f>
        <v>10.564023426177688</v>
      </c>
      <c r="Q5" s="51">
        <f>$N$1+$N$2*0.975</f>
        <v>468.65542284052322</v>
      </c>
      <c r="R5" s="51">
        <f>$N$1- $N$2*0.975</f>
        <v>448.05557715947668</v>
      </c>
      <c r="S5" s="51">
        <f>1.716*$N$2</f>
        <v>18.127864199320911</v>
      </c>
      <c r="T5" s="51">
        <f>0.284*$N$2</f>
        <v>3.0001826530344631</v>
      </c>
      <c r="W5" s="2" t="s">
        <v>93</v>
      </c>
      <c r="X5" s="51">
        <v>0.28399999999999997</v>
      </c>
    </row>
    <row r="6" spans="1:24" x14ac:dyDescent="0.35">
      <c r="A6" s="3" t="s">
        <v>13</v>
      </c>
      <c r="B6" s="16">
        <v>481.1</v>
      </c>
      <c r="C6" s="16">
        <v>455.4</v>
      </c>
      <c r="D6" s="16">
        <v>470.4</v>
      </c>
      <c r="E6" s="16">
        <v>454.8</v>
      </c>
      <c r="F6" s="16">
        <v>449.2</v>
      </c>
      <c r="G6" s="16">
        <v>472.1</v>
      </c>
      <c r="H6" s="16">
        <v>426.6</v>
      </c>
      <c r="I6" s="16">
        <v>457.7</v>
      </c>
      <c r="J6" s="16">
        <v>465.8</v>
      </c>
      <c r="K6" s="16">
        <v>453.5</v>
      </c>
      <c r="L6" s="16">
        <v>10</v>
      </c>
      <c r="M6" s="51">
        <f t="shared" ref="M6:M24" si="0">AVERAGE(B6:K6)</f>
        <v>458.65999999999997</v>
      </c>
      <c r="N6" s="51">
        <f t="shared" ref="N6:N24" si="1">_xlfn.STDEV.S(B6:K6)</f>
        <v>15.068008789780052</v>
      </c>
      <c r="O6" s="51">
        <f t="shared" ref="O6:O24" si="2">AVERAGE($M$5:$M$24)</f>
        <v>458.35549999999995</v>
      </c>
      <c r="P6" s="51">
        <f t="shared" ref="P6:P24" si="3">AVERAGE($N$5:$N$24)</f>
        <v>10.564023426177688</v>
      </c>
      <c r="Q6" s="51">
        <f t="shared" ref="Q6:Q24" si="4">$N$1+$N$2*0.975</f>
        <v>468.65542284052322</v>
      </c>
      <c r="R6" s="51">
        <f t="shared" ref="R6:R24" si="5">$N$1- $N$2*0.975</f>
        <v>448.05557715947668</v>
      </c>
      <c r="S6" s="51">
        <f t="shared" ref="S6:S24" si="6">1.716*$N$2</f>
        <v>18.127864199320911</v>
      </c>
      <c r="T6" s="51">
        <f t="shared" ref="T6:T24" si="7">0.284*$N$2</f>
        <v>3.0001826530344631</v>
      </c>
      <c r="W6" s="2" t="s">
        <v>95</v>
      </c>
      <c r="X6" s="51">
        <v>0.97499999999999998</v>
      </c>
    </row>
    <row r="7" spans="1:24" ht="18" x14ac:dyDescent="0.4">
      <c r="A7" s="3" t="s">
        <v>14</v>
      </c>
      <c r="B7" s="16">
        <v>453.4</v>
      </c>
      <c r="C7" s="16">
        <v>449.8</v>
      </c>
      <c r="D7" s="16">
        <v>468.4</v>
      </c>
      <c r="E7" s="16">
        <v>471.5</v>
      </c>
      <c r="F7" s="16">
        <v>459.7</v>
      </c>
      <c r="G7" s="16">
        <v>460.6</v>
      </c>
      <c r="H7" s="16">
        <v>463.6</v>
      </c>
      <c r="I7" s="16">
        <v>482.5</v>
      </c>
      <c r="J7" s="16">
        <v>455.5</v>
      </c>
      <c r="K7" s="16">
        <v>453.6</v>
      </c>
      <c r="L7" s="16">
        <v>10</v>
      </c>
      <c r="M7" s="51">
        <f t="shared" si="0"/>
        <v>461.86</v>
      </c>
      <c r="N7" s="51">
        <f t="shared" si="1"/>
        <v>9.9815607775315129</v>
      </c>
      <c r="O7" s="51">
        <f t="shared" si="2"/>
        <v>458.35549999999995</v>
      </c>
      <c r="P7" s="51">
        <f t="shared" si="3"/>
        <v>10.564023426177688</v>
      </c>
      <c r="Q7" s="51">
        <f t="shared" si="4"/>
        <v>468.65542284052322</v>
      </c>
      <c r="R7" s="51">
        <f t="shared" si="5"/>
        <v>448.05557715947668</v>
      </c>
      <c r="S7" s="51">
        <f t="shared" si="6"/>
        <v>18.127864199320911</v>
      </c>
      <c r="T7" s="51">
        <f t="shared" si="7"/>
        <v>3.0001826530344631</v>
      </c>
      <c r="W7" s="76" t="s">
        <v>96</v>
      </c>
      <c r="X7" s="51">
        <v>0.97270000000000001</v>
      </c>
    </row>
    <row r="8" spans="1:24" x14ac:dyDescent="0.35">
      <c r="A8" s="3" t="s">
        <v>15</v>
      </c>
      <c r="B8" s="16">
        <v>460.9</v>
      </c>
      <c r="C8" s="16">
        <v>462.9</v>
      </c>
      <c r="D8" s="16">
        <v>457.5</v>
      </c>
      <c r="E8" s="16">
        <v>446.8</v>
      </c>
      <c r="F8" s="16">
        <v>452.2</v>
      </c>
      <c r="G8" s="16">
        <v>454.2</v>
      </c>
      <c r="H8" s="16">
        <v>455.2</v>
      </c>
      <c r="I8" s="16">
        <v>447.9</v>
      </c>
      <c r="J8" s="16">
        <v>468</v>
      </c>
      <c r="K8" s="16">
        <v>445.9</v>
      </c>
      <c r="L8" s="16">
        <v>10</v>
      </c>
      <c r="M8" s="51">
        <f t="shared" si="0"/>
        <v>455.14999999999992</v>
      </c>
      <c r="N8" s="51">
        <f t="shared" si="1"/>
        <v>7.3122803860659262</v>
      </c>
      <c r="O8" s="51">
        <f t="shared" si="2"/>
        <v>458.35549999999995</v>
      </c>
      <c r="P8" s="51">
        <f t="shared" si="3"/>
        <v>10.564023426177688</v>
      </c>
      <c r="Q8" s="51">
        <f t="shared" si="4"/>
        <v>468.65542284052322</v>
      </c>
      <c r="R8" s="51">
        <f t="shared" si="5"/>
        <v>448.05557715947668</v>
      </c>
      <c r="S8" s="51">
        <f t="shared" si="6"/>
        <v>18.127864199320911</v>
      </c>
      <c r="T8" s="51">
        <f t="shared" si="7"/>
        <v>3.0001826530344631</v>
      </c>
    </row>
    <row r="9" spans="1:24" x14ac:dyDescent="0.35">
      <c r="A9" s="3" t="s">
        <v>16</v>
      </c>
      <c r="B9" s="16">
        <v>473.8</v>
      </c>
      <c r="C9" s="16">
        <v>488.8</v>
      </c>
      <c r="D9" s="16">
        <v>473.6</v>
      </c>
      <c r="E9" s="16">
        <v>458.6</v>
      </c>
      <c r="F9" s="16">
        <v>461.7</v>
      </c>
      <c r="G9" s="16">
        <v>448.1</v>
      </c>
      <c r="H9" s="16">
        <v>439.9</v>
      </c>
      <c r="I9" s="16">
        <v>476.7</v>
      </c>
      <c r="J9" s="16">
        <v>479.6</v>
      </c>
      <c r="K9" s="16">
        <v>458.4</v>
      </c>
      <c r="L9" s="16">
        <v>10</v>
      </c>
      <c r="M9" s="51">
        <f t="shared" si="0"/>
        <v>465.91999999999996</v>
      </c>
      <c r="N9" s="51">
        <f t="shared" si="1"/>
        <v>15.167421226651117</v>
      </c>
      <c r="O9" s="51">
        <f t="shared" si="2"/>
        <v>458.35549999999995</v>
      </c>
      <c r="P9" s="51">
        <f t="shared" si="3"/>
        <v>10.564023426177688</v>
      </c>
      <c r="Q9" s="51">
        <f t="shared" si="4"/>
        <v>468.65542284052322</v>
      </c>
      <c r="R9" s="51">
        <f t="shared" si="5"/>
        <v>448.05557715947668</v>
      </c>
      <c r="S9" s="51">
        <f t="shared" si="6"/>
        <v>18.127864199320911</v>
      </c>
      <c r="T9" s="51">
        <f t="shared" si="7"/>
        <v>3.0001826530344631</v>
      </c>
    </row>
    <row r="10" spans="1:24" x14ac:dyDescent="0.35">
      <c r="A10" s="3" t="s">
        <v>17</v>
      </c>
      <c r="B10" s="16">
        <v>449.9</v>
      </c>
      <c r="C10" s="16">
        <v>468.2</v>
      </c>
      <c r="D10" s="16">
        <v>474.7</v>
      </c>
      <c r="E10" s="16">
        <v>463.8</v>
      </c>
      <c r="F10" s="16">
        <v>459.9</v>
      </c>
      <c r="G10" s="16">
        <v>445.6</v>
      </c>
      <c r="H10" s="16">
        <v>455.2</v>
      </c>
      <c r="I10" s="16">
        <v>467.2</v>
      </c>
      <c r="J10" s="16">
        <v>462.6</v>
      </c>
      <c r="K10" s="16">
        <v>452.3</v>
      </c>
      <c r="L10" s="16">
        <v>10</v>
      </c>
      <c r="M10" s="51">
        <f t="shared" si="0"/>
        <v>459.93999999999994</v>
      </c>
      <c r="N10" s="51">
        <f t="shared" si="1"/>
        <v>9.1167976833973849</v>
      </c>
      <c r="O10" s="51">
        <f t="shared" si="2"/>
        <v>458.35549999999995</v>
      </c>
      <c r="P10" s="51">
        <f t="shared" si="3"/>
        <v>10.564023426177688</v>
      </c>
      <c r="Q10" s="51">
        <f t="shared" si="4"/>
        <v>468.65542284052322</v>
      </c>
      <c r="R10" s="51">
        <f t="shared" si="5"/>
        <v>448.05557715947668</v>
      </c>
      <c r="S10" s="51">
        <f t="shared" si="6"/>
        <v>18.127864199320911</v>
      </c>
      <c r="T10" s="51">
        <f t="shared" si="7"/>
        <v>3.0001826530344631</v>
      </c>
    </row>
    <row r="11" spans="1:24" x14ac:dyDescent="0.35">
      <c r="A11" s="3" t="s">
        <v>18</v>
      </c>
      <c r="B11" s="16">
        <v>453.1</v>
      </c>
      <c r="C11" s="16">
        <v>450.1</v>
      </c>
      <c r="D11" s="16">
        <v>462.2</v>
      </c>
      <c r="E11" s="16">
        <v>447.8</v>
      </c>
      <c r="F11" s="16">
        <v>466.2</v>
      </c>
      <c r="G11" s="16">
        <v>464.9</v>
      </c>
      <c r="H11" s="16">
        <v>453.6</v>
      </c>
      <c r="I11" s="16">
        <v>467.7</v>
      </c>
      <c r="J11" s="16">
        <v>454</v>
      </c>
      <c r="K11" s="16">
        <v>463.4</v>
      </c>
      <c r="L11" s="16">
        <v>10</v>
      </c>
      <c r="M11" s="51">
        <f t="shared" si="0"/>
        <v>458.3</v>
      </c>
      <c r="N11" s="51">
        <f t="shared" si="1"/>
        <v>7.3079864988015979</v>
      </c>
      <c r="O11" s="51">
        <f t="shared" si="2"/>
        <v>458.35549999999995</v>
      </c>
      <c r="P11" s="51">
        <f t="shared" si="3"/>
        <v>10.564023426177688</v>
      </c>
      <c r="Q11" s="51">
        <f t="shared" si="4"/>
        <v>468.65542284052322</v>
      </c>
      <c r="R11" s="51">
        <f t="shared" si="5"/>
        <v>448.05557715947668</v>
      </c>
      <c r="S11" s="51">
        <f t="shared" si="6"/>
        <v>18.127864199320911</v>
      </c>
      <c r="T11" s="51">
        <f t="shared" si="7"/>
        <v>3.0001826530344631</v>
      </c>
    </row>
    <row r="12" spans="1:24" x14ac:dyDescent="0.35">
      <c r="A12" s="3" t="s">
        <v>19</v>
      </c>
      <c r="B12" s="16">
        <v>457.1</v>
      </c>
      <c r="C12" s="16">
        <v>461.7</v>
      </c>
      <c r="D12" s="16">
        <v>475.3</v>
      </c>
      <c r="E12" s="16">
        <v>456.2</v>
      </c>
      <c r="F12" s="16">
        <v>448.4</v>
      </c>
      <c r="G12" s="16">
        <v>455.7</v>
      </c>
      <c r="H12" s="16">
        <v>470.1</v>
      </c>
      <c r="I12" s="16">
        <v>469</v>
      </c>
      <c r="J12" s="16">
        <v>463.3</v>
      </c>
      <c r="K12" s="16">
        <v>463.6</v>
      </c>
      <c r="L12" s="16">
        <v>10</v>
      </c>
      <c r="M12" s="51">
        <f t="shared" si="0"/>
        <v>462.03999999999996</v>
      </c>
      <c r="N12" s="51">
        <f t="shared" si="1"/>
        <v>8.0147364273568069</v>
      </c>
      <c r="O12" s="51">
        <f t="shared" si="2"/>
        <v>458.35549999999995</v>
      </c>
      <c r="P12" s="51">
        <f t="shared" si="3"/>
        <v>10.564023426177688</v>
      </c>
      <c r="Q12" s="51">
        <f t="shared" si="4"/>
        <v>468.65542284052322</v>
      </c>
      <c r="R12" s="51">
        <f t="shared" si="5"/>
        <v>448.05557715947668</v>
      </c>
      <c r="S12" s="51">
        <f t="shared" si="6"/>
        <v>18.127864199320911</v>
      </c>
      <c r="T12" s="51">
        <f t="shared" si="7"/>
        <v>3.0001826530344631</v>
      </c>
    </row>
    <row r="13" spans="1:24" x14ac:dyDescent="0.35">
      <c r="A13" s="3" t="s">
        <v>20</v>
      </c>
      <c r="B13" s="16">
        <v>444.7</v>
      </c>
      <c r="C13" s="16">
        <v>459.4</v>
      </c>
      <c r="D13" s="16">
        <v>463.2</v>
      </c>
      <c r="E13" s="16">
        <v>465.6</v>
      </c>
      <c r="F13" s="16">
        <v>461.7</v>
      </c>
      <c r="G13" s="16">
        <v>460.1</v>
      </c>
      <c r="H13" s="16">
        <v>466.4</v>
      </c>
      <c r="I13" s="16">
        <v>475</v>
      </c>
      <c r="J13" s="16">
        <v>473.8</v>
      </c>
      <c r="K13" s="16">
        <v>437.5</v>
      </c>
      <c r="L13" s="16">
        <v>10</v>
      </c>
      <c r="M13" s="51">
        <f t="shared" si="0"/>
        <v>460.73999999999995</v>
      </c>
      <c r="N13" s="51">
        <f t="shared" si="1"/>
        <v>11.719518382216531</v>
      </c>
      <c r="O13" s="51">
        <f t="shared" si="2"/>
        <v>458.35549999999995</v>
      </c>
      <c r="P13" s="51">
        <f t="shared" si="3"/>
        <v>10.564023426177688</v>
      </c>
      <c r="Q13" s="51">
        <f t="shared" si="4"/>
        <v>468.65542284052322</v>
      </c>
      <c r="R13" s="51">
        <f t="shared" si="5"/>
        <v>448.05557715947668</v>
      </c>
      <c r="S13" s="51">
        <f t="shared" si="6"/>
        <v>18.127864199320911</v>
      </c>
      <c r="T13" s="51">
        <f t="shared" si="7"/>
        <v>3.0001826530344631</v>
      </c>
    </row>
    <row r="14" spans="1:24" x14ac:dyDescent="0.35">
      <c r="A14" s="3" t="s">
        <v>21</v>
      </c>
      <c r="B14" s="16">
        <v>481.2</v>
      </c>
      <c r="C14" s="16">
        <v>444.6</v>
      </c>
      <c r="D14" s="16">
        <v>467.6</v>
      </c>
      <c r="E14" s="16">
        <v>458.7</v>
      </c>
      <c r="F14" s="16">
        <v>469.1</v>
      </c>
      <c r="G14" s="16">
        <v>453.7</v>
      </c>
      <c r="H14" s="16">
        <v>467.7</v>
      </c>
      <c r="I14" s="16">
        <v>474.5</v>
      </c>
      <c r="J14" s="16">
        <v>445.2</v>
      </c>
      <c r="K14" s="16">
        <v>465</v>
      </c>
      <c r="L14" s="16">
        <v>10</v>
      </c>
      <c r="M14" s="51">
        <f t="shared" si="0"/>
        <v>462.73</v>
      </c>
      <c r="N14" s="51">
        <f t="shared" si="1"/>
        <v>12.053588677236334</v>
      </c>
      <c r="O14" s="51">
        <f t="shared" si="2"/>
        <v>458.35549999999995</v>
      </c>
      <c r="P14" s="51">
        <f t="shared" si="3"/>
        <v>10.564023426177688</v>
      </c>
      <c r="Q14" s="51">
        <f t="shared" si="4"/>
        <v>468.65542284052322</v>
      </c>
      <c r="R14" s="51">
        <f t="shared" si="5"/>
        <v>448.05557715947668</v>
      </c>
      <c r="S14" s="51">
        <f t="shared" si="6"/>
        <v>18.127864199320911</v>
      </c>
      <c r="T14" s="51">
        <f t="shared" si="7"/>
        <v>3.0001826530344631</v>
      </c>
    </row>
    <row r="15" spans="1:24" x14ac:dyDescent="0.35">
      <c r="A15" s="3" t="s">
        <v>22</v>
      </c>
      <c r="B15" s="16">
        <v>461.6</v>
      </c>
      <c r="C15" s="16">
        <v>476.3</v>
      </c>
      <c r="D15" s="16">
        <v>467.1</v>
      </c>
      <c r="E15" s="16">
        <v>453.6</v>
      </c>
      <c r="F15" s="16">
        <v>451</v>
      </c>
      <c r="G15" s="16">
        <v>451.3</v>
      </c>
      <c r="H15" s="16">
        <v>438.2</v>
      </c>
      <c r="I15" s="16">
        <v>465.9</v>
      </c>
      <c r="J15" s="16">
        <v>447.4</v>
      </c>
      <c r="K15" s="16">
        <v>429</v>
      </c>
      <c r="L15" s="16">
        <v>10</v>
      </c>
      <c r="M15" s="51">
        <f t="shared" si="0"/>
        <v>454.14</v>
      </c>
      <c r="N15" s="51">
        <f t="shared" si="1"/>
        <v>14.152832460912791</v>
      </c>
      <c r="O15" s="51">
        <f t="shared" si="2"/>
        <v>458.35549999999995</v>
      </c>
      <c r="P15" s="51">
        <f t="shared" si="3"/>
        <v>10.564023426177688</v>
      </c>
      <c r="Q15" s="51">
        <f t="shared" si="4"/>
        <v>468.65542284052322</v>
      </c>
      <c r="R15" s="51">
        <f t="shared" si="5"/>
        <v>448.05557715947668</v>
      </c>
      <c r="S15" s="51">
        <f t="shared" si="6"/>
        <v>18.127864199320911</v>
      </c>
      <c r="T15" s="51">
        <f t="shared" si="7"/>
        <v>3.0001826530344631</v>
      </c>
    </row>
    <row r="16" spans="1:24" x14ac:dyDescent="0.35">
      <c r="A16" s="3" t="s">
        <v>23</v>
      </c>
      <c r="B16" s="16">
        <v>473.7</v>
      </c>
      <c r="C16" s="16">
        <v>445.3</v>
      </c>
      <c r="D16" s="16">
        <v>472.2</v>
      </c>
      <c r="E16" s="16">
        <v>456.3</v>
      </c>
      <c r="F16" s="16">
        <v>447.5</v>
      </c>
      <c r="G16" s="16">
        <v>453.2</v>
      </c>
      <c r="H16" s="16">
        <v>460.6</v>
      </c>
      <c r="I16" s="16">
        <v>447.8</v>
      </c>
      <c r="J16" s="16">
        <v>456.8</v>
      </c>
      <c r="K16" s="16">
        <v>456.5</v>
      </c>
      <c r="L16" s="16">
        <v>10</v>
      </c>
      <c r="M16" s="51">
        <f t="shared" si="0"/>
        <v>456.98999999999995</v>
      </c>
      <c r="N16" s="51">
        <f t="shared" si="1"/>
        <v>9.7176185925930962</v>
      </c>
      <c r="O16" s="51">
        <f t="shared" si="2"/>
        <v>458.35549999999995</v>
      </c>
      <c r="P16" s="51">
        <f t="shared" si="3"/>
        <v>10.564023426177688</v>
      </c>
      <c r="Q16" s="51">
        <f t="shared" si="4"/>
        <v>468.65542284052322</v>
      </c>
      <c r="R16" s="51">
        <f t="shared" si="5"/>
        <v>448.05557715947668</v>
      </c>
      <c r="S16" s="51">
        <f t="shared" si="6"/>
        <v>18.127864199320911</v>
      </c>
      <c r="T16" s="51">
        <f t="shared" si="7"/>
        <v>3.0001826530344631</v>
      </c>
    </row>
    <row r="17" spans="1:26" x14ac:dyDescent="0.35">
      <c r="A17" s="3" t="s">
        <v>24</v>
      </c>
      <c r="B17" s="16">
        <v>448.2</v>
      </c>
      <c r="C17" s="16">
        <v>456.8</v>
      </c>
      <c r="D17" s="16">
        <v>442.7</v>
      </c>
      <c r="E17" s="16">
        <v>444.8</v>
      </c>
      <c r="F17" s="16">
        <v>462.5</v>
      </c>
      <c r="G17" s="16">
        <v>454.8</v>
      </c>
      <c r="H17" s="16">
        <v>460.3</v>
      </c>
      <c r="I17" s="16">
        <v>460.8</v>
      </c>
      <c r="J17" s="16">
        <v>436.1</v>
      </c>
      <c r="K17" s="16">
        <v>463.4</v>
      </c>
      <c r="L17" s="16">
        <v>10</v>
      </c>
      <c r="M17" s="51">
        <f t="shared" si="0"/>
        <v>453.04000000000008</v>
      </c>
      <c r="N17" s="51">
        <f t="shared" si="1"/>
        <v>9.4996140272469294</v>
      </c>
      <c r="O17" s="51">
        <f t="shared" si="2"/>
        <v>458.35549999999995</v>
      </c>
      <c r="P17" s="51">
        <f t="shared" si="3"/>
        <v>10.564023426177688</v>
      </c>
      <c r="Q17" s="51">
        <f t="shared" si="4"/>
        <v>468.65542284052322</v>
      </c>
      <c r="R17" s="51">
        <f t="shared" si="5"/>
        <v>448.05557715947668</v>
      </c>
      <c r="S17" s="51">
        <f t="shared" si="6"/>
        <v>18.127864199320911</v>
      </c>
      <c r="T17" s="51">
        <f t="shared" si="7"/>
        <v>3.0001826530344631</v>
      </c>
    </row>
    <row r="18" spans="1:26" x14ac:dyDescent="0.35">
      <c r="A18" s="3" t="s">
        <v>25</v>
      </c>
      <c r="B18" s="16">
        <v>454.8</v>
      </c>
      <c r="C18" s="16">
        <v>477.9</v>
      </c>
      <c r="D18" s="16">
        <v>448.2</v>
      </c>
      <c r="E18" s="16">
        <v>445.8</v>
      </c>
      <c r="F18" s="16">
        <v>453.8</v>
      </c>
      <c r="G18" s="16">
        <v>457</v>
      </c>
      <c r="H18" s="16">
        <v>448.4</v>
      </c>
      <c r="I18" s="16">
        <v>460.5</v>
      </c>
      <c r="J18" s="16">
        <v>455</v>
      </c>
      <c r="K18" s="16">
        <v>480.3</v>
      </c>
      <c r="L18" s="16">
        <v>10</v>
      </c>
      <c r="M18" s="51">
        <f t="shared" si="0"/>
        <v>458.16999999999996</v>
      </c>
      <c r="N18" s="51">
        <f t="shared" si="1"/>
        <v>11.898557335520415</v>
      </c>
      <c r="O18" s="51">
        <f t="shared" si="2"/>
        <v>458.35549999999995</v>
      </c>
      <c r="P18" s="51">
        <f t="shared" si="3"/>
        <v>10.564023426177688</v>
      </c>
      <c r="Q18" s="51">
        <f t="shared" si="4"/>
        <v>468.65542284052322</v>
      </c>
      <c r="R18" s="51">
        <f t="shared" si="5"/>
        <v>448.05557715947668</v>
      </c>
      <c r="S18" s="51">
        <f t="shared" si="6"/>
        <v>18.127864199320911</v>
      </c>
      <c r="T18" s="51">
        <f t="shared" si="7"/>
        <v>3.0001826530344631</v>
      </c>
    </row>
    <row r="19" spans="1:26" x14ac:dyDescent="0.35">
      <c r="A19" s="3" t="s">
        <v>26</v>
      </c>
      <c r="B19" s="16">
        <v>444</v>
      </c>
      <c r="C19" s="16">
        <v>457.8</v>
      </c>
      <c r="D19" s="16">
        <v>443.2</v>
      </c>
      <c r="E19" s="16">
        <v>475.6</v>
      </c>
      <c r="F19" s="16">
        <v>442</v>
      </c>
      <c r="G19" s="16">
        <v>447.4</v>
      </c>
      <c r="H19" s="16">
        <v>456.1</v>
      </c>
      <c r="I19" s="16">
        <v>467.8</v>
      </c>
      <c r="J19" s="16">
        <v>467</v>
      </c>
      <c r="K19" s="16">
        <v>451.6</v>
      </c>
      <c r="L19" s="16">
        <v>10</v>
      </c>
      <c r="M19" s="51">
        <f t="shared" si="0"/>
        <v>455.25</v>
      </c>
      <c r="N19" s="51">
        <f t="shared" si="1"/>
        <v>11.734019866278667</v>
      </c>
      <c r="O19" s="51">
        <f t="shared" si="2"/>
        <v>458.35549999999995</v>
      </c>
      <c r="P19" s="51">
        <f t="shared" si="3"/>
        <v>10.564023426177688</v>
      </c>
      <c r="Q19" s="51">
        <f t="shared" si="4"/>
        <v>468.65542284052322</v>
      </c>
      <c r="R19" s="51">
        <f t="shared" si="5"/>
        <v>448.05557715947668</v>
      </c>
      <c r="S19" s="51">
        <f t="shared" si="6"/>
        <v>18.127864199320911</v>
      </c>
      <c r="T19" s="51">
        <f t="shared" si="7"/>
        <v>3.0001826530344631</v>
      </c>
    </row>
    <row r="20" spans="1:26" x14ac:dyDescent="0.35">
      <c r="A20" s="3" t="s">
        <v>27</v>
      </c>
      <c r="B20" s="16">
        <v>455</v>
      </c>
      <c r="C20" s="16">
        <v>452.6</v>
      </c>
      <c r="D20" s="16">
        <v>469.6</v>
      </c>
      <c r="E20" s="16">
        <v>450.4</v>
      </c>
      <c r="F20" s="16">
        <v>449.4</v>
      </c>
      <c r="G20" s="16">
        <v>450.4</v>
      </c>
      <c r="H20" s="16">
        <v>461.6</v>
      </c>
      <c r="I20" s="16">
        <v>457.1</v>
      </c>
      <c r="J20" s="16">
        <v>462.5</v>
      </c>
      <c r="K20" s="16">
        <v>462.6</v>
      </c>
      <c r="L20" s="16">
        <v>10</v>
      </c>
      <c r="M20" s="51">
        <f t="shared" si="0"/>
        <v>457.12000000000006</v>
      </c>
      <c r="N20" s="51">
        <f t="shared" si="1"/>
        <v>6.7464887987093931</v>
      </c>
      <c r="O20" s="51">
        <f t="shared" si="2"/>
        <v>458.35549999999995</v>
      </c>
      <c r="P20" s="51">
        <f t="shared" si="3"/>
        <v>10.564023426177688</v>
      </c>
      <c r="Q20" s="51">
        <f t="shared" si="4"/>
        <v>468.65542284052322</v>
      </c>
      <c r="R20" s="51">
        <f t="shared" si="5"/>
        <v>448.05557715947668</v>
      </c>
      <c r="S20" s="51">
        <f t="shared" si="6"/>
        <v>18.127864199320911</v>
      </c>
      <c r="T20" s="51">
        <f t="shared" si="7"/>
        <v>3.0001826530344631</v>
      </c>
    </row>
    <row r="21" spans="1:26" x14ac:dyDescent="0.35">
      <c r="A21" s="3" t="s">
        <v>28</v>
      </c>
      <c r="B21" s="16">
        <v>458.7</v>
      </c>
      <c r="C21" s="16">
        <v>473.8</v>
      </c>
      <c r="D21" s="16">
        <v>442.7</v>
      </c>
      <c r="E21" s="16">
        <v>461</v>
      </c>
      <c r="F21" s="16">
        <v>471.2</v>
      </c>
      <c r="G21" s="16">
        <v>440.3</v>
      </c>
      <c r="H21" s="16">
        <v>452.4</v>
      </c>
      <c r="I21" s="16">
        <v>467.3</v>
      </c>
      <c r="J21" s="16">
        <v>472.3</v>
      </c>
      <c r="K21" s="16">
        <v>458.9</v>
      </c>
      <c r="L21" s="16">
        <v>10</v>
      </c>
      <c r="M21" s="51">
        <f t="shared" si="0"/>
        <v>459.86</v>
      </c>
      <c r="N21" s="51">
        <f t="shared" si="1"/>
        <v>11.87576430288922</v>
      </c>
      <c r="O21" s="51">
        <f t="shared" si="2"/>
        <v>458.35549999999995</v>
      </c>
      <c r="P21" s="51">
        <f t="shared" si="3"/>
        <v>10.564023426177688</v>
      </c>
      <c r="Q21" s="51">
        <f t="shared" si="4"/>
        <v>468.65542284052322</v>
      </c>
      <c r="R21" s="51">
        <f t="shared" si="5"/>
        <v>448.05557715947668</v>
      </c>
      <c r="S21" s="51">
        <f t="shared" si="6"/>
        <v>18.127864199320911</v>
      </c>
      <c r="T21" s="51">
        <f t="shared" si="7"/>
        <v>3.0001826530344631</v>
      </c>
    </row>
    <row r="22" spans="1:26" x14ac:dyDescent="0.35">
      <c r="A22" s="3" t="s">
        <v>29</v>
      </c>
      <c r="B22" s="16">
        <v>453.8</v>
      </c>
      <c r="C22" s="16">
        <v>442.2</v>
      </c>
      <c r="D22" s="16">
        <v>462</v>
      </c>
      <c r="E22" s="16">
        <v>464</v>
      </c>
      <c r="F22" s="16">
        <v>448.8</v>
      </c>
      <c r="G22" s="16">
        <v>459.1</v>
      </c>
      <c r="H22" s="16">
        <v>467.2</v>
      </c>
      <c r="I22" s="16">
        <v>463.6</v>
      </c>
      <c r="J22" s="16">
        <v>442.2</v>
      </c>
      <c r="K22" s="16">
        <v>477.1</v>
      </c>
      <c r="L22" s="16">
        <v>10</v>
      </c>
      <c r="M22" s="51">
        <f t="shared" si="0"/>
        <v>458</v>
      </c>
      <c r="N22" s="51">
        <f t="shared" si="1"/>
        <v>11.232789304333796</v>
      </c>
      <c r="O22" s="51">
        <f t="shared" si="2"/>
        <v>458.35549999999995</v>
      </c>
      <c r="P22" s="51">
        <f t="shared" si="3"/>
        <v>10.564023426177688</v>
      </c>
      <c r="Q22" s="51">
        <f t="shared" si="4"/>
        <v>468.65542284052322</v>
      </c>
      <c r="R22" s="51">
        <f t="shared" si="5"/>
        <v>448.05557715947668</v>
      </c>
      <c r="S22" s="51">
        <f t="shared" si="6"/>
        <v>18.127864199320911</v>
      </c>
      <c r="T22" s="51">
        <f t="shared" si="7"/>
        <v>3.0001826530344631</v>
      </c>
    </row>
    <row r="23" spans="1:26" x14ac:dyDescent="0.35">
      <c r="A23" s="3" t="s">
        <v>30</v>
      </c>
      <c r="B23" s="16">
        <v>449.4</v>
      </c>
      <c r="C23" s="16">
        <v>459</v>
      </c>
      <c r="D23" s="16">
        <v>458.5</v>
      </c>
      <c r="E23" s="16">
        <v>474.4</v>
      </c>
      <c r="F23" s="16">
        <v>446.7</v>
      </c>
      <c r="G23" s="16">
        <v>459.7</v>
      </c>
      <c r="H23" s="16">
        <v>453</v>
      </c>
      <c r="I23" s="16">
        <v>446.9</v>
      </c>
      <c r="J23" s="16">
        <v>466.9</v>
      </c>
      <c r="K23" s="16">
        <v>460.2</v>
      </c>
      <c r="L23" s="16">
        <v>10</v>
      </c>
      <c r="M23" s="51">
        <f t="shared" si="0"/>
        <v>457.46999999999997</v>
      </c>
      <c r="N23" s="51">
        <f t="shared" si="1"/>
        <v>8.8455952629292014</v>
      </c>
      <c r="O23" s="51">
        <f t="shared" si="2"/>
        <v>458.35549999999995</v>
      </c>
      <c r="P23" s="51">
        <f t="shared" si="3"/>
        <v>10.564023426177688</v>
      </c>
      <c r="Q23" s="51">
        <f t="shared" si="4"/>
        <v>468.65542284052322</v>
      </c>
      <c r="R23" s="51">
        <f t="shared" si="5"/>
        <v>448.05557715947668</v>
      </c>
      <c r="S23" s="51">
        <f t="shared" si="6"/>
        <v>18.127864199320911</v>
      </c>
      <c r="T23" s="51">
        <f t="shared" si="7"/>
        <v>3.0001826530344631</v>
      </c>
    </row>
    <row r="24" spans="1:26" x14ac:dyDescent="0.35">
      <c r="A24" s="3" t="s">
        <v>31</v>
      </c>
      <c r="B24" s="16">
        <v>457</v>
      </c>
      <c r="C24" s="16">
        <v>447.7</v>
      </c>
      <c r="D24" s="16">
        <v>451.3</v>
      </c>
      <c r="E24" s="16">
        <v>443.9</v>
      </c>
      <c r="F24" s="16">
        <v>453.3</v>
      </c>
      <c r="G24" s="16">
        <v>462.8</v>
      </c>
      <c r="H24" s="16">
        <v>461.3</v>
      </c>
      <c r="I24" s="16">
        <v>472.9</v>
      </c>
      <c r="J24" s="16">
        <v>431.5</v>
      </c>
      <c r="K24" s="16">
        <v>455.5</v>
      </c>
      <c r="L24" s="16">
        <v>10</v>
      </c>
      <c r="M24" s="51">
        <f t="shared" si="0"/>
        <v>453.72000000000008</v>
      </c>
      <c r="N24" s="51">
        <f t="shared" si="1"/>
        <v>11.32419239210167</v>
      </c>
      <c r="O24" s="51">
        <f t="shared" si="2"/>
        <v>458.35549999999995</v>
      </c>
      <c r="P24" s="51">
        <f t="shared" si="3"/>
        <v>10.564023426177688</v>
      </c>
      <c r="Q24" s="51">
        <f t="shared" si="4"/>
        <v>468.65542284052322</v>
      </c>
      <c r="R24" s="51">
        <f t="shared" si="5"/>
        <v>448.05557715947668</v>
      </c>
      <c r="S24" s="51">
        <f t="shared" si="6"/>
        <v>18.127864199320911</v>
      </c>
      <c r="T24" s="51">
        <f t="shared" si="7"/>
        <v>3.0001826530344631</v>
      </c>
    </row>
    <row r="25" spans="1:26" x14ac:dyDescent="0.35"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6" x14ac:dyDescent="0.35"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0.399999999999999" customHeight="1" x14ac:dyDescent="0.35">
      <c r="L27" s="32"/>
      <c r="M27" s="32"/>
      <c r="N27" s="32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35">
      <c r="L28" s="32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35">
      <c r="L29" s="32"/>
      <c r="M29" s="32"/>
      <c r="N29" s="32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35">
      <c r="L30" s="32"/>
      <c r="M30" s="32"/>
      <c r="N30" s="32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35"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35"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6:26" x14ac:dyDescent="0.35"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6:26" x14ac:dyDescent="0.35"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6:26" x14ac:dyDescent="0.35"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6:26" x14ac:dyDescent="0.35"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</sheetData>
  <mergeCells count="1">
    <mergeCell ref="B3:K3"/>
  </mergeCells>
  <pageMargins left="0.7" right="0.7" top="0.75" bottom="0.75" header="0.3" footer="0.3"/>
  <pageSetup paperSize="9" orientation="portrait" verticalDpi="0" r:id="rId1"/>
  <ignoredErrors>
    <ignoredError sqref="M5:N24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4199-20D6-4D69-977F-8861F53D0B4A}">
  <dimension ref="A1:T155"/>
  <sheetViews>
    <sheetView topLeftCell="C1" workbookViewId="0">
      <selection activeCell="F8" sqref="F8"/>
    </sheetView>
  </sheetViews>
  <sheetFormatPr defaultRowHeight="16.8" x14ac:dyDescent="0.35"/>
  <cols>
    <col min="1" max="1" width="10.3984375" customWidth="1"/>
    <col min="17" max="17" width="2.3984375" style="71" customWidth="1"/>
  </cols>
  <sheetData>
    <row r="1" spans="1:9" ht="17.399999999999999" thickBot="1" x14ac:dyDescent="0.4"/>
    <row r="2" spans="1:9" ht="17.399999999999999" thickBot="1" x14ac:dyDescent="0.4">
      <c r="A2" s="74" t="s">
        <v>76</v>
      </c>
      <c r="B2" s="75" t="s">
        <v>77</v>
      </c>
      <c r="C2" s="30"/>
      <c r="D2" s="33" t="s">
        <v>223</v>
      </c>
      <c r="E2" s="30"/>
      <c r="F2" s="30"/>
      <c r="G2" s="30"/>
      <c r="H2" s="30"/>
      <c r="I2" s="30"/>
    </row>
    <row r="3" spans="1:9" x14ac:dyDescent="0.35">
      <c r="A3" s="73">
        <v>1</v>
      </c>
      <c r="B3" s="73">
        <v>3.0468999999999999</v>
      </c>
      <c r="C3" s="30"/>
      <c r="D3" s="30"/>
      <c r="E3" s="30"/>
      <c r="F3" s="30"/>
      <c r="G3" s="30"/>
      <c r="H3" s="30"/>
      <c r="I3" s="30"/>
    </row>
    <row r="4" spans="1:9" x14ac:dyDescent="0.35">
      <c r="A4" s="72">
        <v>1</v>
      </c>
      <c r="B4" s="72">
        <v>3.0554999999999999</v>
      </c>
      <c r="C4" s="30"/>
      <c r="D4" s="30"/>
      <c r="E4" s="30"/>
      <c r="F4" s="30"/>
      <c r="G4" s="30"/>
      <c r="H4" s="30"/>
      <c r="I4" s="30"/>
    </row>
    <row r="5" spans="1:9" x14ac:dyDescent="0.35">
      <c r="A5" s="72">
        <v>1</v>
      </c>
      <c r="B5" s="72">
        <v>3.0627</v>
      </c>
      <c r="C5" s="30"/>
      <c r="D5" s="30"/>
      <c r="E5" s="30"/>
      <c r="F5" s="30"/>
      <c r="G5" s="30"/>
      <c r="H5" s="30"/>
      <c r="I5" s="30"/>
    </row>
    <row r="6" spans="1:9" x14ac:dyDescent="0.35">
      <c r="A6" s="72">
        <v>1</v>
      </c>
      <c r="B6" s="72">
        <v>3.0411999999999999</v>
      </c>
      <c r="C6" s="30"/>
      <c r="D6" s="30"/>
      <c r="E6" s="30"/>
      <c r="F6" s="30"/>
      <c r="G6" s="30"/>
      <c r="H6" s="30"/>
      <c r="I6" s="30"/>
    </row>
    <row r="7" spans="1:9" x14ac:dyDescent="0.35">
      <c r="A7" s="72">
        <v>1</v>
      </c>
      <c r="B7" s="72">
        <v>3.0472999999999999</v>
      </c>
      <c r="C7" s="30"/>
      <c r="D7" s="30"/>
      <c r="E7" s="30"/>
      <c r="F7" s="30"/>
      <c r="G7" s="30"/>
      <c r="H7" s="30"/>
      <c r="I7" s="30"/>
    </row>
    <row r="8" spans="1:9" x14ac:dyDescent="0.35">
      <c r="A8" s="72">
        <v>1</v>
      </c>
      <c r="B8" s="72">
        <v>2.9739</v>
      </c>
      <c r="C8" s="30"/>
      <c r="D8" s="30"/>
      <c r="E8" s="30"/>
      <c r="F8" s="30"/>
      <c r="G8" s="30"/>
      <c r="H8" s="30"/>
      <c r="I8" s="30"/>
    </row>
    <row r="9" spans="1:9" x14ac:dyDescent="0.35">
      <c r="A9" s="72">
        <v>1</v>
      </c>
      <c r="B9" s="72">
        <v>3.0609000000000002</v>
      </c>
      <c r="C9" s="30"/>
      <c r="D9" s="30"/>
      <c r="E9" s="30"/>
      <c r="F9" s="30"/>
      <c r="G9" s="30"/>
      <c r="H9" s="30"/>
      <c r="I9" s="30"/>
    </row>
    <row r="10" spans="1:9" x14ac:dyDescent="0.35">
      <c r="A10" s="72">
        <v>1</v>
      </c>
      <c r="B10" s="72">
        <v>3.0023</v>
      </c>
      <c r="C10" s="30"/>
      <c r="D10" s="30"/>
      <c r="E10" s="30"/>
      <c r="F10" s="30"/>
      <c r="G10" s="30"/>
      <c r="H10" s="30"/>
      <c r="I10" s="30"/>
    </row>
    <row r="11" spans="1:9" x14ac:dyDescent="0.35">
      <c r="A11" s="72">
        <v>1</v>
      </c>
      <c r="B11" s="72">
        <v>2.9813000000000001</v>
      </c>
      <c r="C11" s="30"/>
      <c r="D11" s="30"/>
      <c r="E11" s="30"/>
      <c r="F11" s="30"/>
      <c r="G11" s="30"/>
      <c r="H11" s="30"/>
      <c r="I11" s="30"/>
    </row>
    <row r="12" spans="1:9" x14ac:dyDescent="0.35">
      <c r="A12" s="72">
        <v>1</v>
      </c>
      <c r="B12" s="72">
        <v>3.0430000000000001</v>
      </c>
      <c r="C12" s="30"/>
      <c r="D12" s="30"/>
      <c r="E12" s="30"/>
      <c r="F12" s="30"/>
      <c r="G12" s="30"/>
      <c r="H12" s="30"/>
      <c r="I12" s="30"/>
    </row>
    <row r="13" spans="1:9" x14ac:dyDescent="0.35">
      <c r="A13" s="72">
        <v>2</v>
      </c>
      <c r="B13" s="72">
        <v>3.0467</v>
      </c>
      <c r="C13" s="30"/>
      <c r="D13" s="30"/>
      <c r="E13" s="30"/>
      <c r="F13" s="30"/>
      <c r="G13" s="30"/>
      <c r="H13" s="30"/>
      <c r="I13" s="30"/>
    </row>
    <row r="14" spans="1:9" x14ac:dyDescent="0.35">
      <c r="A14" s="72">
        <v>2</v>
      </c>
      <c r="B14" s="72">
        <v>3.0465</v>
      </c>
      <c r="C14" s="30"/>
      <c r="D14" s="30"/>
      <c r="E14" s="30"/>
      <c r="F14" s="30"/>
      <c r="G14" s="30"/>
      <c r="H14" s="30"/>
      <c r="I14" s="30"/>
    </row>
    <row r="15" spans="1:9" x14ac:dyDescent="0.35">
      <c r="A15" s="72">
        <v>2</v>
      </c>
      <c r="B15" s="72">
        <v>3.0295999999999998</v>
      </c>
      <c r="C15" s="30"/>
      <c r="D15" s="30"/>
      <c r="E15" s="30"/>
      <c r="F15" s="30"/>
      <c r="G15" s="30"/>
      <c r="H15" s="30"/>
      <c r="I15" s="30"/>
    </row>
    <row r="16" spans="1:9" x14ac:dyDescent="0.35">
      <c r="A16" s="72">
        <v>2</v>
      </c>
      <c r="B16" s="72">
        <v>3.0701000000000001</v>
      </c>
      <c r="C16" s="30"/>
      <c r="D16" s="30"/>
      <c r="E16" s="30"/>
      <c r="F16" s="30"/>
      <c r="G16" s="30"/>
      <c r="H16" s="30"/>
      <c r="I16" s="30"/>
    </row>
    <row r="17" spans="1:20" x14ac:dyDescent="0.35">
      <c r="A17" s="72">
        <v>2</v>
      </c>
      <c r="B17" s="72">
        <v>2.9849999999999999</v>
      </c>
      <c r="C17" s="30"/>
      <c r="D17" s="30"/>
      <c r="E17" s="30"/>
      <c r="F17" s="30"/>
      <c r="G17" s="30"/>
      <c r="H17" s="30"/>
      <c r="I17" s="30"/>
    </row>
    <row r="18" spans="1:20" x14ac:dyDescent="0.35">
      <c r="A18" s="72">
        <v>2</v>
      </c>
      <c r="B18" s="72">
        <v>3.0135000000000001</v>
      </c>
      <c r="C18" s="30"/>
      <c r="D18" s="30"/>
      <c r="E18" s="30"/>
      <c r="F18" s="30"/>
      <c r="G18" s="30"/>
      <c r="H18" s="30"/>
      <c r="I18" s="30"/>
    </row>
    <row r="19" spans="1:20" x14ac:dyDescent="0.35">
      <c r="A19" s="72">
        <v>2</v>
      </c>
      <c r="B19" s="72">
        <v>3.0308000000000002</v>
      </c>
      <c r="C19" s="30"/>
      <c r="D19" s="30"/>
      <c r="E19" s="30"/>
      <c r="F19" s="30"/>
      <c r="G19" s="30"/>
      <c r="H19" s="30"/>
      <c r="I19" s="30"/>
    </row>
    <row r="20" spans="1:20" x14ac:dyDescent="0.35">
      <c r="A20" s="72">
        <v>2</v>
      </c>
      <c r="B20" s="72">
        <v>2.9942000000000002</v>
      </c>
      <c r="C20" s="30"/>
      <c r="D20" s="30"/>
      <c r="E20" s="30"/>
      <c r="F20" s="30"/>
      <c r="G20" s="30"/>
      <c r="H20" s="30"/>
      <c r="I20" s="30"/>
    </row>
    <row r="21" spans="1:20" x14ac:dyDescent="0.35">
      <c r="A21" s="72">
        <v>2</v>
      </c>
      <c r="B21" s="72">
        <v>2.9723999999999999</v>
      </c>
      <c r="C21" s="30"/>
      <c r="D21" s="30"/>
      <c r="E21" s="30"/>
      <c r="F21" s="30"/>
      <c r="G21" s="30"/>
      <c r="H21" s="30"/>
      <c r="I21" s="30"/>
    </row>
    <row r="22" spans="1:20" x14ac:dyDescent="0.35">
      <c r="A22" s="72">
        <v>2</v>
      </c>
      <c r="B22" s="72">
        <v>3.0398000000000001</v>
      </c>
      <c r="C22" s="30"/>
      <c r="D22" s="30"/>
      <c r="E22" s="30"/>
      <c r="F22" s="30"/>
      <c r="G22" s="30"/>
      <c r="H22" s="30"/>
      <c r="I22" s="30"/>
    </row>
    <row r="23" spans="1:20" x14ac:dyDescent="0.35">
      <c r="A23" s="72">
        <v>3</v>
      </c>
      <c r="B23" s="72">
        <v>3.0531999999999999</v>
      </c>
      <c r="C23" s="30"/>
      <c r="D23" s="30"/>
      <c r="E23" s="30"/>
      <c r="F23" s="30"/>
      <c r="G23" s="30"/>
      <c r="H23" s="30"/>
      <c r="I23" s="30"/>
    </row>
    <row r="24" spans="1:20" x14ac:dyDescent="0.35">
      <c r="A24" s="72">
        <v>3</v>
      </c>
      <c r="B24" s="72">
        <v>3.0097999999999998</v>
      </c>
      <c r="C24" s="30"/>
      <c r="D24" s="30"/>
      <c r="E24" s="30"/>
      <c r="F24" s="30"/>
      <c r="G24" s="30"/>
      <c r="H24" s="30"/>
      <c r="I24" s="30"/>
    </row>
    <row r="25" spans="1:20" x14ac:dyDescent="0.35">
      <c r="A25" s="72">
        <v>3</v>
      </c>
      <c r="B25" s="72">
        <v>2.9927000000000001</v>
      </c>
      <c r="C25" s="30"/>
      <c r="D25" s="30"/>
      <c r="E25" s="30"/>
      <c r="F25" s="30"/>
      <c r="G25" s="30"/>
      <c r="H25" s="30"/>
      <c r="I25" s="30"/>
    </row>
    <row r="26" spans="1:20" x14ac:dyDescent="0.35">
      <c r="A26" s="72">
        <v>3</v>
      </c>
      <c r="B26" s="72">
        <v>3.0323000000000002</v>
      </c>
      <c r="C26" s="30"/>
      <c r="D26" s="30"/>
      <c r="E26" s="30"/>
      <c r="F26" s="30"/>
      <c r="G26" s="30"/>
      <c r="H26" s="30"/>
      <c r="I26" s="30"/>
    </row>
    <row r="27" spans="1:20" x14ac:dyDescent="0.35">
      <c r="A27" s="72">
        <v>3</v>
      </c>
      <c r="B27" s="72">
        <v>2.9548999999999999</v>
      </c>
      <c r="C27" s="30"/>
      <c r="D27" s="30"/>
      <c r="E27" s="30"/>
      <c r="F27" s="30"/>
      <c r="G27" s="30"/>
      <c r="H27" s="30"/>
      <c r="I27" s="30"/>
      <c r="T27" t="s">
        <v>69</v>
      </c>
    </row>
    <row r="28" spans="1:20" x14ac:dyDescent="0.35">
      <c r="A28" s="72">
        <v>3</v>
      </c>
      <c r="B28" s="72">
        <v>3.0108999999999999</v>
      </c>
      <c r="C28" s="30"/>
      <c r="D28" s="30"/>
      <c r="E28" s="30"/>
      <c r="F28" s="30"/>
      <c r="G28" s="30"/>
      <c r="H28" s="30"/>
      <c r="I28" s="30"/>
      <c r="T28" t="s">
        <v>70</v>
      </c>
    </row>
    <row r="29" spans="1:20" x14ac:dyDescent="0.35">
      <c r="A29" s="72">
        <v>3</v>
      </c>
      <c r="B29" s="72">
        <v>3.0142000000000002</v>
      </c>
      <c r="C29" s="30"/>
      <c r="D29" s="30"/>
      <c r="E29" s="30"/>
      <c r="F29" s="30"/>
      <c r="G29" s="30"/>
      <c r="H29" s="30"/>
      <c r="I29" s="30"/>
      <c r="T29" t="s">
        <v>71</v>
      </c>
    </row>
    <row r="30" spans="1:20" x14ac:dyDescent="0.35">
      <c r="A30" s="72">
        <v>3</v>
      </c>
      <c r="B30" s="72">
        <v>3.0068999999999999</v>
      </c>
      <c r="C30" s="30"/>
      <c r="D30" s="30"/>
      <c r="E30" s="30"/>
      <c r="F30" s="30"/>
      <c r="G30" s="30"/>
      <c r="H30" s="30"/>
      <c r="I30" s="30"/>
      <c r="T30" t="s">
        <v>72</v>
      </c>
    </row>
    <row r="31" spans="1:20" x14ac:dyDescent="0.35">
      <c r="A31" s="72">
        <v>3</v>
      </c>
      <c r="B31" s="72">
        <v>3.0436000000000001</v>
      </c>
      <c r="C31" s="30"/>
      <c r="D31" s="30"/>
      <c r="E31" s="30"/>
      <c r="F31" s="30"/>
      <c r="G31" s="30"/>
      <c r="H31" s="30"/>
      <c r="I31" s="30"/>
      <c r="T31" t="s">
        <v>73</v>
      </c>
    </row>
    <row r="32" spans="1:20" x14ac:dyDescent="0.35">
      <c r="A32" s="72">
        <v>3</v>
      </c>
      <c r="B32" s="72">
        <v>3.0196000000000001</v>
      </c>
      <c r="C32" s="30"/>
      <c r="D32" s="30"/>
      <c r="E32" s="30"/>
      <c r="F32" s="30"/>
      <c r="G32" s="30"/>
      <c r="H32" s="30"/>
      <c r="I32" s="30"/>
      <c r="T32" t="s">
        <v>74</v>
      </c>
    </row>
    <row r="33" spans="1:9" x14ac:dyDescent="0.35">
      <c r="A33" s="72">
        <v>4</v>
      </c>
      <c r="B33" s="72">
        <v>3.0232000000000001</v>
      </c>
      <c r="C33" s="30"/>
      <c r="D33" s="30"/>
      <c r="E33" s="30"/>
      <c r="F33" s="30"/>
      <c r="G33" s="30"/>
      <c r="H33" s="30"/>
      <c r="I33" s="30"/>
    </row>
    <row r="34" spans="1:9" x14ac:dyDescent="0.35">
      <c r="A34" s="72">
        <v>4</v>
      </c>
      <c r="B34" s="72">
        <v>3.0333999999999999</v>
      </c>
      <c r="C34" s="30"/>
      <c r="D34" s="30"/>
      <c r="E34" s="30"/>
      <c r="F34" s="30"/>
      <c r="G34" s="30"/>
      <c r="H34" s="30"/>
      <c r="I34" s="30"/>
    </row>
    <row r="35" spans="1:9" x14ac:dyDescent="0.35">
      <c r="A35" s="72">
        <v>4</v>
      </c>
      <c r="B35" s="72">
        <v>3.0352000000000001</v>
      </c>
      <c r="C35" s="30"/>
      <c r="D35" s="30"/>
      <c r="E35" s="30"/>
      <c r="F35" s="30"/>
      <c r="G35" s="30"/>
      <c r="H35" s="30"/>
      <c r="I35" s="30"/>
    </row>
    <row r="36" spans="1:9" x14ac:dyDescent="0.35">
      <c r="A36" s="72">
        <v>4</v>
      </c>
      <c r="B36" s="72">
        <v>3.0476000000000001</v>
      </c>
      <c r="C36" s="30"/>
      <c r="D36" s="30"/>
      <c r="E36" s="30"/>
      <c r="F36" s="30"/>
      <c r="G36" s="30"/>
      <c r="H36" s="30"/>
      <c r="I36" s="30"/>
    </row>
    <row r="37" spans="1:9" x14ac:dyDescent="0.35">
      <c r="A37" s="72">
        <v>4</v>
      </c>
      <c r="B37" s="72">
        <v>3.0139999999999998</v>
      </c>
      <c r="C37" s="30"/>
      <c r="D37" s="30"/>
      <c r="E37" s="30"/>
      <c r="F37" s="30"/>
      <c r="G37" s="30"/>
      <c r="H37" s="30"/>
      <c r="I37" s="30"/>
    </row>
    <row r="38" spans="1:9" x14ac:dyDescent="0.35">
      <c r="A38" s="72">
        <v>4</v>
      </c>
      <c r="B38" s="72">
        <v>3.0076999999999998</v>
      </c>
      <c r="C38" s="30"/>
      <c r="D38" s="30"/>
      <c r="E38" s="30"/>
      <c r="F38" s="30"/>
      <c r="G38" s="30"/>
      <c r="H38" s="30"/>
      <c r="I38" s="30"/>
    </row>
    <row r="39" spans="1:9" x14ac:dyDescent="0.35">
      <c r="A39" s="72">
        <v>4</v>
      </c>
      <c r="B39" s="72">
        <v>2.9685999999999999</v>
      </c>
      <c r="C39" s="30"/>
      <c r="D39" s="30"/>
      <c r="E39" s="30"/>
      <c r="F39" s="30"/>
      <c r="G39" s="30"/>
      <c r="H39" s="30"/>
      <c r="I39" s="30"/>
    </row>
    <row r="40" spans="1:9" x14ac:dyDescent="0.35">
      <c r="A40" s="72">
        <v>4</v>
      </c>
      <c r="B40" s="72">
        <v>3.0354000000000001</v>
      </c>
      <c r="C40" s="30"/>
      <c r="D40" s="30"/>
      <c r="E40" s="30"/>
      <c r="F40" s="30"/>
      <c r="G40" s="30"/>
      <c r="H40" s="30"/>
      <c r="I40" s="30"/>
    </row>
    <row r="41" spans="1:9" x14ac:dyDescent="0.35">
      <c r="A41" s="72">
        <v>4</v>
      </c>
      <c r="B41" s="72">
        <v>2.9889999999999999</v>
      </c>
      <c r="C41" s="30"/>
      <c r="D41" s="30"/>
      <c r="E41" s="30"/>
      <c r="F41" s="30"/>
      <c r="G41" s="30"/>
      <c r="H41" s="30"/>
      <c r="I41" s="30"/>
    </row>
    <row r="42" spans="1:9" x14ac:dyDescent="0.35">
      <c r="A42" s="72">
        <v>4</v>
      </c>
      <c r="B42" s="72">
        <v>3.0118999999999998</v>
      </c>
      <c r="C42" s="30"/>
      <c r="D42" s="30"/>
      <c r="E42" s="30"/>
      <c r="F42" s="30"/>
      <c r="G42" s="30"/>
      <c r="H42" s="30"/>
      <c r="I42" s="30"/>
    </row>
    <row r="43" spans="1:9" x14ac:dyDescent="0.35">
      <c r="A43" s="72">
        <v>5</v>
      </c>
      <c r="B43" s="72">
        <v>3.0369999999999999</v>
      </c>
      <c r="C43" s="30"/>
      <c r="D43" s="30"/>
      <c r="E43" s="30"/>
      <c r="F43" s="30"/>
      <c r="G43" s="30"/>
      <c r="H43" s="30"/>
      <c r="I43" s="30"/>
    </row>
    <row r="44" spans="1:9" x14ac:dyDescent="0.35">
      <c r="A44" s="72">
        <v>5</v>
      </c>
      <c r="B44" s="72">
        <v>3.0110999999999999</v>
      </c>
      <c r="C44" s="30"/>
      <c r="D44" s="30"/>
      <c r="E44" s="30"/>
      <c r="F44" s="30"/>
      <c r="G44" s="30"/>
      <c r="H44" s="30"/>
      <c r="I44" s="30"/>
    </row>
    <row r="45" spans="1:9" x14ac:dyDescent="0.35">
      <c r="A45" s="72">
        <v>5</v>
      </c>
      <c r="B45" s="72">
        <v>3.0316000000000001</v>
      </c>
      <c r="C45" s="30"/>
      <c r="D45" s="30"/>
      <c r="E45" s="30"/>
      <c r="F45" s="30"/>
      <c r="G45" s="30"/>
      <c r="H45" s="30"/>
      <c r="I45" s="30"/>
    </row>
    <row r="46" spans="1:9" x14ac:dyDescent="0.35">
      <c r="A46" s="72">
        <v>5</v>
      </c>
      <c r="B46" s="72">
        <v>3.0773999999999999</v>
      </c>
      <c r="C46" s="30"/>
      <c r="D46" s="30"/>
      <c r="E46" s="30"/>
      <c r="F46" s="30"/>
      <c r="G46" s="30"/>
      <c r="H46" s="30"/>
      <c r="I46" s="30"/>
    </row>
    <row r="47" spans="1:9" x14ac:dyDescent="0.35">
      <c r="A47" s="72">
        <v>5</v>
      </c>
      <c r="B47" s="72">
        <v>3.0160999999999998</v>
      </c>
      <c r="C47" s="30"/>
      <c r="D47" s="30"/>
      <c r="E47" s="30"/>
      <c r="F47" s="30"/>
      <c r="G47" s="30"/>
      <c r="H47" s="30"/>
      <c r="I47" s="30"/>
    </row>
    <row r="48" spans="1:9" x14ac:dyDescent="0.35">
      <c r="A48" s="72">
        <v>5</v>
      </c>
      <c r="B48" s="72">
        <v>3.0188000000000001</v>
      </c>
      <c r="C48" s="30"/>
      <c r="D48" s="30"/>
      <c r="E48" s="30"/>
      <c r="F48" s="30"/>
      <c r="G48" s="30"/>
      <c r="H48" s="30"/>
      <c r="I48" s="30"/>
    </row>
    <row r="49" spans="1:9" x14ac:dyDescent="0.35">
      <c r="A49" s="72">
        <v>5</v>
      </c>
      <c r="B49" s="72">
        <v>3.0339</v>
      </c>
      <c r="C49" s="30"/>
      <c r="D49" s="30"/>
      <c r="E49" s="30"/>
      <c r="F49" s="30"/>
      <c r="G49" s="30"/>
      <c r="H49" s="30"/>
      <c r="I49" s="30"/>
    </row>
    <row r="50" spans="1:9" x14ac:dyDescent="0.35">
      <c r="A50" s="72">
        <v>5</v>
      </c>
      <c r="B50" s="72">
        <v>2.9885000000000002</v>
      </c>
      <c r="C50" s="30"/>
      <c r="D50" s="30"/>
      <c r="E50" s="30"/>
      <c r="F50" s="30"/>
      <c r="G50" s="30"/>
      <c r="H50" s="30"/>
      <c r="I50" s="30"/>
    </row>
    <row r="51" spans="1:9" x14ac:dyDescent="0.35">
      <c r="A51" s="72">
        <v>5</v>
      </c>
      <c r="B51" s="72">
        <v>3.0423</v>
      </c>
      <c r="C51" s="30"/>
      <c r="D51" s="30"/>
      <c r="E51" s="30"/>
      <c r="F51" s="30"/>
      <c r="G51" s="30"/>
      <c r="H51" s="30"/>
      <c r="I51" s="30"/>
    </row>
    <row r="52" spans="1:9" x14ac:dyDescent="0.35">
      <c r="A52" s="72">
        <v>5</v>
      </c>
      <c r="B52" s="72">
        <v>3.0182000000000002</v>
      </c>
      <c r="C52" s="30"/>
      <c r="D52" s="30"/>
      <c r="E52" s="30"/>
      <c r="F52" s="30"/>
      <c r="G52" s="30"/>
      <c r="H52" s="30"/>
      <c r="I52" s="30"/>
    </row>
    <row r="53" spans="1:9" x14ac:dyDescent="0.35">
      <c r="A53" s="72">
        <v>6</v>
      </c>
      <c r="B53" s="72">
        <v>3.0234000000000001</v>
      </c>
      <c r="C53" s="30"/>
      <c r="D53" s="30"/>
      <c r="E53" s="30"/>
      <c r="F53" s="30"/>
      <c r="G53" s="30"/>
      <c r="H53" s="30"/>
      <c r="I53" s="30"/>
    </row>
    <row r="54" spans="1:9" x14ac:dyDescent="0.35">
      <c r="A54" s="72">
        <v>6</v>
      </c>
      <c r="B54" s="72">
        <v>3.0749</v>
      </c>
      <c r="C54" s="30"/>
      <c r="D54" s="30"/>
      <c r="E54" s="30"/>
      <c r="F54" s="30"/>
      <c r="G54" s="30"/>
      <c r="H54" s="30"/>
      <c r="I54" s="30"/>
    </row>
    <row r="55" spans="1:9" x14ac:dyDescent="0.35">
      <c r="A55" s="72">
        <v>6</v>
      </c>
      <c r="B55" s="72">
        <v>3.0451000000000001</v>
      </c>
      <c r="C55" s="30"/>
      <c r="D55" s="30"/>
      <c r="E55" s="30"/>
      <c r="F55" s="30"/>
      <c r="G55" s="30"/>
      <c r="H55" s="30"/>
      <c r="I55" s="30"/>
    </row>
    <row r="56" spans="1:9" x14ac:dyDescent="0.35">
      <c r="A56" s="72">
        <v>6</v>
      </c>
      <c r="B56" s="72">
        <v>3.0165000000000002</v>
      </c>
      <c r="C56" s="30"/>
      <c r="D56" s="30"/>
      <c r="E56" s="30"/>
      <c r="F56" s="30"/>
      <c r="G56" s="30"/>
      <c r="H56" s="30"/>
      <c r="I56" s="30"/>
    </row>
    <row r="57" spans="1:9" x14ac:dyDescent="0.35">
      <c r="A57" s="72">
        <v>6</v>
      </c>
      <c r="B57" s="72">
        <v>3.0283000000000002</v>
      </c>
      <c r="C57" s="30"/>
      <c r="D57" s="30"/>
      <c r="E57" s="30"/>
      <c r="F57" s="30"/>
      <c r="G57" s="30"/>
      <c r="H57" s="30"/>
      <c r="I57" s="30"/>
    </row>
    <row r="58" spans="1:9" x14ac:dyDescent="0.35">
      <c r="A58" s="72">
        <v>6</v>
      </c>
      <c r="B58" s="72">
        <v>3.0432000000000001</v>
      </c>
      <c r="C58" s="30"/>
      <c r="D58" s="30"/>
      <c r="E58" s="30"/>
      <c r="F58" s="30"/>
      <c r="G58" s="30"/>
      <c r="H58" s="30"/>
      <c r="I58" s="30"/>
    </row>
    <row r="59" spans="1:9" x14ac:dyDescent="0.35">
      <c r="A59" s="72">
        <v>6</v>
      </c>
      <c r="B59" s="72">
        <v>3.0651999999999999</v>
      </c>
      <c r="C59" s="30"/>
      <c r="D59" s="30"/>
      <c r="E59" s="30"/>
      <c r="F59" s="30"/>
      <c r="G59" s="30"/>
      <c r="H59" s="30"/>
      <c r="I59" s="30"/>
    </row>
    <row r="60" spans="1:9" x14ac:dyDescent="0.35">
      <c r="A60" s="72">
        <v>6</v>
      </c>
      <c r="B60" s="72">
        <v>3.0331000000000001</v>
      </c>
      <c r="C60" s="30"/>
      <c r="D60" s="30"/>
      <c r="E60" s="30"/>
      <c r="F60" s="30"/>
      <c r="G60" s="30"/>
      <c r="H60" s="30"/>
      <c r="I60" s="30"/>
    </row>
    <row r="61" spans="1:9" x14ac:dyDescent="0.35">
      <c r="A61" s="72">
        <v>6</v>
      </c>
      <c r="B61" s="72">
        <v>3.0411999999999999</v>
      </c>
      <c r="C61" s="30"/>
      <c r="D61" s="30"/>
      <c r="E61" s="30"/>
      <c r="F61" s="30"/>
      <c r="G61" s="30"/>
      <c r="H61" s="30"/>
      <c r="I61" s="30"/>
    </row>
    <row r="62" spans="1:9" x14ac:dyDescent="0.35">
      <c r="A62" s="72">
        <v>6</v>
      </c>
      <c r="B62" s="72">
        <v>3.0217999999999998</v>
      </c>
      <c r="C62" s="30"/>
      <c r="D62" s="30"/>
      <c r="E62" s="30"/>
      <c r="F62" s="30"/>
      <c r="G62" s="30"/>
      <c r="H62" s="30"/>
      <c r="I62" s="30"/>
    </row>
    <row r="63" spans="1:9" x14ac:dyDescent="0.35">
      <c r="A63" s="72">
        <v>7</v>
      </c>
      <c r="B63" s="72">
        <v>3.0568</v>
      </c>
      <c r="C63" s="30"/>
      <c r="D63" s="30"/>
      <c r="E63" s="30"/>
      <c r="F63" s="30"/>
      <c r="G63" s="30"/>
      <c r="H63" s="30"/>
      <c r="I63" s="30"/>
    </row>
    <row r="64" spans="1:9" x14ac:dyDescent="0.35">
      <c r="A64" s="72">
        <v>7</v>
      </c>
      <c r="B64" s="72">
        <v>3.0373000000000001</v>
      </c>
      <c r="C64" s="30"/>
      <c r="D64" s="30"/>
      <c r="E64" s="30"/>
      <c r="F64" s="30"/>
      <c r="G64" s="30"/>
      <c r="H64" s="30"/>
      <c r="I64" s="30"/>
    </row>
    <row r="65" spans="1:9" x14ac:dyDescent="0.35">
      <c r="A65" s="72">
        <v>7</v>
      </c>
      <c r="B65" s="72">
        <v>3.0579999999999998</v>
      </c>
      <c r="C65" s="30"/>
      <c r="D65" s="30"/>
      <c r="E65" s="30"/>
      <c r="F65" s="30"/>
      <c r="G65" s="30"/>
      <c r="H65" s="30"/>
      <c r="I65" s="30"/>
    </row>
    <row r="66" spans="1:9" x14ac:dyDescent="0.35">
      <c r="A66" s="72">
        <v>7</v>
      </c>
      <c r="B66" s="72">
        <v>3.0918000000000001</v>
      </c>
      <c r="C66" s="30"/>
      <c r="D66" s="30"/>
      <c r="E66" s="30"/>
      <c r="F66" s="30"/>
      <c r="G66" s="30"/>
      <c r="H66" s="30"/>
      <c r="I66" s="30"/>
    </row>
    <row r="67" spans="1:9" x14ac:dyDescent="0.35">
      <c r="A67" s="72">
        <v>7</v>
      </c>
      <c r="B67" s="72">
        <v>3.0156000000000001</v>
      </c>
      <c r="C67" s="30"/>
      <c r="D67" s="30"/>
      <c r="E67" s="30"/>
      <c r="F67" s="30"/>
      <c r="G67" s="30"/>
      <c r="H67" s="30"/>
      <c r="I67" s="30"/>
    </row>
    <row r="68" spans="1:9" x14ac:dyDescent="0.35">
      <c r="A68" s="72">
        <v>7</v>
      </c>
      <c r="B68" s="72">
        <v>3.0571999999999999</v>
      </c>
      <c r="C68" s="30"/>
      <c r="D68" s="30"/>
      <c r="E68" s="30"/>
      <c r="F68" s="30"/>
      <c r="G68" s="30"/>
      <c r="H68" s="30"/>
      <c r="I68" s="30"/>
    </row>
    <row r="69" spans="1:9" x14ac:dyDescent="0.35">
      <c r="A69" s="72">
        <v>7</v>
      </c>
      <c r="B69" s="72">
        <v>3.0775000000000001</v>
      </c>
      <c r="C69" s="30"/>
      <c r="D69" s="30"/>
      <c r="E69" s="30"/>
      <c r="F69" s="30"/>
      <c r="G69" s="30"/>
      <c r="H69" s="30"/>
      <c r="I69" s="30"/>
    </row>
    <row r="70" spans="1:9" x14ac:dyDescent="0.35">
      <c r="A70" s="72">
        <v>7</v>
      </c>
      <c r="B70" s="72">
        <v>3.0104000000000002</v>
      </c>
      <c r="C70" s="30"/>
      <c r="D70" s="30"/>
      <c r="E70" s="30"/>
      <c r="F70" s="30"/>
      <c r="G70" s="30"/>
      <c r="H70" s="30"/>
      <c r="I70" s="30"/>
    </row>
    <row r="71" spans="1:9" x14ac:dyDescent="0.35">
      <c r="A71" s="72">
        <v>7</v>
      </c>
      <c r="B71" s="72">
        <v>2.9942000000000002</v>
      </c>
      <c r="C71" s="30"/>
      <c r="D71" s="30"/>
      <c r="E71" s="30"/>
      <c r="F71" s="30"/>
      <c r="G71" s="30"/>
      <c r="H71" s="30"/>
      <c r="I71" s="30"/>
    </row>
    <row r="72" spans="1:9" x14ac:dyDescent="0.35">
      <c r="A72" s="72">
        <v>7</v>
      </c>
      <c r="B72" s="72">
        <v>3.0604</v>
      </c>
      <c r="C72" s="30"/>
      <c r="D72" s="30"/>
      <c r="E72" s="30"/>
      <c r="F72" s="30"/>
      <c r="G72" s="30"/>
      <c r="H72" s="30"/>
      <c r="I72" s="30"/>
    </row>
    <row r="73" spans="1:9" x14ac:dyDescent="0.35">
      <c r="A73" s="72">
        <v>8</v>
      </c>
      <c r="B73" s="72">
        <v>3.0703</v>
      </c>
      <c r="C73" s="30"/>
      <c r="D73" s="30"/>
      <c r="E73" s="30"/>
      <c r="F73" s="30"/>
      <c r="G73" s="30"/>
      <c r="H73" s="30"/>
      <c r="I73" s="30"/>
    </row>
    <row r="74" spans="1:9" x14ac:dyDescent="0.35">
      <c r="A74" s="72">
        <v>8</v>
      </c>
      <c r="B74" s="72">
        <v>3.0506000000000002</v>
      </c>
      <c r="C74" s="30"/>
      <c r="D74" s="30"/>
      <c r="E74" s="30"/>
      <c r="F74" s="30"/>
      <c r="G74" s="30"/>
      <c r="H74" s="30"/>
      <c r="I74" s="30"/>
    </row>
    <row r="75" spans="1:9" x14ac:dyDescent="0.35">
      <c r="A75" s="72">
        <v>8</v>
      </c>
      <c r="B75" s="72">
        <v>3.0102000000000002</v>
      </c>
      <c r="C75" s="30"/>
      <c r="D75" s="30"/>
      <c r="E75" s="30"/>
      <c r="F75" s="30"/>
      <c r="G75" s="30"/>
      <c r="H75" s="30"/>
      <c r="I75" s="30"/>
    </row>
    <row r="76" spans="1:9" x14ac:dyDescent="0.35">
      <c r="A76" s="72">
        <v>8</v>
      </c>
      <c r="B76" s="72">
        <v>3.0335000000000001</v>
      </c>
      <c r="C76" s="30"/>
      <c r="D76" s="30"/>
      <c r="E76" s="30"/>
      <c r="F76" s="30"/>
      <c r="G76" s="30"/>
      <c r="H76" s="30"/>
      <c r="I76" s="30"/>
    </row>
    <row r="77" spans="1:9" x14ac:dyDescent="0.35">
      <c r="A77" s="72">
        <v>8</v>
      </c>
      <c r="B77" s="72">
        <v>3.0247999999999999</v>
      </c>
      <c r="C77" s="30"/>
      <c r="D77" s="30"/>
      <c r="E77" s="30"/>
      <c r="F77" s="30"/>
      <c r="G77" s="30"/>
      <c r="H77" s="30"/>
      <c r="I77" s="30"/>
    </row>
    <row r="78" spans="1:9" x14ac:dyDescent="0.35">
      <c r="A78" s="72">
        <v>8</v>
      </c>
      <c r="B78" s="72">
        <v>3.0752999999999999</v>
      </c>
      <c r="C78" s="30"/>
      <c r="D78" s="30"/>
      <c r="E78" s="30"/>
      <c r="F78" s="30"/>
      <c r="G78" s="30"/>
      <c r="H78" s="30"/>
      <c r="I78" s="30"/>
    </row>
    <row r="79" spans="1:9" x14ac:dyDescent="0.35">
      <c r="A79" s="72">
        <v>8</v>
      </c>
      <c r="B79" s="72">
        <v>3.0023</v>
      </c>
      <c r="C79" s="30"/>
      <c r="D79" s="30"/>
      <c r="E79" s="30"/>
      <c r="F79" s="30"/>
      <c r="G79" s="30"/>
      <c r="H79" s="30"/>
      <c r="I79" s="30"/>
    </row>
    <row r="80" spans="1:9" x14ac:dyDescent="0.35">
      <c r="A80" s="72">
        <v>8</v>
      </c>
      <c r="B80" s="72">
        <v>3.0192999999999999</v>
      </c>
      <c r="C80" s="30"/>
      <c r="D80" s="30"/>
      <c r="E80" s="30"/>
      <c r="F80" s="30"/>
      <c r="G80" s="30"/>
      <c r="H80" s="30"/>
      <c r="I80" s="30"/>
    </row>
    <row r="81" spans="1:9" x14ac:dyDescent="0.35">
      <c r="A81" s="72">
        <v>8</v>
      </c>
      <c r="B81" s="72">
        <v>3.0680000000000001</v>
      </c>
      <c r="C81" s="30"/>
      <c r="D81" s="30"/>
      <c r="E81" s="30"/>
      <c r="F81" s="30"/>
      <c r="G81" s="30"/>
      <c r="H81" s="30"/>
      <c r="I81" s="30"/>
    </row>
    <row r="82" spans="1:9" x14ac:dyDescent="0.35">
      <c r="A82" s="72">
        <v>8</v>
      </c>
      <c r="B82" s="72">
        <v>3.0674000000000001</v>
      </c>
      <c r="C82" s="30"/>
      <c r="D82" s="30"/>
      <c r="E82" s="30"/>
      <c r="F82" s="30"/>
      <c r="G82" s="30"/>
      <c r="H82" s="30"/>
      <c r="I82" s="30"/>
    </row>
    <row r="83" spans="1:9" x14ac:dyDescent="0.35">
      <c r="A83" s="72">
        <v>9</v>
      </c>
      <c r="B83" s="72">
        <v>3.0112999999999999</v>
      </c>
      <c r="C83" s="30"/>
      <c r="D83" s="30"/>
      <c r="E83" s="30"/>
      <c r="F83" s="30"/>
      <c r="G83" s="30"/>
      <c r="H83" s="30"/>
      <c r="I83" s="30"/>
    </row>
    <row r="84" spans="1:9" x14ac:dyDescent="0.35">
      <c r="A84" s="72">
        <v>9</v>
      </c>
      <c r="B84" s="72">
        <v>3.0468999999999999</v>
      </c>
      <c r="C84" s="30"/>
      <c r="D84" s="30"/>
      <c r="E84" s="30"/>
      <c r="F84" s="30"/>
      <c r="G84" s="30"/>
      <c r="H84" s="30"/>
      <c r="I84" s="30"/>
    </row>
    <row r="85" spans="1:9" x14ac:dyDescent="0.35">
      <c r="A85" s="72">
        <v>9</v>
      </c>
      <c r="B85" s="72">
        <v>3.0592000000000001</v>
      </c>
      <c r="C85" s="30"/>
      <c r="D85" s="30"/>
      <c r="E85" s="30"/>
      <c r="F85" s="30"/>
      <c r="G85" s="30"/>
      <c r="H85" s="30"/>
      <c r="I85" s="30"/>
    </row>
    <row r="86" spans="1:9" x14ac:dyDescent="0.35">
      <c r="A86" s="72">
        <v>9</v>
      </c>
      <c r="B86" s="72">
        <v>3.0604</v>
      </c>
      <c r="C86" s="30"/>
      <c r="D86" s="30"/>
      <c r="E86" s="30"/>
      <c r="F86" s="30"/>
      <c r="G86" s="30"/>
      <c r="H86" s="30"/>
      <c r="I86" s="30"/>
    </row>
    <row r="87" spans="1:9" x14ac:dyDescent="0.35">
      <c r="A87" s="72">
        <v>9</v>
      </c>
      <c r="B87" s="72">
        <v>3.0257999999999998</v>
      </c>
      <c r="C87" s="30"/>
      <c r="D87" s="30"/>
      <c r="E87" s="30"/>
      <c r="F87" s="30"/>
      <c r="G87" s="30"/>
      <c r="H87" s="30"/>
      <c r="I87" s="30"/>
    </row>
    <row r="88" spans="1:9" x14ac:dyDescent="0.35">
      <c r="A88" s="72">
        <v>9</v>
      </c>
      <c r="B88" s="72">
        <v>3.0646</v>
      </c>
      <c r="C88" s="30"/>
      <c r="D88" s="30"/>
      <c r="E88" s="30"/>
      <c r="F88" s="30"/>
      <c r="G88" s="30"/>
      <c r="H88" s="30"/>
      <c r="I88" s="30"/>
    </row>
    <row r="89" spans="1:9" x14ac:dyDescent="0.35">
      <c r="A89" s="72">
        <v>9</v>
      </c>
      <c r="B89" s="72">
        <v>3.0459000000000001</v>
      </c>
      <c r="C89" s="30"/>
      <c r="D89" s="30"/>
      <c r="E89" s="30"/>
      <c r="F89" s="30"/>
      <c r="G89" s="30"/>
      <c r="H89" s="30"/>
      <c r="I89" s="30"/>
    </row>
    <row r="90" spans="1:9" x14ac:dyDescent="0.35">
      <c r="A90" s="72">
        <v>9</v>
      </c>
      <c r="B90" s="72">
        <v>3.0531999999999999</v>
      </c>
      <c r="C90" s="30"/>
      <c r="D90" s="30"/>
      <c r="E90" s="30"/>
      <c r="F90" s="30"/>
      <c r="G90" s="30"/>
      <c r="H90" s="30"/>
      <c r="I90" s="30"/>
    </row>
    <row r="91" spans="1:9" x14ac:dyDescent="0.35">
      <c r="A91" s="72">
        <v>9</v>
      </c>
      <c r="B91" s="72">
        <v>3.0347</v>
      </c>
      <c r="C91" s="30"/>
      <c r="D91" s="30"/>
      <c r="E91" s="30"/>
      <c r="F91" s="30"/>
      <c r="G91" s="30"/>
      <c r="H91" s="30"/>
      <c r="I91" s="30"/>
    </row>
    <row r="92" spans="1:9" x14ac:dyDescent="0.35">
      <c r="A92" s="72">
        <v>9</v>
      </c>
      <c r="B92" s="72">
        <v>2.9950000000000001</v>
      </c>
      <c r="C92" s="30"/>
      <c r="D92" s="30"/>
      <c r="E92" s="30"/>
      <c r="F92" s="30"/>
      <c r="G92" s="30"/>
      <c r="H92" s="30"/>
      <c r="I92" s="30"/>
    </row>
    <row r="93" spans="1:9" x14ac:dyDescent="0.35">
      <c r="A93" s="72">
        <v>10</v>
      </c>
      <c r="B93" s="72">
        <v>3.0322</v>
      </c>
      <c r="C93" s="30"/>
      <c r="D93" s="30"/>
      <c r="E93" s="30"/>
      <c r="F93" s="30"/>
      <c r="G93" s="30"/>
      <c r="H93" s="30"/>
      <c r="I93" s="30"/>
    </row>
    <row r="94" spans="1:9" x14ac:dyDescent="0.35">
      <c r="A94" s="72">
        <v>10</v>
      </c>
      <c r="B94" s="72">
        <v>3.0289000000000001</v>
      </c>
      <c r="C94" s="30"/>
      <c r="D94" s="30"/>
      <c r="E94" s="30"/>
      <c r="F94" s="30"/>
      <c r="G94" s="30"/>
      <c r="H94" s="30"/>
      <c r="I94" s="30"/>
    </row>
    <row r="95" spans="1:9" x14ac:dyDescent="0.35">
      <c r="A95" s="72">
        <v>10</v>
      </c>
      <c r="B95" s="72">
        <v>3.0165000000000002</v>
      </c>
      <c r="C95" s="30"/>
      <c r="D95" s="30"/>
      <c r="E95" s="30"/>
      <c r="F95" s="30"/>
      <c r="G95" s="30"/>
      <c r="H95" s="30"/>
      <c r="I95" s="30"/>
    </row>
    <row r="96" spans="1:9" x14ac:dyDescent="0.35">
      <c r="A96" s="72">
        <v>10</v>
      </c>
      <c r="B96" s="72">
        <v>3.0493999999999999</v>
      </c>
      <c r="C96" s="30"/>
      <c r="D96" s="30"/>
      <c r="E96" s="30"/>
      <c r="F96" s="30"/>
      <c r="G96" s="30"/>
      <c r="H96" s="30"/>
      <c r="I96" s="30"/>
    </row>
    <row r="97" spans="1:9" x14ac:dyDescent="0.35">
      <c r="A97" s="72">
        <v>10</v>
      </c>
      <c r="B97" s="72">
        <v>3.0398999999999998</v>
      </c>
      <c r="C97" s="30"/>
      <c r="D97" s="30"/>
      <c r="E97" s="30"/>
      <c r="F97" s="30"/>
      <c r="G97" s="30"/>
      <c r="H97" s="30"/>
      <c r="I97" s="30"/>
    </row>
    <row r="98" spans="1:9" x14ac:dyDescent="0.35">
      <c r="A98" s="72">
        <v>10</v>
      </c>
      <c r="B98" s="72">
        <v>3.024</v>
      </c>
      <c r="C98" s="30"/>
      <c r="D98" s="30"/>
      <c r="E98" s="30"/>
      <c r="F98" s="30"/>
      <c r="G98" s="30"/>
      <c r="H98" s="30"/>
      <c r="I98" s="30"/>
    </row>
    <row r="99" spans="1:9" x14ac:dyDescent="0.35">
      <c r="A99" s="72">
        <v>10</v>
      </c>
      <c r="B99" s="72">
        <v>3.0215999999999998</v>
      </c>
      <c r="C99" s="30"/>
      <c r="D99" s="30"/>
      <c r="E99" s="30"/>
      <c r="F99" s="30"/>
      <c r="G99" s="30"/>
      <c r="H99" s="30"/>
      <c r="I99" s="30"/>
    </row>
    <row r="100" spans="1:9" x14ac:dyDescent="0.35">
      <c r="A100" s="72">
        <v>10</v>
      </c>
      <c r="B100" s="72">
        <v>3.048</v>
      </c>
      <c r="C100" s="30"/>
      <c r="D100" s="30"/>
      <c r="E100" s="30"/>
      <c r="F100" s="30"/>
      <c r="G100" s="30"/>
      <c r="H100" s="30"/>
      <c r="I100" s="30"/>
    </row>
    <row r="101" spans="1:9" x14ac:dyDescent="0.35">
      <c r="A101" s="72">
        <v>10</v>
      </c>
      <c r="B101" s="72">
        <v>3.0590000000000002</v>
      </c>
      <c r="C101" s="30"/>
      <c r="D101" s="30"/>
      <c r="E101" s="30"/>
      <c r="F101" s="30"/>
      <c r="G101" s="30"/>
      <c r="H101" s="30"/>
      <c r="I101" s="30"/>
    </row>
    <row r="102" spans="1:9" x14ac:dyDescent="0.35">
      <c r="A102" s="72">
        <v>10</v>
      </c>
      <c r="B102" s="72">
        <v>3.0135000000000001</v>
      </c>
      <c r="C102" s="30"/>
      <c r="D102" s="30"/>
      <c r="E102" s="30"/>
      <c r="F102" s="30"/>
      <c r="G102" s="30"/>
      <c r="H102" s="30"/>
      <c r="I102" s="30"/>
    </row>
    <row r="103" spans="1:9" x14ac:dyDescent="0.35">
      <c r="A103" s="72">
        <v>11</v>
      </c>
      <c r="B103" s="72">
        <v>3.0468999999999999</v>
      </c>
      <c r="C103" s="30"/>
      <c r="D103" s="30"/>
      <c r="E103" s="30"/>
      <c r="F103" s="30"/>
      <c r="G103" s="30"/>
      <c r="H103" s="30"/>
      <c r="I103" s="30"/>
    </row>
    <row r="104" spans="1:9" x14ac:dyDescent="0.35">
      <c r="A104" s="72">
        <v>11</v>
      </c>
      <c r="B104" s="72">
        <v>3.0558000000000001</v>
      </c>
      <c r="C104" s="30"/>
      <c r="D104" s="30"/>
      <c r="E104" s="30"/>
      <c r="F104" s="30"/>
      <c r="G104" s="30"/>
      <c r="H104" s="30"/>
      <c r="I104" s="30"/>
    </row>
    <row r="105" spans="1:9" x14ac:dyDescent="0.35">
      <c r="A105" s="72">
        <v>11</v>
      </c>
      <c r="B105" s="72">
        <v>3.0627</v>
      </c>
      <c r="C105" s="30"/>
      <c r="D105" s="30"/>
      <c r="E105" s="30"/>
      <c r="F105" s="30"/>
      <c r="G105" s="30"/>
      <c r="H105" s="30"/>
      <c r="I105" s="30"/>
    </row>
    <row r="106" spans="1:9" x14ac:dyDescent="0.35">
      <c r="A106" s="72">
        <v>11</v>
      </c>
      <c r="B106" s="72">
        <v>3.0411999999999999</v>
      </c>
      <c r="C106" s="30"/>
      <c r="D106" s="30"/>
      <c r="E106" s="30"/>
      <c r="F106" s="30"/>
      <c r="G106" s="30"/>
      <c r="H106" s="30"/>
      <c r="I106" s="30"/>
    </row>
    <row r="107" spans="1:9" x14ac:dyDescent="0.35">
      <c r="A107" s="72">
        <v>11</v>
      </c>
      <c r="B107" s="72">
        <v>3.0472999999999999</v>
      </c>
      <c r="C107" s="30"/>
      <c r="D107" s="30"/>
      <c r="E107" s="30"/>
      <c r="F107" s="30"/>
      <c r="G107" s="30"/>
      <c r="H107" s="30"/>
      <c r="I107" s="30"/>
    </row>
    <row r="108" spans="1:9" x14ac:dyDescent="0.35">
      <c r="A108" s="72">
        <v>11</v>
      </c>
      <c r="B108" s="72">
        <v>3.0545</v>
      </c>
      <c r="C108" s="30"/>
      <c r="D108" s="30"/>
      <c r="E108" s="30"/>
      <c r="F108" s="30"/>
      <c r="G108" s="30"/>
      <c r="H108" s="30"/>
      <c r="I108" s="30"/>
    </row>
    <row r="109" spans="1:9" x14ac:dyDescent="0.35">
      <c r="A109" s="72">
        <v>11</v>
      </c>
      <c r="B109" s="72">
        <v>3.0627</v>
      </c>
      <c r="C109" s="30"/>
      <c r="D109" s="30"/>
      <c r="E109" s="30"/>
      <c r="F109" s="30"/>
      <c r="G109" s="30"/>
      <c r="H109" s="30"/>
      <c r="I109" s="30"/>
    </row>
    <row r="110" spans="1:9" x14ac:dyDescent="0.35">
      <c r="A110" s="72">
        <v>11</v>
      </c>
      <c r="B110" s="72">
        <v>3.0230999999999999</v>
      </c>
      <c r="C110" s="30"/>
      <c r="D110" s="30"/>
      <c r="E110" s="30"/>
      <c r="F110" s="30"/>
      <c r="G110" s="30"/>
      <c r="H110" s="30"/>
      <c r="I110" s="30"/>
    </row>
    <row r="111" spans="1:9" x14ac:dyDescent="0.35">
      <c r="A111" s="72">
        <v>11</v>
      </c>
      <c r="B111" s="72">
        <v>3.0503</v>
      </c>
      <c r="C111" s="30"/>
      <c r="D111" s="30"/>
      <c r="E111" s="30"/>
      <c r="F111" s="30"/>
      <c r="G111" s="30"/>
      <c r="H111" s="30"/>
      <c r="I111" s="30"/>
    </row>
    <row r="112" spans="1:9" x14ac:dyDescent="0.35">
      <c r="A112" s="72">
        <v>11</v>
      </c>
      <c r="B112" s="72">
        <v>3.0497999999999998</v>
      </c>
      <c r="C112" s="30"/>
      <c r="D112" s="30"/>
      <c r="E112" s="30"/>
      <c r="F112" s="30"/>
      <c r="G112" s="30"/>
      <c r="H112" s="30"/>
      <c r="I112" s="30"/>
    </row>
    <row r="113" spans="1:9" x14ac:dyDescent="0.35">
      <c r="A113" s="72">
        <v>12</v>
      </c>
      <c r="B113" s="72">
        <v>3.0844</v>
      </c>
      <c r="C113" s="30"/>
      <c r="D113" s="30"/>
      <c r="E113" s="30"/>
      <c r="F113" s="30"/>
      <c r="G113" s="30"/>
      <c r="H113" s="30"/>
      <c r="I113" s="30"/>
    </row>
    <row r="114" spans="1:9" x14ac:dyDescent="0.35">
      <c r="A114" s="72">
        <v>12</v>
      </c>
      <c r="B114" s="72">
        <v>3.0367999999999999</v>
      </c>
      <c r="C114" s="30"/>
      <c r="D114" s="30"/>
      <c r="E114" s="30"/>
      <c r="F114" s="30"/>
      <c r="G114" s="30"/>
      <c r="H114" s="30"/>
      <c r="I114" s="30"/>
    </row>
    <row r="115" spans="1:9" x14ac:dyDescent="0.35">
      <c r="A115" s="72">
        <v>12</v>
      </c>
      <c r="B115" s="72">
        <v>3.0512000000000001</v>
      </c>
      <c r="C115" s="30"/>
      <c r="D115" s="30"/>
      <c r="E115" s="30"/>
      <c r="F115" s="30"/>
      <c r="G115" s="30"/>
      <c r="H115" s="30"/>
      <c r="I115" s="30"/>
    </row>
    <row r="116" spans="1:9" x14ac:dyDescent="0.35">
      <c r="A116" s="72">
        <v>12</v>
      </c>
      <c r="B116" s="72">
        <v>3.0263</v>
      </c>
      <c r="C116" s="30"/>
      <c r="D116" s="30"/>
      <c r="E116" s="30"/>
      <c r="F116" s="30"/>
      <c r="G116" s="30"/>
      <c r="H116" s="30"/>
      <c r="I116" s="30"/>
    </row>
    <row r="117" spans="1:9" x14ac:dyDescent="0.35">
      <c r="A117" s="72">
        <v>12</v>
      </c>
      <c r="B117" s="72">
        <v>3.0687000000000002</v>
      </c>
      <c r="C117" s="30"/>
      <c r="D117" s="30"/>
      <c r="E117" s="30"/>
      <c r="F117" s="30"/>
      <c r="G117" s="30"/>
      <c r="H117" s="30"/>
      <c r="I117" s="30"/>
    </row>
    <row r="118" spans="1:9" x14ac:dyDescent="0.35">
      <c r="A118" s="72">
        <v>12</v>
      </c>
      <c r="B118" s="72">
        <v>3.0726</v>
      </c>
      <c r="C118" s="30"/>
      <c r="D118" s="30"/>
      <c r="E118" s="30"/>
      <c r="F118" s="30"/>
      <c r="G118" s="30"/>
      <c r="H118" s="30"/>
      <c r="I118" s="30"/>
    </row>
    <row r="119" spans="1:9" x14ac:dyDescent="0.35">
      <c r="A119" s="72">
        <v>12</v>
      </c>
      <c r="B119" s="72">
        <v>3.0918999999999999</v>
      </c>
      <c r="C119" s="30"/>
      <c r="D119" s="30"/>
      <c r="E119" s="30"/>
      <c r="F119" s="30"/>
      <c r="G119" s="30"/>
      <c r="H119" s="30"/>
      <c r="I119" s="30"/>
    </row>
    <row r="120" spans="1:9" x14ac:dyDescent="0.35">
      <c r="A120" s="72">
        <v>12</v>
      </c>
      <c r="B120" s="72">
        <v>3.0236999999999998</v>
      </c>
      <c r="C120" s="30"/>
      <c r="D120" s="30"/>
      <c r="E120" s="30"/>
      <c r="F120" s="30"/>
      <c r="G120" s="30"/>
      <c r="H120" s="30"/>
      <c r="I120" s="30"/>
    </row>
    <row r="121" spans="1:9" x14ac:dyDescent="0.35">
      <c r="A121" s="72">
        <v>12</v>
      </c>
      <c r="B121" s="72">
        <v>3.0381</v>
      </c>
      <c r="C121" s="30"/>
      <c r="D121" s="30"/>
      <c r="E121" s="30"/>
      <c r="F121" s="30"/>
      <c r="G121" s="30"/>
      <c r="H121" s="30"/>
      <c r="I121" s="30"/>
    </row>
    <row r="122" spans="1:9" x14ac:dyDescent="0.35">
      <c r="A122" s="72">
        <v>12</v>
      </c>
      <c r="B122" s="72">
        <v>3.0495000000000001</v>
      </c>
      <c r="C122" s="30"/>
      <c r="D122" s="30"/>
      <c r="E122" s="30"/>
      <c r="F122" s="30"/>
      <c r="G122" s="30"/>
      <c r="H122" s="30"/>
      <c r="I122" s="30"/>
    </row>
    <row r="123" spans="1:9" x14ac:dyDescent="0.35">
      <c r="A123" s="72">
        <v>13</v>
      </c>
      <c r="B123" s="72">
        <v>3.0423</v>
      </c>
      <c r="C123" s="30"/>
      <c r="D123" s="30"/>
      <c r="E123" s="30"/>
      <c r="F123" s="30"/>
      <c r="G123" s="30"/>
      <c r="H123" s="30"/>
      <c r="I123" s="30"/>
    </row>
    <row r="124" spans="1:9" x14ac:dyDescent="0.35">
      <c r="A124" s="72">
        <v>13</v>
      </c>
      <c r="B124" s="72">
        <v>3.0514999999999999</v>
      </c>
      <c r="C124" s="30"/>
      <c r="D124" s="30"/>
      <c r="E124" s="30"/>
      <c r="F124" s="30"/>
      <c r="G124" s="30"/>
      <c r="H124" s="30"/>
      <c r="I124" s="30"/>
    </row>
    <row r="125" spans="1:9" x14ac:dyDescent="0.35">
      <c r="A125" s="72">
        <v>13</v>
      </c>
      <c r="B125" s="72">
        <v>3.0548000000000002</v>
      </c>
      <c r="C125" s="30"/>
      <c r="D125" s="30"/>
      <c r="E125" s="30"/>
      <c r="F125" s="30"/>
      <c r="G125" s="30"/>
      <c r="H125" s="30"/>
      <c r="I125" s="30"/>
    </row>
    <row r="126" spans="1:9" x14ac:dyDescent="0.35">
      <c r="A126" s="72">
        <v>13</v>
      </c>
      <c r="B126" s="72">
        <v>3.0436999999999999</v>
      </c>
      <c r="C126" s="30"/>
      <c r="D126" s="30"/>
      <c r="E126" s="30"/>
      <c r="F126" s="30"/>
      <c r="G126" s="30"/>
      <c r="H126" s="30"/>
      <c r="I126" s="30"/>
    </row>
    <row r="127" spans="1:9" x14ac:dyDescent="0.35">
      <c r="A127" s="72">
        <v>13</v>
      </c>
      <c r="B127" s="72">
        <v>3.089</v>
      </c>
      <c r="C127" s="30"/>
      <c r="D127" s="30"/>
      <c r="E127" s="30"/>
      <c r="F127" s="30"/>
      <c r="G127" s="30"/>
      <c r="H127" s="30"/>
      <c r="I127" s="30"/>
    </row>
    <row r="128" spans="1:9" x14ac:dyDescent="0.35">
      <c r="A128" s="72">
        <v>13</v>
      </c>
      <c r="B128" s="72">
        <v>3.0562</v>
      </c>
      <c r="C128" s="30"/>
      <c r="D128" s="30"/>
      <c r="E128" s="30"/>
      <c r="F128" s="30"/>
      <c r="G128" s="30"/>
      <c r="H128" s="30"/>
      <c r="I128" s="30"/>
    </row>
    <row r="129" spans="1:9" x14ac:dyDescent="0.35">
      <c r="A129" s="72">
        <v>13</v>
      </c>
      <c r="B129" s="72">
        <v>3.0543999999999998</v>
      </c>
      <c r="C129" s="30"/>
      <c r="D129" s="30"/>
      <c r="E129" s="30"/>
      <c r="F129" s="30"/>
      <c r="G129" s="30"/>
      <c r="H129" s="30"/>
      <c r="I129" s="30"/>
    </row>
    <row r="130" spans="1:9" x14ac:dyDescent="0.35">
      <c r="A130" s="72">
        <v>13</v>
      </c>
      <c r="B130" s="72">
        <v>3.0579000000000001</v>
      </c>
      <c r="C130" s="30"/>
      <c r="D130" s="30"/>
      <c r="E130" s="30"/>
      <c r="F130" s="30"/>
      <c r="G130" s="30"/>
      <c r="H130" s="30"/>
      <c r="I130" s="30"/>
    </row>
    <row r="131" spans="1:9" x14ac:dyDescent="0.35">
      <c r="A131" s="72">
        <v>13</v>
      </c>
      <c r="B131" s="72">
        <v>3.0127000000000002</v>
      </c>
      <c r="C131" s="30"/>
      <c r="D131" s="30"/>
      <c r="E131" s="30"/>
      <c r="F131" s="30"/>
      <c r="G131" s="30"/>
      <c r="H131" s="30"/>
      <c r="I131" s="30"/>
    </row>
    <row r="132" spans="1:9" x14ac:dyDescent="0.35">
      <c r="A132" s="72">
        <v>13</v>
      </c>
      <c r="B132" s="72">
        <v>3.0768</v>
      </c>
      <c r="C132" s="30"/>
      <c r="D132" s="30"/>
      <c r="E132" s="30"/>
      <c r="F132" s="30"/>
      <c r="G132" s="30"/>
      <c r="H132" s="30"/>
      <c r="I132" s="30"/>
    </row>
    <row r="133" spans="1:9" x14ac:dyDescent="0.35">
      <c r="A133" s="72">
        <v>14</v>
      </c>
      <c r="B133" s="72">
        <v>3.0162</v>
      </c>
      <c r="C133" s="30"/>
      <c r="D133" s="30"/>
      <c r="E133" s="30"/>
      <c r="F133" s="30"/>
      <c r="G133" s="30"/>
      <c r="H133" s="30"/>
      <c r="I133" s="30"/>
    </row>
    <row r="134" spans="1:9" x14ac:dyDescent="0.35">
      <c r="A134" s="72">
        <v>14</v>
      </c>
      <c r="B134" s="72">
        <v>3.0411000000000001</v>
      </c>
      <c r="C134" s="30"/>
      <c r="D134" s="30"/>
      <c r="E134" s="30"/>
      <c r="F134" s="30"/>
      <c r="G134" s="30"/>
      <c r="H134" s="30"/>
      <c r="I134" s="30"/>
    </row>
    <row r="135" spans="1:9" x14ac:dyDescent="0.35">
      <c r="A135" s="72">
        <v>14</v>
      </c>
      <c r="B135" s="72">
        <v>3.0971000000000002</v>
      </c>
      <c r="C135" s="30"/>
      <c r="D135" s="30"/>
      <c r="E135" s="30"/>
      <c r="F135" s="30"/>
      <c r="G135" s="30"/>
      <c r="H135" s="30"/>
      <c r="I135" s="30"/>
    </row>
    <row r="136" spans="1:9" x14ac:dyDescent="0.35">
      <c r="A136" s="72">
        <v>14</v>
      </c>
      <c r="B136" s="72">
        <v>3.0682</v>
      </c>
      <c r="C136" s="30"/>
      <c r="D136" s="30"/>
      <c r="E136" s="30"/>
      <c r="F136" s="30"/>
      <c r="G136" s="30"/>
      <c r="H136" s="30"/>
      <c r="I136" s="30"/>
    </row>
    <row r="137" spans="1:9" x14ac:dyDescent="0.35">
      <c r="A137" s="72">
        <v>14</v>
      </c>
      <c r="B137" s="72">
        <v>3.0554999999999999</v>
      </c>
      <c r="C137" s="30"/>
      <c r="D137" s="30"/>
      <c r="E137" s="30"/>
      <c r="F137" s="30"/>
      <c r="G137" s="30"/>
      <c r="H137" s="30"/>
      <c r="I137" s="30"/>
    </row>
    <row r="138" spans="1:9" x14ac:dyDescent="0.35">
      <c r="A138" s="72">
        <v>14</v>
      </c>
      <c r="B138" s="72">
        <v>3.0327000000000002</v>
      </c>
      <c r="C138" s="30"/>
      <c r="D138" s="30"/>
      <c r="E138" s="30"/>
      <c r="F138" s="30"/>
      <c r="G138" s="30"/>
      <c r="H138" s="30"/>
      <c r="I138" s="30"/>
    </row>
    <row r="139" spans="1:9" x14ac:dyDescent="0.35">
      <c r="A139" s="72">
        <v>14</v>
      </c>
      <c r="B139" s="72">
        <v>3.0430000000000001</v>
      </c>
      <c r="C139" s="30"/>
      <c r="D139" s="30"/>
      <c r="E139" s="30"/>
      <c r="F139" s="30"/>
      <c r="G139" s="30"/>
      <c r="H139" s="30"/>
      <c r="I139" s="30"/>
    </row>
    <row r="140" spans="1:9" x14ac:dyDescent="0.35">
      <c r="A140" s="72">
        <v>14</v>
      </c>
      <c r="B140" s="72">
        <v>3.0371999999999999</v>
      </c>
      <c r="C140" s="30"/>
      <c r="D140" s="30"/>
      <c r="E140" s="30"/>
      <c r="F140" s="30"/>
      <c r="G140" s="30"/>
      <c r="H140" s="30"/>
      <c r="I140" s="30"/>
    </row>
    <row r="141" spans="1:9" x14ac:dyDescent="0.35">
      <c r="A141" s="72">
        <v>14</v>
      </c>
      <c r="B141" s="72">
        <v>3.0701000000000001</v>
      </c>
      <c r="C141" s="30"/>
      <c r="D141" s="30"/>
      <c r="E141" s="30"/>
      <c r="F141" s="30"/>
      <c r="G141" s="30"/>
      <c r="H141" s="30"/>
      <c r="I141" s="30"/>
    </row>
    <row r="142" spans="1:9" x14ac:dyDescent="0.35">
      <c r="A142" s="72">
        <v>14</v>
      </c>
      <c r="B142" s="72">
        <v>3.0371000000000001</v>
      </c>
      <c r="C142" s="30"/>
      <c r="D142" s="30"/>
      <c r="E142" s="30"/>
      <c r="F142" s="30"/>
      <c r="G142" s="30"/>
      <c r="H142" s="30"/>
      <c r="I142" s="30"/>
    </row>
    <row r="143" spans="1:9" x14ac:dyDescent="0.35">
      <c r="A143" s="72">
        <v>15</v>
      </c>
      <c r="B143" s="72">
        <v>3.0497000000000001</v>
      </c>
      <c r="C143" s="30"/>
      <c r="D143" s="30"/>
      <c r="E143" s="30"/>
      <c r="F143" s="30"/>
      <c r="G143" s="30"/>
      <c r="H143" s="30"/>
      <c r="I143" s="30"/>
    </row>
    <row r="144" spans="1:9" x14ac:dyDescent="0.35">
      <c r="A144" s="72">
        <v>15</v>
      </c>
      <c r="B144" s="72">
        <v>3.0746000000000002</v>
      </c>
      <c r="C144" s="30"/>
      <c r="D144" s="30"/>
      <c r="E144" s="30"/>
      <c r="F144" s="30"/>
      <c r="G144" s="30"/>
      <c r="H144" s="30"/>
      <c r="I144" s="30"/>
    </row>
    <row r="145" spans="1:10" x14ac:dyDescent="0.35">
      <c r="A145" s="72">
        <v>15</v>
      </c>
      <c r="B145" s="72">
        <v>3.0541</v>
      </c>
      <c r="C145" s="30"/>
      <c r="D145" s="30"/>
      <c r="E145" s="30"/>
      <c r="F145" s="30"/>
      <c r="G145" s="30"/>
      <c r="H145" s="30"/>
      <c r="I145" s="30"/>
    </row>
    <row r="146" spans="1:10" x14ac:dyDescent="0.35">
      <c r="A146" s="72">
        <v>15</v>
      </c>
      <c r="B146" s="72">
        <v>3.0663999999999998</v>
      </c>
      <c r="C146" s="30"/>
      <c r="D146" s="30"/>
      <c r="E146" s="30"/>
      <c r="F146" s="30"/>
      <c r="G146" s="30"/>
      <c r="H146" s="30"/>
      <c r="I146" s="30"/>
    </row>
    <row r="147" spans="1:10" x14ac:dyDescent="0.35">
      <c r="A147" s="72">
        <v>15</v>
      </c>
      <c r="B147" s="72">
        <v>3.0781000000000001</v>
      </c>
      <c r="C147" s="30"/>
      <c r="D147" s="30"/>
      <c r="E147" s="30"/>
      <c r="F147" s="30"/>
      <c r="G147" s="30"/>
      <c r="H147" s="30"/>
      <c r="I147" s="30"/>
    </row>
    <row r="148" spans="1:10" x14ac:dyDescent="0.35">
      <c r="A148" s="72">
        <v>15</v>
      </c>
      <c r="B148" s="72">
        <v>3.0880999999999998</v>
      </c>
      <c r="C148" s="30"/>
      <c r="D148" s="30"/>
      <c r="E148" s="30"/>
      <c r="F148" s="30"/>
      <c r="G148" s="30"/>
      <c r="H148" s="30"/>
      <c r="I148" s="30"/>
    </row>
    <row r="149" spans="1:10" x14ac:dyDescent="0.35">
      <c r="A149" s="72">
        <v>15</v>
      </c>
      <c r="B149" s="72">
        <v>3.0459000000000001</v>
      </c>
      <c r="C149" s="30"/>
      <c r="D149" s="30"/>
      <c r="E149" s="30"/>
      <c r="F149" s="30"/>
      <c r="G149" s="30"/>
      <c r="H149" s="30"/>
      <c r="I149" s="30"/>
    </row>
    <row r="150" spans="1:10" x14ac:dyDescent="0.35">
      <c r="A150" s="72">
        <v>15</v>
      </c>
      <c r="B150" s="72">
        <v>3.0524</v>
      </c>
      <c r="C150" s="30"/>
      <c r="D150" s="30"/>
      <c r="E150" s="30"/>
      <c r="F150" s="30"/>
      <c r="G150" s="30"/>
      <c r="H150" s="30"/>
      <c r="I150" s="30"/>
    </row>
    <row r="151" spans="1:10" x14ac:dyDescent="0.35">
      <c r="A151" s="72">
        <v>15</v>
      </c>
      <c r="B151" s="72">
        <v>3.0143</v>
      </c>
      <c r="C151" s="30"/>
      <c r="D151" s="30"/>
      <c r="E151" s="30"/>
      <c r="F151" s="30"/>
      <c r="G151" s="30"/>
      <c r="H151" s="30"/>
      <c r="I151" s="30"/>
    </row>
    <row r="152" spans="1:10" x14ac:dyDescent="0.35">
      <c r="A152" s="72">
        <v>15</v>
      </c>
      <c r="B152" s="72">
        <v>3.0712999999999999</v>
      </c>
      <c r="C152" s="30"/>
      <c r="D152" s="30"/>
      <c r="E152" s="30"/>
      <c r="F152" s="30"/>
      <c r="G152" s="30"/>
      <c r="H152" s="30"/>
      <c r="I152" s="30"/>
    </row>
    <row r="155" spans="1:10" x14ac:dyDescent="0.35">
      <c r="A155" t="s">
        <v>67</v>
      </c>
      <c r="J155" s="33" t="s">
        <v>75</v>
      </c>
    </row>
  </sheetData>
  <hyperlinks>
    <hyperlink ref="J155" r:id="rId1" xr:uid="{352AF773-4A4C-466B-B2BD-1ED4B32EB3F8}"/>
    <hyperlink ref="D2" r:id="rId2" xr:uid="{3DCD8842-EEAF-4D68-85E1-E8CB37542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Các loại biểu đồ</vt:lpstr>
      <vt:lpstr>BĐ u</vt:lpstr>
      <vt:lpstr>BĐ c</vt:lpstr>
      <vt:lpstr>BĐ p</vt:lpstr>
      <vt:lpstr>BĐ np</vt:lpstr>
      <vt:lpstr>values for X-bar and range char</vt:lpstr>
      <vt:lpstr>BĐ Xbar - R</vt:lpstr>
      <vt:lpstr>BĐ Xbar - S</vt:lpstr>
      <vt:lpstr>BĐ Xbar - S2</vt:lpstr>
      <vt:lpstr>BĐ Pareto</vt:lpstr>
      <vt:lpstr>BĐ Phan bo</vt:lpstr>
      <vt:lpstr>BĐ Phan tan 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pham</dc:creator>
  <cp:lastModifiedBy>son pham</cp:lastModifiedBy>
  <dcterms:created xsi:type="dcterms:W3CDTF">2022-10-25T04:01:34Z</dcterms:created>
  <dcterms:modified xsi:type="dcterms:W3CDTF">2023-04-27T14:55:57Z</dcterms:modified>
</cp:coreProperties>
</file>