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SS_KB\doc\"/>
    </mc:Choice>
  </mc:AlternateContent>
  <bookViews>
    <workbookView xWindow="0" yWindow="0" windowWidth="20490" windowHeight="7155"/>
  </bookViews>
  <sheets>
    <sheet name="Chi_tiet" sheetId="2" r:id="rId1"/>
    <sheet name="Tong_hop" sheetId="4" r:id="rId2"/>
    <sheet name="Sheet2" sheetId="6" r:id="rId3"/>
    <sheet name="Sheet1" sheetId="7" r:id="rId4"/>
  </sheets>
  <definedNames>
    <definedName name="_xlnm._FilterDatabase" localSheetId="0" hidden="1">Chi_tiet!$A$2:$G$18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4" l="1"/>
  <c r="K19" i="6" l="1"/>
  <c r="K20" i="6"/>
  <c r="K21" i="6"/>
  <c r="K22" i="6"/>
  <c r="K18" i="6"/>
  <c r="D12" i="6" l="1"/>
  <c r="D5" i="6"/>
  <c r="D13" i="6" l="1"/>
  <c r="A19" i="6"/>
  <c r="A21" i="6" s="1"/>
  <c r="A24" i="6" s="1"/>
  <c r="A6" i="6" l="1"/>
  <c r="A7" i="6" s="1"/>
  <c r="A8" i="6" s="1"/>
  <c r="A11" i="6" s="1"/>
  <c r="M7" i="4"/>
  <c r="I19" i="4" l="1"/>
  <c r="I10" i="4"/>
  <c r="I9" i="4"/>
  <c r="I8" i="4"/>
  <c r="I7" i="4"/>
  <c r="I6" i="4"/>
  <c r="I15" i="4"/>
  <c r="I12" i="4"/>
  <c r="I11" i="4"/>
  <c r="I5" i="4"/>
  <c r="I2" i="4" s="1"/>
  <c r="H2" i="4" s="1"/>
  <c r="J4" i="4" l="1"/>
  <c r="K4" i="4" s="1"/>
  <c r="J3" i="4"/>
  <c r="K2" i="4"/>
  <c r="A5" i="2"/>
  <c r="A6" i="2" s="1"/>
  <c r="A7" i="2" s="1"/>
  <c r="A8" i="2" s="1"/>
  <c r="A9" i="2" s="1"/>
  <c r="A10" i="2" s="1"/>
  <c r="A11" i="2" s="1"/>
  <c r="A12" i="2" s="1"/>
  <c r="A13" i="2" s="1"/>
  <c r="A14" i="2" s="1"/>
  <c r="A15" i="2" s="1"/>
  <c r="A16" i="2" s="1"/>
  <c r="A17" i="2" s="1"/>
  <c r="A18" i="2" s="1"/>
  <c r="A6" i="4" l="1"/>
  <c r="A8" i="4" s="1"/>
  <c r="A10" i="4" l="1"/>
  <c r="A11" i="4" s="1"/>
  <c r="A13" i="4" s="1"/>
  <c r="A14" i="4" s="1"/>
  <c r="A15" i="4" s="1"/>
  <c r="A16" i="4" s="1"/>
  <c r="A17" i="4" s="1"/>
  <c r="A18" i="4" s="1"/>
  <c r="A19" i="4" s="1"/>
  <c r="A20" i="4" s="1"/>
  <c r="A21" i="4" s="1"/>
  <c r="A22" i="4" s="1"/>
</calcChain>
</file>

<file path=xl/sharedStrings.xml><?xml version="1.0" encoding="utf-8"?>
<sst xmlns="http://schemas.openxmlformats.org/spreadsheetml/2006/main" count="282" uniqueCount="169">
  <si>
    <t>STT</t>
  </si>
  <si>
    <t>Phân hệ/Chức năng</t>
  </si>
  <si>
    <t>Chi tiết</t>
  </si>
  <si>
    <t>Khai báo rổ chứng khoán cho vay</t>
  </si>
  <si>
    <t>Nhu cầu thiết lập phí ứng bằng tỷ lệ vay Margin</t>
  </si>
  <si>
    <t xml:space="preserve">Giải pháp 1: Khai báo/import phí ứng tương ứng các tỷ lệ vay Margin. Trong giờ giao dịch lấy phí ứng Max (tương tự như cách tính phí lệnh). Cuối ngày thực tính theo phí được thiết lập
                Hạn chế: Phạm vi sửa lớn:  Sửa cách tính phí ứng trong công thức: Sức mua, Tính RTT, Số tiền rút…
                                Trong ngày KH không rút được hết do phí ứng tính max. 
Giải pháp 2: Hệ thống lại loại hình tiểu khoản. Xây dựng các tiêu chí để đánh giá xếp tiểu khoản vào các loại hình tương ứng. Chỉnh sửa hệ thống cho phép khai báo giá trị các tiêu chí và đinh kỳ tự động thiết lập loại tiểu khoản tương ứng cho tiểu khoản theo các tiêu chí. Xây dựng các chức năng cho phép import tiêu chí đánh giá, import danh sách KH được gán cố định vào một loại hình đặc biệt.
                Ưu điểm: PHạm vi sửa nhỏ, ít ảnh hưởng.
Note: Anh/chị KB cân nhắc để chọn giải pháp phù hợp.
</t>
  </si>
  <si>
    <t>Một số yêu cầu liên quan hoạt động bán xử lý</t>
  </si>
  <si>
    <t xml:space="preserve">Vấn đề 1: Cho phép đánh dấu tiểu khoản có:
- Nợ xấu hoặc
- Tiểu khoản không thể xử lý tiếp hoặc
- Tiểu khoản bị xử lý khi có sự kiện quyền 
- …
Nếu tiểu khoản bị đánh dấu sẽ không hiển thị trên view bán xử lý thủ công hoặc tự động cho đến khi tiểu khoản có biến động tiền hoặc chứng khoán.
Giải pháp: Thực hiện như đề xuất. 
                           Vấn đề 2: Yêu cầu về bán xử lý tự động. PHạm vi có thể đáp ứng theo tài liệu phân tích và chi phí thực hiện, FSS dự kiến gửi lại anh/chị vào 13/11
</t>
  </si>
  <si>
    <t>Ngày</t>
  </si>
  <si>
    <t xml:space="preserve">Vấn đề 1: Hiện nay tỷ lệ tính lãi margin thường nhỏ hơn tỷ lệ tính lãi ứng trước. Khách hàng không happy vì hệ thống luôn ưu tiên ứng trước để trả nợ, đảo nợ và thanh toán tiền mua trước khi giải ngân 
 Giải pháp đề xuất: Chỉnh sửa hệ thống khi xử lý cuối ngày để luồng tiền được sử dụng như sau:
  Khi trả nợ đến hạn, quá hạn  sử dụng tiền mặt + tiền ứng
  Thanh toán tiền mua
  Giải ngân margin cho mua thiếu
  Ứng trước cho tiền mua thiếu, thanh toán nợ
</t>
  </si>
  <si>
    <t>Giải ngân Bảo Lãnh</t>
  </si>
  <si>
    <t xml:space="preserve">Vấn đề 1: TRường hợp tiểu khoản có:
 Nợ đến hạn.
 Nợ trong hạn.
 Được cấp Bảo lãnh 100 M
 Trong ngày mua 100 M
 Cuối ngày nộp 100 M
Hiện: Hệ thống sử dụng 100M trả Nợ đến hạn. Do đó thiếu tiền mua và phải giải ngân bảo lãnh (do hết tài sản đảm bảo)
Nhu cầu trong trường hợp này không trả nợ đến hạn. Dùng tiền mặt trả tiền mua để không phát vay bảo lãnh. 
Gảii pháp đề xuất: FSS nghiên cứu tìm giải pháp
</t>
  </si>
  <si>
    <t xml:space="preserve">Vấn đề 1: Luật HiKi thực hiện nhả các mã Chứng khoán đã đầy hoặc có khả năng bị đầy Room nhất. Vì vậy phát sinh trường hợp: 
 Khách hàng A chỉ sở hữu 1 mã CK. Hiện tại đã hết Room.
 Khách hàng A nộp tiền để mua CK. Room của mã được nhả ra.
 Ngay khi Room được nhả, Khách hàng B mua và Room bị đánh dấu và bị đầy. 
 Khách hàng A khi đó không thể mua hoặc rút tiền do tài sản không thể đánh dấu được.
Vấn đề 2: Trường hợp rút mã CK khỏi danh mục cho vay báo cáo MR0016(-BÁO CÁO CHI TIẾT KHOANH ROOM VÀ DƯ NỢ THEO MÃ CHỨNG KHOÁN) sẽ hiển thị thiếu dư nợ gốc của khách hàng.
Vấn để 3: Do luật nhả đánh dấu HiKi tối ưu trên toàn hệ thống. Việc giải thích cho KH vì sao đánh dấu trên mã này mà ko dùng mã kia rất khó. Và không có cơ sở để chứng minh (hệ thống không log)
Vấn để 4: Quản lý dư nợ vay tối đa trên 1 mã Chứng khoán bằng Room dẫn đến tình trạng phải thường xuyên cập nhật Room để tối ưu nguồn vay. 
VD dư nợ max SSI: 300 tỷ. 
 Ngày 1: Giá vay : 10K thiết lập Room = 30 000
 Ngày 2: Giá vay : 8K cần thiết lập Room = 37 500
Mong muốn thêm phần quản lý dư nợ theo mã bằng giá trị đánh dấu theo mã
Vấn để 5: Khi lưu ký chứng khoán, khối lượng chứng khoán có trong tài khoản đều được coi là đã chiếm Room. Vì vậy khi khối lượng CK của Khách hàng đang sở hữu lớn đã chiếm hết Room. Hệ thống không cho phép lưu ký chứng khoán. Nghiệp vụ buộc phải nộp chứng khoán vào tiểu khoản thường. Gây bất tiện cho khách hàng. 
Đề xuất giải pháp:
Nguyên tắc đánh dấu: 
Khi đánh dấu dùng nguyên tắc HiKi như hiện tại để xác định các mã sẽ đánh dấu trên tiểu khoản. 
Thiết kế Room gồm: 
 1 RoomChung: Room cho toàn bộ KH trên hệ thống nếu không được khai báo Room Riêng 
 Nhiều RoomRieng: Room riêng cho một list các tiểu khoản cụ thể trên một số mã.  Mỗi tiểu khoản chỉ được phép thuộc 1 RoomRieng.(VD Room hiện gán cho TK1, TK2 trên mã SSI)
 1 RoomHT: Room toàn bộ hệ thống là tổng của RoomChung + RoomRieng
 1 PRoomUB: Giá trị cho vay trên mã theo  Ủy ban
 1 PRoomTU:  Giá trị cho vay tối đa trên mã  nguồn Topup
Nguyên tắc hạch toán Room: 
Tổng giá trị hạch toán trên các Room không được vượt giá trị tối đa được thiết lập. 
Nếu tiểu khoản được khai báo RoomRieng trên mã cần xử lý chỉ thực hiện hạch toán trên RoomRieng. Nếu không được khai báo RoomRieng hạch toán trên RoomChung.
 VD: 
 Nếu TK1  cần đánh dấu trên mã SSI: 10 K hệ thống sẽ đánh dấu giảm RoomRieng, RoomHT 10K
  Nếu TK1  cần đánh dấu trên mã VND: 5K hệ hống sẽ đánh dấu giảm RoomChung, RoomHT 5K
 Nếu TK3 cần đánh dấu trên mã SSI: 20 K hệ thống sẽ  đánh dấu giảm RoomChung, RoomHT 20K
  Nếu TK3  cần đánh dấu trên mã VND: 30K hệ hống sẽ đánh dấu giảm RoomChung, RoomHT 30K
  Nếu tiểu khoản tuân thủ UB quy ra giá trị hạch toán trên PRoomUB, nếu không tuân thủ UB hạch toán trên ProomTU
   Theo VD trên: TK 1 là tuân thủ UB, TK3 là loại Topup
Nếu TK1  cần đánh dấu trên mã SSI: 10 K quy ra giá trị = 1 tỷ, hệ thống sẽ giảm PRoomUB 1 tỷ
  Nếu TK1  cần đánh dấu trên mã VND: 5K  quy ra giá trị = 0.5 tỷ hệ hống sẽ giảm PRoomUB 0.5tỷ
Nếu TK3 cần đánh dấu trên mã SSI: 20 K quy ra giá trị = 2 tỷ, hệ thống sẽ giảm PRoomTU  2tỷ
 Nếu TK3  cần đánh dấu trên mã VND: 30K quy ra giá trị = 3 tỷ, hệ hống sẽ giảm PRoomTU  3tỷ
Nguyên tắc nhả đánh dấu: 
Xác định các mã và số lượng nhả đánh dấu theo nguyên tắc: Tính tỷ trọng giá trị đánh dấu /Tổng giá trị CK đang bị đánh dấu.
VD: 
Giá trị nhả                  30,000,000   
 Giá trị đánh dấu  Tỷ trọng   Giá trị nhả  
 Mã CK    
ACB               200,000,000                                  0.83          24,896,266 
VNM                  30,000,000                                  0.12            3,734,440 
SSI                  11,000,000                                  0.05            1,369,294 
Các nguyên tắc thiết kế,  hạch toán Room tương tự như đánh dấu ở trên. 
</t>
  </si>
  <si>
    <r>
      <t>Xử lý Room</t>
    </r>
    <r>
      <rPr>
        <sz val="11"/>
        <color theme="1"/>
        <rFont val="Calibri"/>
        <family val="2"/>
        <scheme val="minor"/>
      </rPr>
      <t xml:space="preserve"> </t>
    </r>
  </si>
  <si>
    <t>Chỉnh sửa sản phẩm S10</t>
  </si>
  <si>
    <t xml:space="preserve">Vấn đề: Sản phẩm S10 hiện với ưu điểm cho phép miễn lãi hoặc mức lãi rất thấp trong 10 ngày đầu. Trường hợp KH có tiền bán chờ về và thực hiện Mua margin. Hệ thống đang thực hiện Ứng trước để thanh toán mua rồi giải ngân margin.  Khách hàng mong muốn không ứng trước mà thực hiện giải ngân Margin để:
- Không phải chịu phí ứng.
- Hưởng được ưu đãi lãi margin trong 10 ngày.
Để hỗ trợ KH trong các trường hợp này, MG thường phải thực hiện trả nợ các món sắp đến 10 ngày cho KH để trong Batch hệ thống sẽ thực hiện giải ngân Margin.
Yêu cầu: Với các trường hợp sử dụng S10, nếu trong 10 ngày có phát sinh mua, có tiền chờ về. Không thực hiện ứng trước để trả nợ hoặc thanh toán mua. Ưu tiên giải ngân Margin trước. 
Giải pháp: Fss nghiên cứu
</t>
  </si>
  <si>
    <t xml:space="preserve">Lãi suất theo dm sở hữu </t>
  </si>
  <si>
    <t xml:space="preserve">Khai báo danh mục DM01 lãi suất ưu đãi theo mã chứng khoán gồm, gán loại hình tiểu khoản AF01(có KH A) được hưởng chính sách vào danh mục. 
Mã chứng khoán Lãi suất
SSI 6%
VNM 7%
ACB 6.5%
HPG 8%
AAA 12%
Giả sử KH A đang có dư nợ 30 triệu, thuộc Rổ margin BK01 cho vay trên các mã SSI, ACB. Đồng thời danh mục chứng khoán sở hữu của khách hàng có:
Mã chứng khoán Khối lượng khả dụng
(Tự do + mua chờ về) Giá tính tài sản Tỷ trọng tài sản
(KL*GT/TongGT)
SSI 1 000 12 000 (1000*12000*100/(1000*12000+3500*23000+1000*30000))
=9.80
VNM 60 52 000 0
ACB 3 500 23 000 65.71
HPG 1000 30 000 24.49
Phần dư nợ được phân bổ tính lãi như sau:
Mã chứng khoán Tỷ trọng tài sản
 Phân bổ dư nợ
(Tổng nợ * Tỷ trọng TS) Mức tỷ lệ lãi áp dụng
SSI 9.80           2,938,776  6%
VNM 0                           -    
ACB 65.71         19,714,286  6.5%
HPG 24.49           7,346,938  8%
Như vậy 30 triệu nợ của KH A sẽ được tính lãi:
                                6% với giá trị nợ                2,938,776
                                6.5 % với giá trị nợ           19,714,286
                                8% với giá trị nợ                7,346,938
KH B do có loại hình tiểu khoản AF02 không được gán vào danh mục. Tỷ lệ tính lãi vay vẫn tính theo loại hình vay được như hiện tại. 
</t>
  </si>
  <si>
    <t>Chặn ứng trước theo mã</t>
  </si>
  <si>
    <t xml:space="preserve">Vấn đề: Một số mã chứng khoán có rủi do cao. Cần chặn không cho ứng trước trên các mã đã khai báo. Nhu cầu cần chặn được ngay trong ngày. Đồng thời xây dựng hệ thống BC cho phép kiểm tra mã bị chặn hay không và ngày nào.
Giải pháp:  FSS nghiên cứu
</t>
  </si>
  <si>
    <t>Hoàn phí ứng để phí ứng = lãi MR</t>
  </si>
  <si>
    <t xml:space="preserve">Yêu cầu: Cuối ngày nếu tỷ lệ tính phí ứng lớn hơn tỷ lệ tính lãi vay trung bình của Margin thực hiện hoàn phí để đảm bảo phí ứng = lãi vay margin. Cho phép khai báo các loại hình tiểu khoản (Aftype) được áp dụng chính sách này
Giải pháp:  FSS nghiên cứu
</t>
  </si>
  <si>
    <t>Sản phẩm vay mới base trên S10</t>
  </si>
  <si>
    <t xml:space="preserve">Yêu cầu: Cho phép tự động ứng trước tính vào sức mua, công thức rút tiền. Giống như tính chất của hoạt động thiết lập tự động ứng trước là Có.
Cuối ngày không được thực hiện ứng trước để trả nợ trong hạn hoặc thanh toán tiền mua trừ trường hợp không thể giảii ngân MR do thiếu tài sản hoặc tài khoản có khả năng phát vay BL vẫn cần ứng trước để thực hiện. 
Lưu ý: Trường hợp loại hình topup ứng trước nguồn bank. Nếu không có tài sản đảm bảo, cuối ngày cần giải ngân ứng trước để trả mua (do Bank ko cho phép dùng chứng khoán chờ về làm tài sản đảm bảo)
Giải pháp:  FSS nghiên cứu
</t>
  </si>
  <si>
    <t>Sản phẩm tiết kiệm</t>
  </si>
  <si>
    <t>Giải pháp: FSS gửi tài liệu tổng quan về sản phẩm</t>
  </si>
  <si>
    <t>Sản phẩm smart OTP, ekyc, Giao dịch phái sinh cho MG</t>
  </si>
  <si>
    <t>Giải pháp: FSS gửi báo giá. Dự kiến gửi ngày 25/11/2020</t>
  </si>
  <si>
    <t>Đăng ký sản phẩm ONL</t>
  </si>
  <si>
    <t xml:space="preserve">Yêu cầu: Hệ thống giao dịch trực tuyến, cho phép hiển thị các sản phẩm mới đồng thời cho KH đăng ký sp. Sau đó nghiệp vụ kiểm duyệt thành công sẽ áp dụng cho KH tại ngày hiệu lực. Việc hủy bỏ cho đăng ký và kiểm duyệt tương tự. Kh sẽ được áp dụng lại sản phẩm cũ như trước khi đăng ký.
Giải pháp:  FSS nghiên cứu
</t>
  </si>
  <si>
    <t>Hỗ trợ in, email, khác</t>
  </si>
  <si>
    <t xml:space="preserve">Yêu cầu: 
- FLEX: Cho phép in hợp đồng khi mở mới tài khoản đang chờ duyệt.
- ONL:  Khi đăng ký mở mới tài khoản online, hệ thống đang chỉ cho lựa chọn MG để gửi email. Yêu cầu cho phép việc nhập địa chỉ cụ thể
- FLEX: Thêm tính năng gửi sms chúc mừng sinh nhật KH. 
Giải pháp:  FSS nghiên cứu
</t>
  </si>
  <si>
    <t xml:space="preserve">Vấn đề 1:  Khi có 1 số tiểu khoản đặc biệt đang được gán vào Rổ vay TopUp50 (vay tỷ lệ 50%). Nhưng do có chính sách riêng các tiểu khoản này được vay với tỷ lệ đặc biệt là 40% trên một số mã của Rổ. Nghiệp vụ cần thực hiện nhiều bước, thao tác như: Tạo loại KH mới (Aftype, lntype…), Tạo Rổ mới base từ Rổ  TopUp50, Gán KH vào loại KH mới tạo….  Mất nhiều thời gian, khó quản lý.
                                Giải pháp đề xuất: 
                                                Cho phép khai báo Rổ TopUp50 và gán thông tin như hiện tại. Với các tiểu khoản có chính sách đặc biệt được khai báo thêm trên Rổ một số thông tin: 
- Tiểu khoản
- Mã chứng khoán
- Tỷ lệ vay
- Giá vay..
Khi đó với các tiểu khoản có khai báo việc tính sức mua, tài sản theo khai báo này. Nếu không thực hiện như hiện tại.
                                Vấn đề 2:  VD hiện tại Rổ vay VNM:  RateSM = 50%, GiaSM =100 (gọi đây là thông tin SM),  RateTS =50%, GiaTS=100 (gọi đây là thông tin TS)
                                                                Cần thay đổi thành:  RateSM = 40%, GiaSM =120, RateTS =40%, GiaTS=120
                                                Nghiệp vụ đang thực hiện qua các bước:
                                                                Bước 1: Imp Rổ: VNM: RateSM = 40%, GiaSM =120, RateTS =50%, GiaTS=100 (==&gt; Mục đích thay đổi tính SM, TS vẫn được giữ nguyên )
                                                                Bước 2: Sau 5 ngày làm việc Imp Rổ VNM: RateSM = 40%, GiaSM =120, RateTS =40%, GiaTS=120 (==&gt; Sau 5 ngày KH có thời gian xử lý tài sản mới chuyển sang Tỷ lệ TS mới)
Đồng thời việc impRổ thực hiện theo nguyên tắc Giữ nguyên các mã hiện tại và cập nhật thông tin các mã theo file Import.
                                                Tốn thời gian khi phải thực hiện 2 lần. Việc import Rổ phải rà soát nhiều, khó quản lý
</t>
  </si>
  <si>
    <t xml:space="preserve">                                Giải pháp đề xuất: 
Khi import Rổ: Nếu các mã trên file import đã tồn tại trong Rổ, thực hiện sửa thông tin SM theo file import. Lưu thông tin TS mới. Các mã khác thuộc Rổ không có trong file thực hiện xóa khỏi Rổ. Các mã có trong File không có trong Rổ thực hiện thêm vào Rổ.
Thêm thông tin: Ngày hiệu lực tỷ lệ Tài sản. (Tại ngày này hệ thống tự động sửa thông tin TS  trên Rổ theo thông tin đã lưu)</t>
  </si>
  <si>
    <t>Tổng quan</t>
  </si>
  <si>
    <t>1. Cho phép khai báo Rổ có tầng khai riêng cho tiểu khoản (hiện tại đang gán lntype)
2. Import rổ hỗ trợ xử lý thời gian cập nhật thông tin SM và TS theo thời gian khai báo</t>
  </si>
  <si>
    <t>GP1: Import phí ứng tương tự lãi vay. Trong ngày lấy phí Max. Sửa công thức Sức mua, rút tiền , RTT
GP2: Hệ thống loại hình tiểu khoản, xây dựng tiêu chí đánh giá và cho phép hệ thông tự động chuyển loại hình theo rule đã thiết lập
GP3: Cuối ngày hoàn trả phí ứng nếu tỷ lệ tính phí ứng &gt; tỷ lệ tính lãi vay trung bình.</t>
  </si>
  <si>
    <t>1. Không hiển thị một số TK tại view bán xử lý
2 Cho phép bán xử lý tự động</t>
  </si>
  <si>
    <t>Thay đổi thứ tự giải ngân trong batch: Ưu tiên giải ngân Margin trước giải ngân ứng trước để trả tiền mua.</t>
  </si>
  <si>
    <t>Phân hệ</t>
  </si>
  <si>
    <t>Rổ vay</t>
  </si>
  <si>
    <t>Ứng trước</t>
  </si>
  <si>
    <t>Bán xử lý</t>
  </si>
  <si>
    <t>Giải ngân</t>
  </si>
  <si>
    <t>SP vay</t>
  </si>
  <si>
    <t>Lãi suất MR</t>
  </si>
  <si>
    <t>Ưng trước</t>
  </si>
  <si>
    <t>Tiết kiệm</t>
  </si>
  <si>
    <t>SP ONL</t>
  </si>
  <si>
    <t>Khác</t>
  </si>
  <si>
    <t>Ứng trước
Giải ngân</t>
  </si>
  <si>
    <t>Thay đổi thứ tự giải ngân để hạn chế tối đa GN bảo lãnh</t>
  </si>
  <si>
    <t>Room
Pool</t>
  </si>
  <si>
    <t>1. Thêm quản lý hạn mức vay theo Mã
2. Thay đổi nguyên tắc đánh dấu/nhả đánh dấu Room</t>
  </si>
  <si>
    <t>Sửa sản phẩm S10</t>
  </si>
  <si>
    <t>Nhóm</t>
  </si>
  <si>
    <t>Thêm</t>
  </si>
  <si>
    <t>020008:Sửa thêm rule
Thêm chức năng import.</t>
  </si>
  <si>
    <t>Giải pháp 1: import giống lnexp.
Trong ngày ưu tiên ăn theo adexp. 
Nếu ko có adexp ăn theo ad của tiểu khoản
Sửa trên phần import lnexp.</t>
  </si>
  <si>
    <t>Thêm tham số cho phép ưu tiên Margin hay ứng trước trên tầng loại hỉnh (loại hình tiểu khoản)</t>
  </si>
  <si>
    <t>1. Không hiển thị một số TK tại view bán xử lý==&gt;đang xử lý</t>
  </si>
  <si>
    <t>Yêu cầu: Cho phép tự động ứng trước tính vào sức mua, công thức rút tiền. Giống như tính chất của hoạt động thiết lập tự động ứng trước là Có.
Cuối ngày không được thực hiện ứng trước để trả nợ trong hạn hoặc thanh toán tiền mua trừ trường hợp không thể giảii ngân MR do thiếu tài sản hoặc tài khoản có khả năng phát vay BL vẫn cần ứng trước để thực hiện. 
Lưu ý: Trường hợp loại hình topup ứng trước nguồn bank. Nếu không có tài sản đảm bảo, cuối ngày cần giải ngân ứng trước để trả mua (do Bank ko cho phép dùng chứng khoán chờ về làm tài sản đảm bảo)
Giải pháp:  FSS nghiên cứu</t>
  </si>
  <si>
    <t>Bỏ do tham số có dùng ứng trc trả nợ trong hạn, tiên mua hay ko</t>
  </si>
  <si>
    <t>ekyc: báo giá đã gồm web + app chưa?
smartOTP: mong muốn tự động điền, tích hợp vào ứng dụng giao dịch của KB luôn. 
Tìm hiểu giải pháp cho trường hợp gd cho nhiều khahcs hàng (1 số dt nhận otp giao dịch cho nhiều khách hàng)</t>
  </si>
  <si>
    <t>Pool</t>
  </si>
  <si>
    <t>Xử lý thêm cho pool theo loại hinh</t>
  </si>
  <si>
    <t xml:space="preserve">Thêm tham số cho phép ứng để trả nợ trong hạn
Thêm tham số cho phép ứng để trả tiền mua.
==&gt;Chỉ ứng trước nếu bị giải ngân bảo lãnh.
Thêm tham số có hiệu lực trong bao nhiêu ngày kể từ ngày giải ngân. </t>
  </si>
  <si>
    <t>Thêm tham số cho phép áp dụng ưu đãi theo ngày mở tài khoản hay ngày gán vào biểu phí
(phái sinh + cơ sở)</t>
  </si>
  <si>
    <t xml:space="preserve"> Quản lý danh mục vay và dư nợ khách hàng theo đánh giá tín nhiệm của CP. Các cổ phiếu trong danh mục sẽ được phân loại theo nhóm CP A, B, C, D, E, F. Mục đích để kiểm soát mức độ rủi ro của cổ phiếu. Việc này sẽ ảnh hưởng đến hệ thống như sau: 
o Up danh mục vào hệ thống có thông tin này.
o Theo dõi được dư nợ và tài sản theo từng nhóm CP của từng: tiểu khoản, tài khoản, nhóm tiểu khoản, PCC, Chi nhánh, Vùng, toàn công ty.
o Thiết lập các báo cáo liên quan đến nhóm CP như: 
 Báo cáo tỷ trọng dư nợ theo nhóm CP của: toàn công ty, Chi nhánh, BC, PCC, nhóm KH,
 Báo cáo dư nợ theo mã CP, có thêm thông tin nhóm CP.
</t>
  </si>
  <si>
    <t>Note</t>
  </si>
  <si>
    <t>Đầu việc PT</t>
  </si>
  <si>
    <t xml:space="preserve">[Flex] Thêm mới khai báo Room
[Flex] Thêm mới khai báo dư nợ theo mã (Proom)
[Flex] Tổng hợp Roon, Proom hỗ trợ xử lý
[Flex, FO] Xử lý kiểm tra và đánh dấu Room, Proom
[FO] Sửa đồng bộ Room FO xuống Flex
[Flex] Sửa đánh dấu trong Batch
[Flex, FO] Sửa công thức tính sức mua, số lượng chứng khoán được rút/chuyển
[Flex] Thêm mới view kiểm soát Room
[Flex] Thêm mới view kiểm soát Room riêng
[Flex] Thêm mới view kiểm soát Proom
[Flex] Thêm mới báo cáo kiểm soát Room
[Flex] Thêm mới báo cáo kiểm soát Proom
[Flex] Thêm mới báo cáo khoanh nợ trên tiểu khoản
[Flex] Sửa view MR9000, MR9000_1 Dự kiến phát vay
[Flex] Thêm mới import Thông tin Room
[Flex] Thêm mới import thông tin dư nợ theo mã
[Flex] Chuyển đổi dữ liệu golive.
</t>
  </si>
  <si>
    <t xml:space="preserve">[Flex] Sửa màn hình 020011: Quy định rổ chứng khoán
[Flex, FO] Sửa cách tổng hợp dữ liệu, tính toán số liệu
[Flex] Sửa chức năng import I002: Rổ sản phẩm Credit line
</t>
  </si>
  <si>
    <t xml:space="preserve">[Flex] Thêm mới khai báo mã không cho vay ứng trước
[Flex] Đồng bộ các mã chặn ứng lên FO
[Flex] Chỉnh sửa công thức tính số tiền ứng khả dụng
[Flex] Chỉnh sửa đồng bộ số tiền có thể ứng ngày quá khứ lên FO
[FO] Chỉnh sửa công thức tính số tiền ứng khả dụng trong ngày
[Flex] Sửa ứng trước trong Batch
[Flex] Thêm mới báo cáo lịch sự chặn vay ứng trước
</t>
  </si>
  <si>
    <t xml:space="preserve">Chỉnh sửa đồng bộ Pool chỉ định, tính chất tuân thủ từ BO lên FO.
Chỉnh sửa luồng kiểm tra hạch toán Pool trên HFT.
</t>
  </si>
  <si>
    <t>1.Sửa import ln thêm ad
2.Sửa công thức tính phí ứng trong ngày (BO)
3.Sửa công thức tính phí ứng trong batch (BO)
4.Sửa công thức tính FO
5.Sửa đồng bộ</t>
  </si>
  <si>
    <t>1. Sua khai bao loại hình tiểu khoản thêm tham số
2. Sửa Batch xử lý theo tham số</t>
  </si>
  <si>
    <t>1.Sưa chức năng 020008: Khi báo chính sách ưu đãi phí
2.Import cho 020008</t>
  </si>
  <si>
    <t>1. Thêm thám số tầng loại hình tiểu khoản
2. Chỉnh sửa batch xử lý theo tham số</t>
  </si>
  <si>
    <t>1. Khai báo danh mục (view+khai báo các mã trong danh mục, gàn AF)
2.Import danh mục
3.Xử lý tính lãi theo Danh mục (xác định thứ tự ưu tiên DM --&gt;lnexpt--&gt;lntype)</t>
  </si>
  <si>
    <t>1. Khai báo nhóm cổ phiếu (view+khai báo nhóm+khai báo mã)
2. Xử lý dữ liệu hỗ trợ lênh báo cáo/view
3.view theo dõi dư nợ và tài sản theo nhóm CP của từng tiểu khoản, tài khoản, nhóm…
4.BC tỷ trong dư nợ theo nhóm
5.BC dư nợ theo nhóm cổ phiểu
6.Import nhóm cổ phiểu</t>
  </si>
  <si>
    <t>MD ALL</t>
  </si>
  <si>
    <t>Thành tiền 1+2</t>
  </si>
  <si>
    <t>Thành tiền ALL</t>
  </si>
  <si>
    <t>Đơn giá</t>
  </si>
  <si>
    <t>MD nhóm 1+2</t>
  </si>
  <si>
    <t>Thành tiền</t>
  </si>
  <si>
    <t>Các nội dung yêu cầu thuộc nhóm 1 và 2</t>
  </si>
  <si>
    <t>Pool, Room, Ứng trước, Giải ngân</t>
  </si>
  <si>
    <t>Sản phảm tiết kiệm được tham gia vào sức mua.</t>
  </si>
  <si>
    <t>Tổng cộng</t>
  </si>
  <si>
    <t>Chi phí theo gói</t>
  </si>
  <si>
    <t>Smart OTP</t>
  </si>
  <si>
    <t>EKYC</t>
  </si>
  <si>
    <t>Giao dịch phái sinh MG</t>
  </si>
  <si>
    <t>Chi phí theo gói: EKYC: Chi phí tính trên cung cấp API xử lý, và xây dựng hệ thống Core để đáp ứng. Chưa có chi phí phát triển trên các ứng dụng như web hoặc App</t>
  </si>
  <si>
    <t>Chi phí lên theo giải pháp tổng quan đã trao đổi trong các cuộc họp</t>
  </si>
  <si>
    <t xml:space="preserve">Chi phí theo gói trong đó:
Smart OTP: đã tích hợp vào app do FSS phát triển. Hỗ trợ khách hàng tự động điển OTP đã thiết lập cho tài khoản.
SmartOTP : xử lý được các trường hợp giao dịch nhiều khách hàng trên 1 thiết bị hoặc có ủy quyền.
</t>
  </si>
  <si>
    <t>Chi phí team pt</t>
  </si>
  <si>
    <t>Lưu ý</t>
  </si>
  <si>
    <t>Thành tiền = Chi phí thực * 20%: Việc down giá + đơn giá KB thấp(3.2M)</t>
  </si>
  <si>
    <t>Sẽ cụ thể theo tài liệu phân tích sau. Đây là con số ước lượng tối đa</t>
  </si>
  <si>
    <t xml:space="preserve">Các yêu cầu độc lập theo gói triển khai mới. Nhờ anh và anh Gianh đánh giá để giảm giúp em ạ. 
</t>
  </si>
  <si>
    <t>2 tháng</t>
  </si>
  <si>
    <t>4--&gt;6 tháng</t>
  </si>
  <si>
    <t>1 tháng</t>
  </si>
  <si>
    <t>Phân loại khách hàng</t>
  </si>
  <si>
    <t>Bổ sung thêm yêu cầu : Cho phép dùng quyền chờ về làm tài sản đảm bảo trên cơ sơ cho KH đăng ký sử dụng</t>
  </si>
  <si>
    <t xml:space="preserve">KB mới thêm yêu cầu </t>
  </si>
  <si>
    <t xml:space="preserve">Sản phẩm phân hạng khách hàng. </t>
  </si>
  <si>
    <t>Hệ thống tự động phân hạng khách hàng định kỳ theo tiêu chí đã định</t>
  </si>
  <si>
    <t>Chị Hương mới yêu cầu ngày 10/12/2020</t>
  </si>
  <si>
    <t>Kế hoạch thực hiện</t>
  </si>
  <si>
    <t>3 tháng</t>
  </si>
  <si>
    <r>
      <t xml:space="preserve">Dự kiến thời gian phát triển tại FSS (phân tích </t>
    </r>
    <r>
      <rPr>
        <b/>
        <sz val="12"/>
        <color rgb="FF000000"/>
        <rFont val="Wingdings"/>
        <charset val="2"/>
      </rPr>
      <t>à</t>
    </r>
    <r>
      <rPr>
        <b/>
        <sz val="12"/>
        <color rgb="FF000000"/>
        <rFont val="Calibri"/>
        <family val="2"/>
      </rPr>
      <t>FSS phát triển xong)</t>
    </r>
  </si>
  <si>
    <t>Dự kiến nghiệm thu tại KB</t>
  </si>
  <si>
    <t>0.5 tháng</t>
  </si>
  <si>
    <t>3--&gt;4 tháng</t>
  </si>
  <si>
    <t>0.5tháng</t>
  </si>
  <si>
    <t xml:space="preserve">Plan </t>
  </si>
  <si>
    <t>Ekyc</t>
  </si>
  <si>
    <t>Phân tích</t>
  </si>
  <si>
    <t>Dev</t>
  </si>
  <si>
    <t>Test</t>
  </si>
  <si>
    <t>Bán xử lý tự động</t>
  </si>
  <si>
    <t>Đăng ký sp ONL,       
Phân loại khách hàng</t>
  </si>
  <si>
    <t>Chức năng</t>
  </si>
  <si>
    <t>Margin</t>
  </si>
  <si>
    <t>Kiểm soát mức độ rủi ro của cổ phiếu</t>
  </si>
  <si>
    <t>Dùng quyền chờ về làm tài sản đảm bảo</t>
  </si>
  <si>
    <t>Room</t>
  </si>
  <si>
    <t>Xử lý Room</t>
  </si>
  <si>
    <t>Thiết lập phí ứng bằng tỷ lệ vay Margin</t>
  </si>
  <si>
    <t>Sản phẩm S10</t>
  </si>
  <si>
    <t xml:space="preserve">Lãi suất theo danh mục sở hữu </t>
  </si>
  <si>
    <t>Ưu đãi phí môi giới</t>
  </si>
  <si>
    <t>Chính sách ưu đãi phí môi giới</t>
  </si>
  <si>
    <t>Tiện ích</t>
  </si>
  <si>
    <t>Hỗ trợ In, email</t>
  </si>
  <si>
    <t>Khách hàng</t>
  </si>
  <si>
    <t>Online</t>
  </si>
  <si>
    <t>Đăng ký sản phẩm</t>
  </si>
  <si>
    <t>Sản phẩm mới</t>
  </si>
  <si>
    <t>eKYC</t>
  </si>
  <si>
    <t>1--&gt;5</t>
  </si>
  <si>
    <t>6--&gt;7</t>
  </si>
  <si>
    <t>1--&gt;2</t>
  </si>
  <si>
    <t>3--&gt;4</t>
  </si>
  <si>
    <t>4--&gt;6</t>
  </si>
  <si>
    <t>7--&gt;8</t>
  </si>
  <si>
    <t>Kế hoạch phát triển tại FSS (Tính từ ngày ký hợp đồng. Từ tháng đến tháng)</t>
  </si>
  <si>
    <t>Kế hoạch nghiệm thu tại KBSV (Tính  từ ngày FSS bàn giao.Từ tháng đến tháng)</t>
  </si>
  <si>
    <t>Nội dung công việc</t>
  </si>
  <si>
    <t>Cho phép dùng quyền chờ về làm tài sản đảm bảo trên cơ sơ cho KH đăng ký sử dụng</t>
  </si>
  <si>
    <t>Các yêu cầu liên quan hoạt động bán xử lý</t>
  </si>
  <si>
    <t>Triển khai Smart OTP</t>
  </si>
  <si>
    <t>Tích hợp eKYC</t>
  </si>
  <si>
    <t>Đăng ký sản phẩm Online</t>
  </si>
  <si>
    <t>Sản phẩm phân hạng khách hàng</t>
  </si>
  <si>
    <t>Quản lý Pool, Room, Ứng trước, Giải ngân
- Xử lý khai báo,import rổ chứng khoán cho vay
- Quản lý danh mục vay và dư nợ khách hàng theo đánh giá tín nhiệm của nhóm cổ phiếu
- Chặn ứng trước theo mã
- Xử lý đồng bộ Pool Bo - FO
- Xử lý Room quản lý hạn mức theo mã, nguyên tắc đánh dấu/nhả đánh dấu 
- Thiết lập phí ứng bằng tỷ lệ vay Margin
- Chỉnh sửa sản phẩm S10
- Lãi suất theo danh mục sở hữu 
- Chỉnh sửa import chính sách ưu đãi phí môi giới
- Hỗ trợ thêm các tính năng liên quan in, email</t>
  </si>
  <si>
    <t>Khởi động dự án</t>
  </si>
  <si>
    <t>Kế hoạch dự án</t>
  </si>
  <si>
    <t>Công việc</t>
  </si>
  <si>
    <t xml:space="preserve">Từ ngày </t>
  </si>
  <si>
    <t>Đến ngày</t>
  </si>
  <si>
    <t xml:space="preserve">Sản phẩm bàn gao </t>
  </si>
  <si>
    <t>Chi tiếtcông việc</t>
  </si>
  <si>
    <t xml:space="preserve">- Lập nhóm dự án
- Kick off dự án
- Trao đổi thống nhất kế hoạch, phương thức thực hiện dự án
- Hai bên ký phê duyệt kế hoạch dự án
</t>
  </si>
  <si>
    <t>Phân tích yêu cầu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</si>
</sst>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_-* #,##0_-;\-* #,##0_-;_-* &quot;-&quot;??_-;_-@_-"/>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sz val="11"/>
      <color rgb="FFFF0000"/>
      <name val="Calibri"/>
      <family val="2"/>
      <scheme val="minor"/>
    </font>
    <font>
      <sz val="14"/>
      <color theme="1"/>
      <name val="Calibri"/>
      <family val="2"/>
      <scheme val="minor"/>
    </font>
    <font>
      <b/>
      <sz val="14"/>
      <color theme="1"/>
      <name val="Calibri"/>
      <family val="2"/>
      <scheme val="minor"/>
    </font>
    <font>
      <sz val="14"/>
      <color rgb="FFFF0000"/>
      <name val="Calibri"/>
      <family val="2"/>
      <scheme val="minor"/>
    </font>
    <font>
      <sz val="11"/>
      <color rgb="FFFF0000"/>
      <name val="Times New Roman"/>
      <family val="1"/>
    </font>
    <font>
      <b/>
      <sz val="12"/>
      <color rgb="FF000000"/>
      <name val="Calibri"/>
      <family val="2"/>
    </font>
    <font>
      <b/>
      <sz val="12"/>
      <color rgb="FF000000"/>
      <name val="Wingdings"/>
      <charset val="2"/>
    </font>
    <font>
      <sz val="11"/>
      <color rgb="FF1F497D"/>
      <name val="Calibri"/>
      <family val="2"/>
    </font>
    <font>
      <b/>
      <sz val="12"/>
      <color theme="1"/>
      <name val="Times New Roman"/>
      <family val="1"/>
    </font>
    <font>
      <sz val="12"/>
      <color theme="1"/>
      <name val="Times New Roman"/>
      <family val="1"/>
    </font>
  </fonts>
  <fills count="6">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rgb="FFC6E0B4"/>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s>
  <cellStyleXfs count="2">
    <xf numFmtId="0" fontId="0" fillId="0" borderId="0"/>
    <xf numFmtId="164" fontId="1" fillId="0" borderId="0" applyFont="0" applyFill="0" applyBorder="0" applyAlignment="0" applyProtection="0"/>
  </cellStyleXfs>
  <cellXfs count="119">
    <xf numFmtId="0" fontId="0" fillId="0" borderId="0" xfId="0"/>
    <xf numFmtId="0" fontId="0" fillId="0" borderId="0" xfId="0" applyAlignment="1">
      <alignment vertical="center"/>
    </xf>
    <xf numFmtId="0" fontId="0" fillId="0" borderId="0" xfId="0" applyAlignment="1">
      <alignment horizontal="left" vertical="center" indent="10"/>
    </xf>
    <xf numFmtId="0" fontId="0" fillId="0" borderId="1" xfId="0" applyBorder="1" applyAlignment="1">
      <alignment vertical="center" wrapText="1"/>
    </xf>
    <xf numFmtId="0" fontId="0" fillId="0" borderId="1" xfId="0" applyBorder="1" applyAlignment="1">
      <alignment wrapText="1"/>
    </xf>
    <xf numFmtId="0" fontId="0" fillId="0" borderId="1" xfId="0" applyBorder="1" applyAlignment="1">
      <alignment horizontal="left" vertical="top" wrapText="1"/>
    </xf>
    <xf numFmtId="0" fontId="2" fillId="2" borderId="1" xfId="0" applyFont="1" applyFill="1" applyBorder="1" applyAlignment="1">
      <alignment horizontal="left" vertical="top" wrapText="1"/>
    </xf>
    <xf numFmtId="0" fontId="0" fillId="0" borderId="0" xfId="0" applyAlignment="1">
      <alignment horizontal="left" vertical="top"/>
    </xf>
    <xf numFmtId="165" fontId="0" fillId="0" borderId="0" xfId="1" applyNumberFormat="1" applyFont="1"/>
    <xf numFmtId="164" fontId="0" fillId="0" borderId="0" xfId="1" applyNumberFormat="1" applyFont="1"/>
    <xf numFmtId="14" fontId="0" fillId="0" borderId="1" xfId="0" applyNumberFormat="1" applyBorder="1" applyAlignment="1">
      <alignment vertical="center" wrapText="1"/>
    </xf>
    <xf numFmtId="0" fontId="2" fillId="2" borderId="1" xfId="0" applyFont="1" applyFill="1" applyBorder="1" applyAlignment="1">
      <alignment vertical="top" wrapText="1"/>
    </xf>
    <xf numFmtId="0" fontId="2" fillId="2" borderId="1" xfId="0" applyFont="1" applyFill="1" applyBorder="1" applyAlignment="1">
      <alignment horizontal="center" vertical="top" wrapText="1"/>
    </xf>
    <xf numFmtId="0" fontId="0" fillId="0" borderId="0" xfId="0" applyAlignment="1">
      <alignment horizontal="center" vertical="top"/>
    </xf>
    <xf numFmtId="0" fontId="0" fillId="0" borderId="0" xfId="0" applyAlignment="1">
      <alignment vertical="top"/>
    </xf>
    <xf numFmtId="14" fontId="0" fillId="0" borderId="1" xfId="0" applyNumberFormat="1" applyBorder="1" applyAlignment="1">
      <alignment horizontal="center" vertical="center" wrapText="1"/>
    </xf>
    <xf numFmtId="14" fontId="0" fillId="0" borderId="1" xfId="0" applyNumberFormat="1"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2" fillId="0" borderId="1" xfId="0" applyFont="1" applyBorder="1"/>
    <xf numFmtId="0" fontId="2" fillId="0" borderId="1" xfId="0" applyFont="1" applyBorder="1" applyAlignment="1">
      <alignment horizontal="left" wrapText="1"/>
    </xf>
    <xf numFmtId="0" fontId="4" fillId="0" borderId="1" xfId="0" applyFont="1" applyBorder="1" applyAlignment="1">
      <alignment horizontal="left" vertical="top" wrapText="1"/>
    </xf>
    <xf numFmtId="0" fontId="0" fillId="0" borderId="0" xfId="0" applyBorder="1"/>
    <xf numFmtId="0" fontId="2" fillId="2" borderId="0" xfId="0" applyFont="1" applyFill="1" applyBorder="1" applyAlignment="1">
      <alignment horizontal="center" vertical="top" wrapText="1"/>
    </xf>
    <xf numFmtId="0" fontId="2" fillId="2" borderId="0" xfId="0" applyFont="1" applyFill="1" applyBorder="1" applyAlignment="1">
      <alignment horizontal="left" vertical="top" wrapText="1"/>
    </xf>
    <xf numFmtId="0" fontId="2" fillId="2" borderId="0" xfId="0" applyFont="1" applyFill="1" applyBorder="1" applyAlignment="1">
      <alignment vertical="top" wrapText="1"/>
    </xf>
    <xf numFmtId="0" fontId="0" fillId="0" borderId="0" xfId="0" applyBorder="1" applyAlignment="1">
      <alignment vertical="center" wrapText="1"/>
    </xf>
    <xf numFmtId="14" fontId="0" fillId="0" borderId="0" xfId="0" applyNumberFormat="1" applyBorder="1" applyAlignment="1">
      <alignment horizontal="center" vertical="center" wrapText="1"/>
    </xf>
    <xf numFmtId="14" fontId="0" fillId="0" borderId="0" xfId="0" applyNumberFormat="1" applyBorder="1" applyAlignment="1">
      <alignment horizontal="left" vertical="top" wrapText="1"/>
    </xf>
    <xf numFmtId="0" fontId="0" fillId="0" borderId="0" xfId="0"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vertical="top" wrapText="1"/>
    </xf>
    <xf numFmtId="14" fontId="0" fillId="0" borderId="0" xfId="0" applyNumberFormat="1" applyBorder="1" applyAlignment="1">
      <alignment vertical="center" wrapText="1"/>
    </xf>
    <xf numFmtId="0" fontId="2" fillId="0" borderId="0" xfId="0" applyFont="1" applyBorder="1"/>
    <xf numFmtId="0" fontId="2" fillId="0" borderId="0" xfId="0" applyFont="1" applyBorder="1" applyAlignment="1">
      <alignment horizontal="left" wrapText="1"/>
    </xf>
    <xf numFmtId="0" fontId="4" fillId="0" borderId="0" xfId="0" applyFont="1" applyBorder="1" applyAlignment="1">
      <alignment horizontal="left" vertical="top" wrapText="1"/>
    </xf>
    <xf numFmtId="0" fontId="0" fillId="0" borderId="0" xfId="0" applyBorder="1" applyAlignment="1">
      <alignment horizontal="left" vertical="center" indent="10"/>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center"/>
    </xf>
    <xf numFmtId="0" fontId="0" fillId="0" borderId="0" xfId="0" applyBorder="1" applyAlignment="1">
      <alignment horizontal="left" wrapText="1"/>
    </xf>
    <xf numFmtId="0" fontId="0" fillId="0" borderId="0" xfId="0" applyBorder="1" applyAlignment="1">
      <alignment wrapText="1"/>
    </xf>
    <xf numFmtId="0" fontId="0" fillId="0" borderId="0" xfId="0" applyFill="1" applyBorder="1" applyAlignment="1">
      <alignment wrapText="1"/>
    </xf>
    <xf numFmtId="165" fontId="0" fillId="0" borderId="0" xfId="1" applyNumberFormat="1" applyFont="1" applyBorder="1" applyAlignment="1">
      <alignment horizontal="left" vertical="top"/>
    </xf>
    <xf numFmtId="165" fontId="0" fillId="0" borderId="0" xfId="1" applyNumberFormat="1" applyFont="1" applyBorder="1"/>
    <xf numFmtId="165" fontId="0" fillId="0" borderId="0" xfId="0" applyNumberFormat="1" applyBorder="1" applyAlignment="1">
      <alignment vertical="top"/>
    </xf>
    <xf numFmtId="164" fontId="0" fillId="0" borderId="0" xfId="0" applyNumberFormat="1" applyBorder="1" applyAlignment="1">
      <alignment vertical="top"/>
    </xf>
    <xf numFmtId="164" fontId="0" fillId="0" borderId="0" xfId="0" applyNumberFormat="1" applyBorder="1"/>
    <xf numFmtId="0" fontId="2" fillId="0" borderId="0" xfId="0" applyFont="1" applyBorder="1" applyAlignment="1">
      <alignment horizontal="left" vertical="top"/>
    </xf>
    <xf numFmtId="0" fontId="2" fillId="0" borderId="0" xfId="0" applyFont="1" applyBorder="1" applyAlignment="1">
      <alignment vertical="top"/>
    </xf>
    <xf numFmtId="165" fontId="0" fillId="0" borderId="0" xfId="0" applyNumberFormat="1" applyBorder="1"/>
    <xf numFmtId="0" fontId="0" fillId="0" borderId="0" xfId="0" applyFill="1" applyBorder="1" applyAlignment="1">
      <alignment horizontal="left" vertical="top"/>
    </xf>
    <xf numFmtId="0" fontId="5" fillId="0" borderId="0" xfId="0" applyFont="1" applyBorder="1"/>
    <xf numFmtId="0" fontId="5" fillId="0" borderId="0" xfId="0" applyFont="1" applyBorder="1" applyAlignment="1">
      <alignment horizontal="left" vertical="top"/>
    </xf>
    <xf numFmtId="0" fontId="6" fillId="0" borderId="0" xfId="0" applyFont="1" applyBorder="1"/>
    <xf numFmtId="0" fontId="5" fillId="0" borderId="0" xfId="0" applyFont="1"/>
    <xf numFmtId="165" fontId="5" fillId="0" borderId="0" xfId="1" applyNumberFormat="1" applyFont="1" applyBorder="1"/>
    <xf numFmtId="0" fontId="6" fillId="2" borderId="1" xfId="0" applyFont="1" applyFill="1" applyBorder="1" applyAlignment="1">
      <alignment horizontal="center" vertical="top" wrapText="1"/>
    </xf>
    <xf numFmtId="0" fontId="6" fillId="2" borderId="1" xfId="0" applyFont="1" applyFill="1" applyBorder="1" applyAlignment="1">
      <alignment horizontal="left" vertical="top" wrapText="1"/>
    </xf>
    <xf numFmtId="0" fontId="5" fillId="0" borderId="1" xfId="0" applyFont="1" applyBorder="1"/>
    <xf numFmtId="0" fontId="5" fillId="0" borderId="1" xfId="0" applyFont="1" applyBorder="1" applyAlignment="1">
      <alignment wrapText="1"/>
    </xf>
    <xf numFmtId="165" fontId="5" fillId="0" borderId="1" xfId="0" applyNumberFormat="1" applyFont="1" applyBorder="1"/>
    <xf numFmtId="0" fontId="5" fillId="0" borderId="1" xfId="0" applyFont="1" applyBorder="1" applyAlignment="1">
      <alignment vertical="center" wrapText="1"/>
    </xf>
    <xf numFmtId="0" fontId="5" fillId="0" borderId="1" xfId="0" applyFont="1" applyBorder="1" applyAlignment="1">
      <alignment horizontal="left" vertical="top" wrapText="1"/>
    </xf>
    <xf numFmtId="164" fontId="5" fillId="0" borderId="0" xfId="1" applyFont="1"/>
    <xf numFmtId="165" fontId="6" fillId="0" borderId="1" xfId="0" applyNumberFormat="1" applyFont="1" applyBorder="1"/>
    <xf numFmtId="165" fontId="5" fillId="0" borderId="1" xfId="0" applyNumberFormat="1" applyFont="1" applyBorder="1" applyAlignment="1">
      <alignment wrapText="1"/>
    </xf>
    <xf numFmtId="165" fontId="0" fillId="0" borderId="0" xfId="0" applyNumberFormat="1" applyBorder="1" applyAlignment="1">
      <alignment horizontal="left" vertical="top"/>
    </xf>
    <xf numFmtId="165" fontId="5" fillId="0" borderId="1" xfId="1" applyNumberFormat="1" applyFont="1" applyBorder="1"/>
    <xf numFmtId="0" fontId="5" fillId="0" borderId="0" xfId="0" applyFont="1" applyAlignment="1">
      <alignment wrapText="1"/>
    </xf>
    <xf numFmtId="0" fontId="6" fillId="3" borderId="0" xfId="0" applyFont="1" applyFill="1" applyAlignment="1">
      <alignment wrapText="1"/>
    </xf>
    <xf numFmtId="0" fontId="5" fillId="0" borderId="1" xfId="0" applyFont="1" applyFill="1" applyBorder="1" applyAlignment="1">
      <alignment wrapText="1"/>
    </xf>
    <xf numFmtId="164" fontId="5" fillId="0" borderId="0" xfId="0" applyNumberFormat="1" applyFont="1" applyAlignment="1">
      <alignment wrapText="1"/>
    </xf>
    <xf numFmtId="0" fontId="7" fillId="0" borderId="1" xfId="0" applyFont="1" applyBorder="1" applyAlignment="1">
      <alignment wrapText="1"/>
    </xf>
    <xf numFmtId="0" fontId="7" fillId="0" borderId="1" xfId="0" applyFont="1" applyBorder="1" applyAlignment="1">
      <alignment vertical="center" wrapText="1"/>
    </xf>
    <xf numFmtId="0" fontId="7" fillId="0" borderId="1" xfId="0" applyFont="1" applyBorder="1" applyAlignment="1">
      <alignment horizontal="left" vertical="top" wrapText="1"/>
    </xf>
    <xf numFmtId="165" fontId="7" fillId="0" borderId="1" xfId="0" applyNumberFormat="1" applyFont="1" applyBorder="1"/>
    <xf numFmtId="165" fontId="7" fillId="0" borderId="1" xfId="1" applyNumberFormat="1" applyFont="1" applyBorder="1"/>
    <xf numFmtId="0" fontId="7" fillId="0" borderId="1" xfId="0" applyFont="1" applyFill="1" applyBorder="1" applyAlignment="1">
      <alignment wrapText="1"/>
    </xf>
    <xf numFmtId="0" fontId="7" fillId="0" borderId="0" xfId="0" applyFont="1"/>
    <xf numFmtId="0" fontId="7" fillId="0" borderId="1" xfId="0" applyFont="1" applyBorder="1"/>
    <xf numFmtId="0" fontId="7" fillId="0" borderId="3" xfId="0" applyFont="1" applyFill="1" applyBorder="1" applyAlignment="1">
      <alignment wrapText="1"/>
    </xf>
    <xf numFmtId="0" fontId="8" fillId="0" borderId="0" xfId="0" applyFont="1"/>
    <xf numFmtId="0" fontId="5" fillId="4" borderId="1" xfId="0" applyFont="1" applyFill="1" applyBorder="1" applyAlignment="1">
      <alignment horizontal="left" vertical="top" wrapText="1"/>
    </xf>
    <xf numFmtId="165" fontId="5" fillId="4" borderId="1" xfId="0" applyNumberFormat="1" applyFont="1" applyFill="1" applyBorder="1"/>
    <xf numFmtId="0" fontId="5" fillId="4" borderId="1" xfId="0" applyFont="1" applyFill="1" applyBorder="1"/>
    <xf numFmtId="0" fontId="9" fillId="5" borderId="1" xfId="0" applyFont="1" applyFill="1" applyBorder="1" applyAlignment="1">
      <alignment vertical="center" wrapText="1"/>
    </xf>
    <xf numFmtId="0" fontId="11" fillId="0" borderId="1" xfId="0" applyFont="1" applyBorder="1" applyAlignment="1">
      <alignment vertical="center"/>
    </xf>
    <xf numFmtId="0" fontId="11" fillId="0" borderId="1" xfId="0" applyFont="1" applyBorder="1" applyAlignment="1">
      <alignment vertical="center" wrapText="1"/>
    </xf>
    <xf numFmtId="0" fontId="12" fillId="0" borderId="10"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7" xfId="0" applyFont="1" applyBorder="1" applyAlignment="1">
      <alignment vertical="center" wrapText="1"/>
    </xf>
    <xf numFmtId="0" fontId="13" fillId="0" borderId="11" xfId="0" applyFont="1" applyBorder="1" applyAlignment="1">
      <alignment horizontal="center" vertical="center" wrapText="1"/>
    </xf>
    <xf numFmtId="0" fontId="13" fillId="0" borderId="8" xfId="0" applyFont="1" applyBorder="1" applyAlignment="1">
      <alignment vertical="center" wrapText="1"/>
    </xf>
    <xf numFmtId="0" fontId="13" fillId="0" borderId="9" xfId="0" applyFont="1" applyBorder="1" applyAlignment="1">
      <alignment vertical="center" wrapText="1"/>
    </xf>
    <xf numFmtId="0" fontId="12" fillId="0" borderId="1"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0" xfId="0" applyFont="1" applyBorder="1" applyAlignment="1">
      <alignment vertical="center" wrapText="1"/>
    </xf>
    <xf numFmtId="0" fontId="0" fillId="0" borderId="0" xfId="0" applyFont="1"/>
    <xf numFmtId="0" fontId="13" fillId="0" borderId="0" xfId="0" quotePrefix="1" applyFont="1" applyBorder="1" applyAlignment="1">
      <alignment horizontal="left" vertical="top" wrapText="1"/>
    </xf>
    <xf numFmtId="0" fontId="3" fillId="0" borderId="2" xfId="0" applyFont="1" applyBorder="1" applyAlignment="1">
      <alignment horizontal="center" wrapText="1"/>
    </xf>
    <xf numFmtId="0" fontId="13" fillId="0" borderId="13"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12" xfId="0" applyFont="1" applyBorder="1" applyAlignment="1">
      <alignment horizontal="center" vertical="center" wrapText="1"/>
    </xf>
    <xf numFmtId="0" fontId="5" fillId="0" borderId="0" xfId="0" applyFont="1" applyAlignment="1">
      <alignment horizontal="center"/>
    </xf>
    <xf numFmtId="0" fontId="13" fillId="0" borderId="13" xfId="0" applyFont="1" applyBorder="1" applyAlignment="1">
      <alignment vertical="center" wrapText="1"/>
    </xf>
    <xf numFmtId="0" fontId="13" fillId="0" borderId="11" xfId="0" applyFont="1" applyBorder="1" applyAlignment="1">
      <alignment vertical="center" wrapText="1"/>
    </xf>
    <xf numFmtId="0" fontId="13" fillId="0" borderId="13" xfId="0" applyFont="1" applyBorder="1" applyAlignment="1">
      <alignment horizontal="left" vertical="top" wrapText="1"/>
    </xf>
    <xf numFmtId="0" fontId="13" fillId="0" borderId="12" xfId="0" applyFont="1" applyBorder="1" applyAlignment="1">
      <alignment horizontal="left" vertical="top" wrapText="1"/>
    </xf>
    <xf numFmtId="0" fontId="13" fillId="0" borderId="11" xfId="0" applyFont="1" applyBorder="1" applyAlignment="1">
      <alignment horizontal="left" vertical="top" wrapText="1"/>
    </xf>
    <xf numFmtId="0" fontId="5" fillId="0" borderId="3" xfId="0" applyFont="1" applyBorder="1" applyAlignment="1">
      <alignment horizontal="center" vertical="top" wrapText="1"/>
    </xf>
    <xf numFmtId="0" fontId="5" fillId="0" borderId="4" xfId="0" applyFont="1" applyBorder="1" applyAlignment="1">
      <alignment horizontal="center" vertical="top" wrapText="1"/>
    </xf>
    <xf numFmtId="0" fontId="5" fillId="0" borderId="5" xfId="0" applyFont="1" applyBorder="1" applyAlignment="1">
      <alignment horizontal="center" vertical="top" wrapText="1"/>
    </xf>
    <xf numFmtId="0" fontId="11" fillId="0" borderId="1" xfId="0" applyFont="1" applyBorder="1" applyAlignment="1">
      <alignment vertical="center"/>
    </xf>
    <xf numFmtId="0" fontId="5" fillId="0" borderId="6" xfId="0" applyFont="1" applyBorder="1" applyAlignment="1">
      <alignment horizontal="left" vertical="top" wrapText="1"/>
    </xf>
    <xf numFmtId="0" fontId="6" fillId="0" borderId="1" xfId="0" applyFont="1" applyBorder="1" applyAlignment="1">
      <alignment horizontal="center"/>
    </xf>
    <xf numFmtId="0" fontId="5" fillId="0" borderId="3"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5"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tabSelected="1" topLeftCell="C5" zoomScaleNormal="100" workbookViewId="0">
      <selection activeCell="G3" sqref="G3"/>
    </sheetView>
  </sheetViews>
  <sheetFormatPr defaultRowHeight="15" x14ac:dyDescent="0.25"/>
  <cols>
    <col min="1" max="1" width="11.140625" customWidth="1"/>
    <col min="2" max="2" width="10.7109375" customWidth="1"/>
    <col min="3" max="3" width="11" customWidth="1"/>
    <col min="4" max="4" width="15.5703125" style="7" customWidth="1"/>
    <col min="5" max="5" width="19.5703125" style="7" customWidth="1"/>
    <col min="6" max="6" width="12.5703125" style="14" customWidth="1"/>
    <col min="7" max="7" width="114.28515625" customWidth="1"/>
    <col min="8" max="8" width="17.5703125" customWidth="1"/>
    <col min="9" max="9" width="18.5703125" customWidth="1"/>
    <col min="10" max="10" width="13.7109375" customWidth="1"/>
    <col min="11" max="17" width="12.42578125" customWidth="1"/>
  </cols>
  <sheetData>
    <row r="1" spans="1:17" ht="30" customHeight="1" x14ac:dyDescent="0.4">
      <c r="A1" s="100" t="s">
        <v>34</v>
      </c>
      <c r="B1" s="100"/>
      <c r="C1" s="100"/>
      <c r="D1" s="100"/>
      <c r="E1" s="100"/>
      <c r="F1" s="100"/>
      <c r="G1" s="100"/>
    </row>
    <row r="2" spans="1:17" s="13" customFormat="1" x14ac:dyDescent="0.25">
      <c r="A2" s="12" t="s">
        <v>0</v>
      </c>
      <c r="B2" s="12" t="s">
        <v>8</v>
      </c>
      <c r="C2" s="12" t="s">
        <v>39</v>
      </c>
      <c r="D2" s="12" t="s">
        <v>1</v>
      </c>
      <c r="E2" s="6" t="s">
        <v>34</v>
      </c>
      <c r="F2" s="11" t="s">
        <v>55</v>
      </c>
      <c r="G2" s="12" t="s">
        <v>2</v>
      </c>
    </row>
    <row r="3" spans="1:17" ht="360" x14ac:dyDescent="0.25">
      <c r="A3" s="3">
        <v>1</v>
      </c>
      <c r="B3" s="15">
        <v>44144</v>
      </c>
      <c r="C3" s="16" t="s">
        <v>40</v>
      </c>
      <c r="D3" s="17" t="s">
        <v>3</v>
      </c>
      <c r="E3" s="5" t="s">
        <v>35</v>
      </c>
      <c r="F3" s="18">
        <v>1</v>
      </c>
      <c r="G3" s="4" t="s">
        <v>32</v>
      </c>
    </row>
    <row r="4" spans="1:17" ht="75" x14ac:dyDescent="0.25">
      <c r="A4" s="3"/>
      <c r="B4" s="15"/>
      <c r="C4" s="16"/>
      <c r="D4" s="17"/>
      <c r="E4" s="5"/>
      <c r="F4" s="18"/>
      <c r="G4" s="4" t="s">
        <v>33</v>
      </c>
    </row>
    <row r="5" spans="1:17" ht="285" x14ac:dyDescent="0.25">
      <c r="A5" s="3">
        <f>A3+1</f>
        <v>2</v>
      </c>
      <c r="B5" s="10">
        <v>44144</v>
      </c>
      <c r="C5" s="10" t="s">
        <v>41</v>
      </c>
      <c r="D5" s="5" t="s">
        <v>4</v>
      </c>
      <c r="E5" s="5" t="s">
        <v>36</v>
      </c>
      <c r="F5" s="18">
        <v>2</v>
      </c>
      <c r="G5" s="4" t="s">
        <v>5</v>
      </c>
    </row>
    <row r="6" spans="1:17" ht="165" x14ac:dyDescent="0.25">
      <c r="A6" s="3">
        <f t="shared" ref="A6:A18" si="0">A5+1</f>
        <v>3</v>
      </c>
      <c r="B6" s="10">
        <v>44144</v>
      </c>
      <c r="C6" s="10" t="s">
        <v>42</v>
      </c>
      <c r="D6" s="5" t="s">
        <v>6</v>
      </c>
      <c r="E6" s="5" t="s">
        <v>37</v>
      </c>
      <c r="F6" s="18">
        <v>3</v>
      </c>
      <c r="G6" s="4" t="s">
        <v>7</v>
      </c>
    </row>
    <row r="7" spans="1:17" ht="120" x14ac:dyDescent="0.25">
      <c r="A7" s="3">
        <f t="shared" si="0"/>
        <v>4</v>
      </c>
      <c r="B7" s="10">
        <v>44145</v>
      </c>
      <c r="C7" s="10" t="s">
        <v>50</v>
      </c>
      <c r="D7" s="5" t="s">
        <v>4</v>
      </c>
      <c r="E7" s="5" t="s">
        <v>38</v>
      </c>
      <c r="F7" s="18">
        <v>2</v>
      </c>
      <c r="G7" s="4" t="s">
        <v>9</v>
      </c>
      <c r="H7" s="8"/>
      <c r="I7" s="8"/>
      <c r="J7" s="8"/>
      <c r="K7" s="8"/>
      <c r="L7" s="8"/>
      <c r="M7" s="8"/>
      <c r="N7" s="8"/>
      <c r="O7" s="8"/>
      <c r="P7" s="8"/>
      <c r="Q7" s="8"/>
    </row>
    <row r="8" spans="1:17" ht="150" x14ac:dyDescent="0.25">
      <c r="A8" s="3">
        <f t="shared" si="0"/>
        <v>5</v>
      </c>
      <c r="B8" s="10">
        <v>44145</v>
      </c>
      <c r="C8" s="10" t="s">
        <v>43</v>
      </c>
      <c r="D8" s="21" t="s">
        <v>10</v>
      </c>
      <c r="E8" s="5" t="s">
        <v>51</v>
      </c>
      <c r="F8" s="18">
        <v>2</v>
      </c>
      <c r="G8" s="4" t="s">
        <v>11</v>
      </c>
      <c r="H8" s="8"/>
      <c r="I8" s="8"/>
      <c r="J8" s="8"/>
      <c r="K8" s="8"/>
      <c r="L8" s="8"/>
      <c r="M8" s="8"/>
      <c r="N8" s="8"/>
      <c r="O8" s="8"/>
      <c r="P8" s="8"/>
      <c r="Q8" s="8"/>
    </row>
    <row r="9" spans="1:17" ht="409.5" x14ac:dyDescent="0.25">
      <c r="A9" s="3">
        <f t="shared" si="0"/>
        <v>6</v>
      </c>
      <c r="B9" s="10">
        <v>44145</v>
      </c>
      <c r="C9" s="10" t="s">
        <v>52</v>
      </c>
      <c r="D9" s="19" t="s">
        <v>13</v>
      </c>
      <c r="E9" s="20" t="s">
        <v>53</v>
      </c>
      <c r="F9" s="18">
        <v>1</v>
      </c>
      <c r="G9" s="4" t="s">
        <v>12</v>
      </c>
      <c r="I9" s="8"/>
      <c r="J9" s="8"/>
      <c r="K9" s="8"/>
      <c r="L9" s="8"/>
      <c r="M9" s="8"/>
      <c r="N9" s="8"/>
      <c r="O9" s="8"/>
      <c r="P9" s="8"/>
      <c r="Q9" s="8"/>
    </row>
    <row r="10" spans="1:17" ht="202.5" customHeight="1" x14ac:dyDescent="0.25">
      <c r="A10" s="3">
        <f t="shared" si="0"/>
        <v>7</v>
      </c>
      <c r="B10" s="10">
        <v>44152</v>
      </c>
      <c r="C10" s="10" t="s">
        <v>43</v>
      </c>
      <c r="D10" s="5" t="s">
        <v>14</v>
      </c>
      <c r="E10" s="5" t="s">
        <v>54</v>
      </c>
      <c r="F10" s="18">
        <v>2</v>
      </c>
      <c r="G10" s="4" t="s">
        <v>15</v>
      </c>
      <c r="H10" s="8"/>
      <c r="I10" s="8"/>
      <c r="J10" s="8"/>
      <c r="K10" s="8"/>
      <c r="L10" s="8"/>
      <c r="M10" s="8"/>
      <c r="N10" s="8"/>
      <c r="O10" s="8"/>
      <c r="P10" s="8"/>
      <c r="Q10" s="8"/>
    </row>
    <row r="11" spans="1:17" ht="409.5" x14ac:dyDescent="0.25">
      <c r="A11" s="3">
        <f t="shared" si="0"/>
        <v>8</v>
      </c>
      <c r="B11" s="10">
        <v>44152</v>
      </c>
      <c r="C11" s="10" t="s">
        <v>45</v>
      </c>
      <c r="D11" s="5" t="s">
        <v>16</v>
      </c>
      <c r="E11" s="5"/>
      <c r="F11" s="18">
        <v>2</v>
      </c>
      <c r="G11" s="4" t="s">
        <v>17</v>
      </c>
      <c r="H11" s="8"/>
      <c r="I11" s="9"/>
      <c r="J11" s="8"/>
      <c r="K11" s="8"/>
      <c r="L11" s="8"/>
      <c r="M11" s="8"/>
      <c r="N11" s="8"/>
      <c r="O11" s="8"/>
      <c r="P11" s="8"/>
      <c r="Q11" s="8"/>
    </row>
    <row r="12" spans="1:17" ht="60" x14ac:dyDescent="0.25">
      <c r="A12" s="3">
        <f t="shared" si="0"/>
        <v>9</v>
      </c>
      <c r="B12" s="10">
        <v>44154</v>
      </c>
      <c r="C12" s="10" t="s">
        <v>46</v>
      </c>
      <c r="D12" s="5" t="s">
        <v>18</v>
      </c>
      <c r="E12" s="5"/>
      <c r="F12" s="18">
        <v>1</v>
      </c>
      <c r="G12" s="4" t="s">
        <v>19</v>
      </c>
      <c r="H12" s="8"/>
      <c r="I12" s="9"/>
      <c r="J12" s="8"/>
      <c r="K12" s="8"/>
      <c r="L12" s="8"/>
      <c r="M12" s="8"/>
      <c r="N12" s="8"/>
      <c r="O12" s="8"/>
      <c r="P12" s="8"/>
      <c r="Q12" s="8"/>
    </row>
    <row r="13" spans="1:17" ht="60" x14ac:dyDescent="0.25">
      <c r="A13" s="3">
        <f t="shared" si="0"/>
        <v>10</v>
      </c>
      <c r="B13" s="10">
        <v>44154</v>
      </c>
      <c r="C13" s="10" t="s">
        <v>46</v>
      </c>
      <c r="D13" s="5" t="s">
        <v>20</v>
      </c>
      <c r="E13" s="5"/>
      <c r="F13" s="18"/>
      <c r="G13" s="4" t="s">
        <v>21</v>
      </c>
      <c r="H13" s="8"/>
      <c r="I13" s="9"/>
      <c r="J13" s="8"/>
      <c r="K13" s="8"/>
      <c r="L13" s="8"/>
      <c r="M13" s="8"/>
      <c r="N13" s="8"/>
      <c r="O13" s="8"/>
      <c r="P13" s="8"/>
      <c r="Q13" s="8"/>
    </row>
    <row r="14" spans="1:17" ht="120" x14ac:dyDescent="0.25">
      <c r="A14" s="3">
        <f t="shared" si="0"/>
        <v>11</v>
      </c>
      <c r="B14" s="10">
        <v>44154</v>
      </c>
      <c r="C14" s="10" t="s">
        <v>44</v>
      </c>
      <c r="D14" s="5" t="s">
        <v>22</v>
      </c>
      <c r="E14" s="5"/>
      <c r="F14" s="18">
        <v>4</v>
      </c>
      <c r="G14" s="4" t="s">
        <v>23</v>
      </c>
      <c r="H14" s="8"/>
      <c r="I14" s="8"/>
      <c r="J14" s="8"/>
      <c r="K14" s="8"/>
      <c r="L14" s="8"/>
      <c r="M14" s="8"/>
      <c r="N14" s="8"/>
      <c r="O14" s="8"/>
      <c r="P14" s="8"/>
      <c r="Q14" s="8"/>
    </row>
    <row r="15" spans="1:17" x14ac:dyDescent="0.25">
      <c r="A15" s="3">
        <f t="shared" si="0"/>
        <v>12</v>
      </c>
      <c r="B15" s="10">
        <v>44154</v>
      </c>
      <c r="C15" s="10" t="s">
        <v>47</v>
      </c>
      <c r="D15" s="5" t="s">
        <v>24</v>
      </c>
      <c r="E15" s="5"/>
      <c r="F15" s="18">
        <v>4</v>
      </c>
      <c r="G15" s="4" t="s">
        <v>25</v>
      </c>
      <c r="H15" s="8"/>
      <c r="I15" s="8"/>
      <c r="J15" s="8"/>
      <c r="K15" s="8"/>
      <c r="L15" s="8"/>
      <c r="M15" s="8"/>
      <c r="N15" s="8"/>
      <c r="O15" s="8"/>
      <c r="P15" s="8"/>
      <c r="Q15" s="8"/>
    </row>
    <row r="16" spans="1:17" ht="45" x14ac:dyDescent="0.25">
      <c r="A16" s="3">
        <f t="shared" si="0"/>
        <v>13</v>
      </c>
      <c r="B16" s="10">
        <v>44154</v>
      </c>
      <c r="C16" s="10" t="s">
        <v>48</v>
      </c>
      <c r="D16" s="5" t="s">
        <v>26</v>
      </c>
      <c r="E16" s="5"/>
      <c r="F16" s="18">
        <v>4</v>
      </c>
      <c r="G16" s="4" t="s">
        <v>27</v>
      </c>
      <c r="H16" s="8"/>
      <c r="I16" s="8"/>
      <c r="J16" s="8"/>
      <c r="K16" s="8"/>
      <c r="L16" s="8"/>
      <c r="M16" s="8"/>
      <c r="N16" s="8"/>
      <c r="O16" s="8"/>
      <c r="P16" s="8"/>
      <c r="Q16" s="8"/>
    </row>
    <row r="17" spans="1:17" ht="75" x14ac:dyDescent="0.25">
      <c r="A17" s="3">
        <f t="shared" si="0"/>
        <v>14</v>
      </c>
      <c r="B17" s="10">
        <v>44154</v>
      </c>
      <c r="C17" s="10" t="s">
        <v>48</v>
      </c>
      <c r="D17" s="5" t="s">
        <v>28</v>
      </c>
      <c r="E17" s="5"/>
      <c r="F17" s="18">
        <v>4</v>
      </c>
      <c r="G17" s="4" t="s">
        <v>29</v>
      </c>
      <c r="H17" s="8"/>
      <c r="I17" s="8"/>
      <c r="J17" s="8"/>
      <c r="K17" s="8"/>
      <c r="L17" s="8"/>
      <c r="M17" s="8"/>
      <c r="N17" s="8"/>
      <c r="O17" s="8"/>
      <c r="P17" s="8"/>
      <c r="Q17" s="8"/>
    </row>
    <row r="18" spans="1:17" ht="105" x14ac:dyDescent="0.25">
      <c r="A18" s="3">
        <f t="shared" si="0"/>
        <v>15</v>
      </c>
      <c r="B18" s="10">
        <v>44154</v>
      </c>
      <c r="C18" s="10" t="s">
        <v>49</v>
      </c>
      <c r="D18" s="5" t="s">
        <v>30</v>
      </c>
      <c r="E18" s="5"/>
      <c r="F18" s="18">
        <v>4</v>
      </c>
      <c r="G18" s="4" t="s">
        <v>31</v>
      </c>
      <c r="H18" s="8"/>
      <c r="I18" s="8"/>
      <c r="J18" s="8"/>
      <c r="K18" s="8"/>
      <c r="L18" s="8"/>
      <c r="M18" s="8"/>
      <c r="N18" s="8"/>
      <c r="O18" s="8"/>
      <c r="P18" s="8"/>
      <c r="Q18" s="8"/>
    </row>
    <row r="19" spans="1:17" x14ac:dyDescent="0.25">
      <c r="A19" s="2"/>
      <c r="B19" s="2"/>
      <c r="C19" s="2"/>
    </row>
    <row r="20" spans="1:17" x14ac:dyDescent="0.25">
      <c r="A20" s="1"/>
      <c r="B20" s="1"/>
      <c r="C20" s="1"/>
    </row>
  </sheetData>
  <autoFilter ref="A2:G18"/>
  <mergeCells count="1">
    <mergeCell ref="A1:G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zoomScaleNormal="100" workbookViewId="0">
      <pane ySplit="2" topLeftCell="A18" activePane="bottomLeft" state="frozen"/>
      <selection pane="bottomLeft" activeCell="D19" sqref="D19"/>
    </sheetView>
  </sheetViews>
  <sheetFormatPr defaultColWidth="8.7109375" defaultRowHeight="15" x14ac:dyDescent="0.25"/>
  <cols>
    <col min="1" max="1" width="6.28515625" style="22" customWidth="1"/>
    <col min="2" max="2" width="14.7109375" style="22" hidden="1" customWidth="1"/>
    <col min="3" max="3" width="9.7109375" style="22" customWidth="1"/>
    <col min="4" max="4" width="21.7109375" style="37" customWidth="1"/>
    <col min="5" max="5" width="33.140625" style="37" customWidth="1"/>
    <col min="6" max="6" width="7.28515625" style="38" customWidth="1"/>
    <col min="7" max="7" width="20.85546875" style="22" customWidth="1"/>
    <col min="8" max="8" width="58.140625" style="37" customWidth="1"/>
    <col min="9" max="9" width="8.7109375" style="38"/>
    <col min="10" max="10" width="15" style="22" customWidth="1"/>
    <col min="11" max="11" width="15.28515625" style="22" bestFit="1" customWidth="1"/>
    <col min="12" max="12" width="15" style="22" customWidth="1"/>
    <col min="13" max="13" width="14.28515625" style="37" bestFit="1" customWidth="1"/>
    <col min="14" max="14" width="17.42578125" style="37" customWidth="1"/>
    <col min="15" max="16" width="8.7109375" style="37"/>
    <col min="17" max="16384" width="8.7109375" style="22"/>
  </cols>
  <sheetData>
    <row r="1" spans="1:19" x14ac:dyDescent="0.25">
      <c r="G1" s="33" t="s">
        <v>84</v>
      </c>
      <c r="H1" s="48" t="s">
        <v>83</v>
      </c>
      <c r="I1" s="49" t="s">
        <v>81</v>
      </c>
      <c r="J1" s="33" t="s">
        <v>85</v>
      </c>
      <c r="K1" s="33" t="s">
        <v>82</v>
      </c>
    </row>
    <row r="2" spans="1:19" x14ac:dyDescent="0.25">
      <c r="D2" s="22"/>
      <c r="E2" s="22"/>
      <c r="F2" s="22"/>
      <c r="G2" s="44">
        <v>3200000</v>
      </c>
      <c r="H2" s="43">
        <f>I2*G2</f>
        <v>2608000000</v>
      </c>
      <c r="I2" s="38">
        <f>SUM(I4:I22)</f>
        <v>815</v>
      </c>
      <c r="J2" s="22">
        <f>SUM(I4:I15)</f>
        <v>240</v>
      </c>
      <c r="K2" s="44">
        <f>J2*G2</f>
        <v>768000000</v>
      </c>
    </row>
    <row r="3" spans="1:19" x14ac:dyDescent="0.25">
      <c r="A3" s="23" t="s">
        <v>0</v>
      </c>
      <c r="B3" s="23" t="s">
        <v>8</v>
      </c>
      <c r="C3" s="23" t="s">
        <v>39</v>
      </c>
      <c r="D3" s="23" t="s">
        <v>1</v>
      </c>
      <c r="E3" s="24" t="s">
        <v>34</v>
      </c>
      <c r="F3" s="25" t="s">
        <v>55</v>
      </c>
      <c r="G3" s="23" t="s">
        <v>69</v>
      </c>
      <c r="H3" s="24" t="s">
        <v>70</v>
      </c>
      <c r="I3" s="23" t="s">
        <v>81</v>
      </c>
      <c r="J3" s="22">
        <f>J2*30%</f>
        <v>72</v>
      </c>
      <c r="K3" s="47"/>
      <c r="P3" s="51"/>
    </row>
    <row r="4" spans="1:19" x14ac:dyDescent="0.25">
      <c r="A4" s="23"/>
      <c r="B4" s="23"/>
      <c r="C4" s="23"/>
      <c r="D4" s="23"/>
      <c r="E4" s="24"/>
      <c r="F4" s="25"/>
      <c r="G4" s="23"/>
      <c r="H4" s="24"/>
      <c r="I4" s="23">
        <v>0</v>
      </c>
      <c r="J4" s="22">
        <f>J2+J3</f>
        <v>312</v>
      </c>
      <c r="K4" s="50">
        <f>J4*G2</f>
        <v>998400000</v>
      </c>
      <c r="L4" s="50"/>
      <c r="M4" s="67"/>
    </row>
    <row r="5" spans="1:19" ht="90" x14ac:dyDescent="0.25">
      <c r="A5" s="26">
        <v>1</v>
      </c>
      <c r="B5" s="27">
        <v>44144</v>
      </c>
      <c r="C5" s="28" t="s">
        <v>40</v>
      </c>
      <c r="D5" s="29" t="s">
        <v>3</v>
      </c>
      <c r="E5" s="30" t="s">
        <v>35</v>
      </c>
      <c r="F5" s="31">
        <v>1</v>
      </c>
      <c r="H5" s="30" t="s">
        <v>72</v>
      </c>
      <c r="I5" s="38">
        <f>3+3+3</f>
        <v>9</v>
      </c>
    </row>
    <row r="6" spans="1:19" ht="285" x14ac:dyDescent="0.25">
      <c r="A6" s="26">
        <f>A5+1</f>
        <v>2</v>
      </c>
      <c r="B6" s="32">
        <v>44145</v>
      </c>
      <c r="C6" s="32" t="s">
        <v>52</v>
      </c>
      <c r="D6" s="33" t="s">
        <v>13</v>
      </c>
      <c r="E6" s="34" t="s">
        <v>53</v>
      </c>
      <c r="F6" s="31">
        <v>1</v>
      </c>
      <c r="H6" s="30" t="s">
        <v>71</v>
      </c>
      <c r="I6" s="38">
        <f>5+4+3+20+2+2+20+2+2+2+3+3+3+3+3+3+5</f>
        <v>85</v>
      </c>
      <c r="N6" s="30"/>
      <c r="O6" s="30"/>
      <c r="P6" s="31"/>
      <c r="Q6" s="41"/>
      <c r="R6" s="37"/>
      <c r="S6" s="45"/>
    </row>
    <row r="7" spans="1:19" ht="330" x14ac:dyDescent="0.25">
      <c r="A7" s="26"/>
      <c r="B7" s="32"/>
      <c r="C7" s="32"/>
      <c r="D7" s="30"/>
      <c r="E7" s="30" t="s">
        <v>68</v>
      </c>
      <c r="F7" s="31">
        <v>1</v>
      </c>
      <c r="G7" s="41"/>
      <c r="H7" s="30" t="s">
        <v>80</v>
      </c>
      <c r="I7" s="38">
        <f>5+2+4+3+3+3</f>
        <v>20</v>
      </c>
      <c r="M7" s="37">
        <f>M6+1</f>
        <v>1</v>
      </c>
      <c r="N7" s="30" t="s">
        <v>28</v>
      </c>
      <c r="O7" s="30"/>
      <c r="P7" s="31">
        <v>4</v>
      </c>
      <c r="R7" s="37"/>
      <c r="S7" s="38"/>
    </row>
    <row r="8" spans="1:19" ht="135" x14ac:dyDescent="0.25">
      <c r="A8" s="26">
        <f>A6+1</f>
        <v>3</v>
      </c>
      <c r="B8" s="32">
        <v>44154</v>
      </c>
      <c r="C8" s="32" t="s">
        <v>46</v>
      </c>
      <c r="D8" s="30" t="s">
        <v>18</v>
      </c>
      <c r="E8" s="30"/>
      <c r="F8" s="31">
        <v>1</v>
      </c>
      <c r="H8" s="30" t="s">
        <v>73</v>
      </c>
      <c r="I8" s="38">
        <f>3+2+10+4+10+3</f>
        <v>32</v>
      </c>
      <c r="N8" s="30" t="s">
        <v>24</v>
      </c>
      <c r="O8" s="30"/>
      <c r="P8" s="31">
        <v>4</v>
      </c>
      <c r="R8" s="37"/>
      <c r="S8" s="38"/>
    </row>
    <row r="9" spans="1:19" ht="60" x14ac:dyDescent="0.25">
      <c r="A9" s="26"/>
      <c r="B9" s="32"/>
      <c r="C9" s="32" t="s">
        <v>64</v>
      </c>
      <c r="D9" s="30"/>
      <c r="E9" s="30" t="s">
        <v>65</v>
      </c>
      <c r="F9" s="31"/>
      <c r="H9" s="30" t="s">
        <v>74</v>
      </c>
      <c r="I9" s="38">
        <f>5</f>
        <v>5</v>
      </c>
    </row>
    <row r="10" spans="1:19" ht="150" x14ac:dyDescent="0.25">
      <c r="A10" s="26">
        <f>A6+1</f>
        <v>3</v>
      </c>
      <c r="B10" s="32">
        <v>44144</v>
      </c>
      <c r="C10" s="32" t="s">
        <v>41</v>
      </c>
      <c r="D10" s="30" t="s">
        <v>4</v>
      </c>
      <c r="E10" s="30" t="s">
        <v>36</v>
      </c>
      <c r="F10" s="31">
        <v>2</v>
      </c>
      <c r="G10" s="40" t="s">
        <v>58</v>
      </c>
      <c r="H10" s="30" t="s">
        <v>75</v>
      </c>
      <c r="I10" s="38">
        <f>3+5+5+5+2</f>
        <v>20</v>
      </c>
    </row>
    <row r="11" spans="1:19" ht="75" x14ac:dyDescent="0.25">
      <c r="A11" s="26">
        <f>A10+1</f>
        <v>4</v>
      </c>
      <c r="B11" s="32">
        <v>44145</v>
      </c>
      <c r="C11" s="32" t="s">
        <v>50</v>
      </c>
      <c r="D11" s="30" t="s">
        <v>4</v>
      </c>
      <c r="E11" s="30" t="s">
        <v>38</v>
      </c>
      <c r="F11" s="31">
        <v>2</v>
      </c>
      <c r="G11" s="41" t="s">
        <v>59</v>
      </c>
      <c r="H11" s="30" t="s">
        <v>76</v>
      </c>
      <c r="I11" s="38">
        <f>2+13</f>
        <v>15</v>
      </c>
    </row>
    <row r="12" spans="1:19" ht="90" x14ac:dyDescent="0.25">
      <c r="A12" s="26" t="s">
        <v>56</v>
      </c>
      <c r="B12" s="32">
        <v>44167</v>
      </c>
      <c r="C12" s="32"/>
      <c r="D12" s="30"/>
      <c r="E12" s="30" t="s">
        <v>57</v>
      </c>
      <c r="F12" s="31">
        <v>2</v>
      </c>
      <c r="G12" s="41" t="s">
        <v>67</v>
      </c>
      <c r="H12" s="30" t="s">
        <v>77</v>
      </c>
      <c r="I12" s="38">
        <f>6+3</f>
        <v>9</v>
      </c>
    </row>
    <row r="13" spans="1:19" ht="75" x14ac:dyDescent="0.25">
      <c r="A13" s="26">
        <f>A11+1</f>
        <v>5</v>
      </c>
      <c r="B13" s="32">
        <v>44145</v>
      </c>
      <c r="C13" s="32" t="s">
        <v>43</v>
      </c>
      <c r="D13" s="35" t="s">
        <v>10</v>
      </c>
      <c r="E13" s="30" t="s">
        <v>51</v>
      </c>
      <c r="F13" s="31">
        <v>2</v>
      </c>
      <c r="G13" s="41" t="s">
        <v>59</v>
      </c>
      <c r="H13" s="30"/>
    </row>
    <row r="14" spans="1:19" ht="180" x14ac:dyDescent="0.25">
      <c r="A14" s="26">
        <f t="shared" ref="A14:A22" si="0">A13+1</f>
        <v>6</v>
      </c>
      <c r="B14" s="32">
        <v>44152</v>
      </c>
      <c r="C14" s="32" t="s">
        <v>43</v>
      </c>
      <c r="D14" s="30" t="s">
        <v>14</v>
      </c>
      <c r="E14" s="30" t="s">
        <v>54</v>
      </c>
      <c r="F14" s="31">
        <v>2</v>
      </c>
      <c r="G14" s="41" t="s">
        <v>66</v>
      </c>
      <c r="H14" s="30" t="s">
        <v>78</v>
      </c>
      <c r="I14" s="38">
        <v>20</v>
      </c>
    </row>
    <row r="15" spans="1:19" ht="75" x14ac:dyDescent="0.25">
      <c r="A15" s="26">
        <f t="shared" si="0"/>
        <v>7</v>
      </c>
      <c r="B15" s="32">
        <v>44152</v>
      </c>
      <c r="C15" s="32" t="s">
        <v>45</v>
      </c>
      <c r="D15" s="30" t="s">
        <v>16</v>
      </c>
      <c r="E15" s="30"/>
      <c r="F15" s="31">
        <v>2</v>
      </c>
      <c r="H15" s="30" t="s">
        <v>79</v>
      </c>
      <c r="I15" s="38">
        <f>2+3+20</f>
        <v>25</v>
      </c>
    </row>
    <row r="16" spans="1:19" ht="45" x14ac:dyDescent="0.25">
      <c r="A16" s="26">
        <f t="shared" si="0"/>
        <v>8</v>
      </c>
      <c r="B16" s="32">
        <v>44144</v>
      </c>
      <c r="C16" s="32" t="s">
        <v>42</v>
      </c>
      <c r="D16" s="30" t="s">
        <v>6</v>
      </c>
      <c r="E16" s="30" t="s">
        <v>37</v>
      </c>
      <c r="F16" s="31">
        <v>3</v>
      </c>
      <c r="G16" s="42" t="s">
        <v>60</v>
      </c>
      <c r="I16" s="38">
        <v>200</v>
      </c>
    </row>
    <row r="17" spans="1:9" ht="285" x14ac:dyDescent="0.25">
      <c r="A17" s="26">
        <f t="shared" si="0"/>
        <v>9</v>
      </c>
      <c r="B17" s="32">
        <v>44154</v>
      </c>
      <c r="C17" s="32" t="s">
        <v>44</v>
      </c>
      <c r="D17" s="30" t="s">
        <v>22</v>
      </c>
      <c r="E17" s="30" t="s">
        <v>61</v>
      </c>
      <c r="F17" s="31">
        <v>4</v>
      </c>
      <c r="G17" s="42" t="s">
        <v>62</v>
      </c>
    </row>
    <row r="18" spans="1:9" x14ac:dyDescent="0.25">
      <c r="A18" s="26">
        <f t="shared" si="0"/>
        <v>10</v>
      </c>
      <c r="B18" s="32">
        <v>44154</v>
      </c>
      <c r="C18" s="32" t="s">
        <v>47</v>
      </c>
      <c r="D18" s="30" t="s">
        <v>24</v>
      </c>
      <c r="E18" s="30"/>
      <c r="F18" s="31">
        <v>4</v>
      </c>
      <c r="I18" s="46"/>
    </row>
    <row r="19" spans="1:9" ht="180" x14ac:dyDescent="0.25">
      <c r="A19" s="26">
        <f t="shared" si="0"/>
        <v>11</v>
      </c>
      <c r="B19" s="32">
        <v>44154</v>
      </c>
      <c r="C19" s="32" t="s">
        <v>48</v>
      </c>
      <c r="D19" s="30" t="s">
        <v>26</v>
      </c>
      <c r="E19" s="30"/>
      <c r="F19" s="31">
        <v>4</v>
      </c>
      <c r="G19" s="41" t="s">
        <v>63</v>
      </c>
      <c r="I19" s="45">
        <f>1200000000/G2</f>
        <v>375</v>
      </c>
    </row>
    <row r="20" spans="1:9" x14ac:dyDescent="0.25">
      <c r="A20" s="26">
        <f t="shared" si="0"/>
        <v>12</v>
      </c>
      <c r="B20" s="32">
        <v>44154</v>
      </c>
      <c r="C20" s="32" t="s">
        <v>48</v>
      </c>
      <c r="D20" s="30" t="s">
        <v>28</v>
      </c>
      <c r="E20" s="30"/>
      <c r="F20" s="31">
        <v>4</v>
      </c>
    </row>
    <row r="21" spans="1:9" x14ac:dyDescent="0.25">
      <c r="A21" s="26">
        <f t="shared" si="0"/>
        <v>13</v>
      </c>
      <c r="B21" s="32">
        <v>44154</v>
      </c>
      <c r="C21" s="32" t="s">
        <v>49</v>
      </c>
      <c r="D21" s="30" t="s">
        <v>30</v>
      </c>
      <c r="E21" s="30"/>
      <c r="F21" s="31">
        <v>4</v>
      </c>
    </row>
    <row r="22" spans="1:9" ht="30" x14ac:dyDescent="0.25">
      <c r="A22" s="26">
        <f t="shared" si="0"/>
        <v>14</v>
      </c>
      <c r="B22" s="32">
        <v>44154</v>
      </c>
      <c r="C22" s="32" t="s">
        <v>46</v>
      </c>
      <c r="D22" s="30" t="s">
        <v>20</v>
      </c>
      <c r="E22" s="30"/>
      <c r="F22" s="31"/>
    </row>
    <row r="23" spans="1:9" x14ac:dyDescent="0.25">
      <c r="A23" s="26"/>
      <c r="B23" s="27"/>
      <c r="C23" s="28"/>
      <c r="D23" s="29"/>
      <c r="E23" s="30"/>
      <c r="F23" s="31"/>
    </row>
    <row r="24" spans="1:9" x14ac:dyDescent="0.25">
      <c r="A24" s="36"/>
      <c r="B24" s="36"/>
      <c r="C24" s="36"/>
    </row>
    <row r="25" spans="1:9" x14ac:dyDescent="0.25">
      <c r="A25" s="39"/>
      <c r="B25" s="39"/>
      <c r="C25" s="39"/>
    </row>
  </sheetData>
  <sortState ref="A3:F18">
    <sortCondition ref="F3:F1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opLeftCell="A31" zoomScaleNormal="100" workbookViewId="0">
      <selection activeCell="F46" sqref="B31:F48"/>
    </sheetView>
  </sheetViews>
  <sheetFormatPr defaultRowHeight="18.75" x14ac:dyDescent="0.3"/>
  <cols>
    <col min="1" max="1" width="5.85546875" style="55" customWidth="1"/>
    <col min="2" max="2" width="8.28515625" style="55" customWidth="1"/>
    <col min="3" max="3" width="22.28515625" style="55" customWidth="1"/>
    <col min="4" max="4" width="29.42578125" style="55" customWidth="1"/>
    <col min="5" max="5" width="24.42578125" style="55" customWidth="1"/>
    <col min="6" max="6" width="20" style="55" customWidth="1"/>
    <col min="7" max="7" width="31.28515625" style="69" customWidth="1"/>
    <col min="8" max="8" width="28.140625" style="55" customWidth="1"/>
    <col min="9" max="9" width="16.140625" style="55" customWidth="1"/>
    <col min="10" max="16384" width="9.140625" style="55"/>
  </cols>
  <sheetData>
    <row r="1" spans="1:8" x14ac:dyDescent="0.3">
      <c r="A1" s="52"/>
      <c r="B1" s="53"/>
      <c r="C1" s="53"/>
      <c r="D1" s="54"/>
      <c r="E1" s="54"/>
    </row>
    <row r="2" spans="1:8" x14ac:dyDescent="0.3">
      <c r="A2" s="52"/>
      <c r="B2" s="52"/>
      <c r="C2" s="52"/>
      <c r="D2" s="56"/>
      <c r="E2" s="56"/>
    </row>
    <row r="3" spans="1:8" ht="75" x14ac:dyDescent="0.3">
      <c r="A3" s="57" t="s">
        <v>0</v>
      </c>
      <c r="B3" s="57" t="s">
        <v>1</v>
      </c>
      <c r="C3" s="58" t="s">
        <v>34</v>
      </c>
      <c r="D3" s="57" t="s">
        <v>86</v>
      </c>
      <c r="E3" s="57" t="s">
        <v>69</v>
      </c>
      <c r="F3" s="57" t="s">
        <v>98</v>
      </c>
      <c r="G3" s="70" t="s">
        <v>99</v>
      </c>
      <c r="H3" s="55" t="s">
        <v>112</v>
      </c>
    </row>
    <row r="4" spans="1:8" ht="112.5" x14ac:dyDescent="0.3">
      <c r="A4" s="59">
        <v>1</v>
      </c>
      <c r="B4" s="60" t="s">
        <v>88</v>
      </c>
      <c r="C4" s="60" t="s">
        <v>87</v>
      </c>
      <c r="D4" s="61">
        <v>1216000000</v>
      </c>
      <c r="E4" s="66" t="s">
        <v>96</v>
      </c>
      <c r="F4" s="68">
        <v>998000000</v>
      </c>
      <c r="G4" s="71" t="s">
        <v>100</v>
      </c>
      <c r="H4" s="114" t="s">
        <v>113</v>
      </c>
    </row>
    <row r="5" spans="1:8" s="79" customFormat="1" ht="131.25" x14ac:dyDescent="0.3">
      <c r="A5" s="80"/>
      <c r="B5" s="73"/>
      <c r="C5" s="73" t="s">
        <v>107</v>
      </c>
      <c r="D5" s="76">
        <f>F5</f>
        <v>180000000</v>
      </c>
      <c r="E5" s="82" t="s">
        <v>111</v>
      </c>
      <c r="F5" s="77">
        <v>180000000</v>
      </c>
      <c r="G5" s="81" t="s">
        <v>108</v>
      </c>
      <c r="H5" s="114"/>
    </row>
    <row r="6" spans="1:8" ht="187.5" x14ac:dyDescent="0.3">
      <c r="A6" s="62">
        <f>A4+1</f>
        <v>2</v>
      </c>
      <c r="B6" s="63" t="s">
        <v>6</v>
      </c>
      <c r="C6" s="63" t="s">
        <v>37</v>
      </c>
      <c r="D6" s="61">
        <v>640000000</v>
      </c>
      <c r="E6" s="59" t="s">
        <v>91</v>
      </c>
      <c r="F6" s="59"/>
      <c r="G6" s="116" t="s">
        <v>102</v>
      </c>
      <c r="H6" s="55" t="s">
        <v>105</v>
      </c>
    </row>
    <row r="7" spans="1:8" ht="75" x14ac:dyDescent="0.3">
      <c r="A7" s="62">
        <f>A6+1</f>
        <v>3</v>
      </c>
      <c r="B7" s="83" t="s">
        <v>24</v>
      </c>
      <c r="C7" s="83" t="s">
        <v>89</v>
      </c>
      <c r="D7" s="84">
        <v>600000000</v>
      </c>
      <c r="E7" s="85" t="s">
        <v>91</v>
      </c>
      <c r="F7" s="59"/>
      <c r="G7" s="117"/>
      <c r="H7" s="64"/>
    </row>
    <row r="8" spans="1:8" ht="281.25" x14ac:dyDescent="0.3">
      <c r="A8" s="110">
        <f>A7+1</f>
        <v>4</v>
      </c>
      <c r="B8" s="110" t="s">
        <v>26</v>
      </c>
      <c r="C8" s="63" t="s">
        <v>92</v>
      </c>
      <c r="D8" s="61">
        <v>200000000</v>
      </c>
      <c r="E8" s="60" t="s">
        <v>97</v>
      </c>
      <c r="F8" s="59"/>
      <c r="G8" s="117"/>
    </row>
    <row r="9" spans="1:8" ht="168.75" x14ac:dyDescent="0.3">
      <c r="A9" s="111"/>
      <c r="B9" s="111"/>
      <c r="C9" s="63" t="s">
        <v>93</v>
      </c>
      <c r="D9" s="61">
        <v>300000000</v>
      </c>
      <c r="E9" s="60" t="s">
        <v>95</v>
      </c>
      <c r="F9" s="59"/>
      <c r="G9" s="117"/>
    </row>
    <row r="10" spans="1:8" ht="37.5" x14ac:dyDescent="0.3">
      <c r="A10" s="112"/>
      <c r="B10" s="112"/>
      <c r="C10" s="83" t="s">
        <v>94</v>
      </c>
      <c r="D10" s="84">
        <v>750000000</v>
      </c>
      <c r="E10" s="85" t="s">
        <v>91</v>
      </c>
      <c r="F10" s="59"/>
      <c r="G10" s="118"/>
    </row>
    <row r="11" spans="1:8" ht="75" x14ac:dyDescent="0.3">
      <c r="A11" s="62">
        <f>A8+1</f>
        <v>5</v>
      </c>
      <c r="B11" s="63" t="s">
        <v>28</v>
      </c>
      <c r="C11" s="63" t="s">
        <v>28</v>
      </c>
      <c r="D11" s="61">
        <v>96000000</v>
      </c>
      <c r="E11" s="60" t="s">
        <v>101</v>
      </c>
      <c r="F11" s="68">
        <v>70000000</v>
      </c>
      <c r="G11" s="71"/>
    </row>
    <row r="12" spans="1:8" s="79" customFormat="1" ht="112.5" x14ac:dyDescent="0.3">
      <c r="A12" s="74">
        <v>6</v>
      </c>
      <c r="B12" s="75" t="s">
        <v>109</v>
      </c>
      <c r="C12" s="75" t="s">
        <v>110</v>
      </c>
      <c r="D12" s="76">
        <f>F12</f>
        <v>112000000</v>
      </c>
      <c r="E12" s="82" t="s">
        <v>111</v>
      </c>
      <c r="F12" s="77">
        <v>112000000</v>
      </c>
      <c r="G12" s="78" t="s">
        <v>108</v>
      </c>
    </row>
    <row r="13" spans="1:8" x14ac:dyDescent="0.3">
      <c r="A13" s="115" t="s">
        <v>90</v>
      </c>
      <c r="B13" s="115"/>
      <c r="C13" s="115"/>
      <c r="D13" s="65">
        <f>SUM(D4:D12)</f>
        <v>4094000000</v>
      </c>
      <c r="E13" s="59"/>
      <c r="F13" s="59"/>
      <c r="G13" s="71"/>
    </row>
    <row r="17" spans="1:12" ht="75" x14ac:dyDescent="0.3">
      <c r="A17" s="57" t="s">
        <v>0</v>
      </c>
      <c r="B17" s="57" t="s">
        <v>1</v>
      </c>
      <c r="C17" s="58" t="s">
        <v>34</v>
      </c>
      <c r="D17" s="86" t="s">
        <v>114</v>
      </c>
      <c r="E17" s="86" t="s">
        <v>115</v>
      </c>
      <c r="F17" s="72"/>
      <c r="G17" s="69" t="s">
        <v>119</v>
      </c>
      <c r="H17" s="69" t="s">
        <v>121</v>
      </c>
      <c r="I17" s="55" t="s">
        <v>122</v>
      </c>
      <c r="J17" s="55" t="s">
        <v>123</v>
      </c>
    </row>
    <row r="18" spans="1:12" ht="112.5" x14ac:dyDescent="0.3">
      <c r="A18" s="59">
        <v>1</v>
      </c>
      <c r="B18" s="60" t="s">
        <v>88</v>
      </c>
      <c r="C18" s="60" t="s">
        <v>87</v>
      </c>
      <c r="D18" s="87" t="s">
        <v>104</v>
      </c>
      <c r="E18" s="88" t="s">
        <v>113</v>
      </c>
      <c r="F18" s="69"/>
      <c r="G18" s="69" t="s">
        <v>88</v>
      </c>
      <c r="H18" s="69">
        <v>0.75</v>
      </c>
      <c r="I18" s="55">
        <v>1</v>
      </c>
      <c r="J18" s="55">
        <v>2</v>
      </c>
      <c r="K18" s="55">
        <f>SUM(H18:J18)</f>
        <v>3.75</v>
      </c>
      <c r="L18" s="104">
        <v>5</v>
      </c>
    </row>
    <row r="19" spans="1:12" ht="187.5" x14ac:dyDescent="0.3">
      <c r="A19" s="62">
        <f>A18+1</f>
        <v>2</v>
      </c>
      <c r="B19" s="63" t="s">
        <v>6</v>
      </c>
      <c r="C19" s="63" t="s">
        <v>37</v>
      </c>
      <c r="D19" s="87" t="s">
        <v>105</v>
      </c>
      <c r="E19" s="88" t="s">
        <v>116</v>
      </c>
      <c r="F19" s="69"/>
      <c r="G19" s="69" t="s">
        <v>125</v>
      </c>
      <c r="H19" s="69">
        <v>0.5</v>
      </c>
      <c r="I19" s="55">
        <v>0.5</v>
      </c>
      <c r="J19" s="55">
        <v>1</v>
      </c>
      <c r="K19" s="55">
        <f t="shared" ref="K19:K22" si="0">SUM(H19:J19)</f>
        <v>2</v>
      </c>
      <c r="L19" s="104"/>
    </row>
    <row r="20" spans="1:12" ht="75" customHeight="1" x14ac:dyDescent="0.3">
      <c r="A20" s="62"/>
      <c r="B20" s="63"/>
      <c r="C20" s="63"/>
      <c r="D20" s="87"/>
      <c r="E20" s="88"/>
      <c r="F20" s="69"/>
      <c r="G20" s="69" t="s">
        <v>92</v>
      </c>
      <c r="H20" s="69">
        <v>0.5</v>
      </c>
      <c r="I20" s="55">
        <v>0.5</v>
      </c>
      <c r="J20" s="55">
        <v>0.5</v>
      </c>
      <c r="K20" s="55">
        <f t="shared" si="0"/>
        <v>1.5</v>
      </c>
      <c r="L20" s="104">
        <v>5</v>
      </c>
    </row>
    <row r="21" spans="1:12" x14ac:dyDescent="0.3">
      <c r="A21" s="110">
        <f>A20+1</f>
        <v>1</v>
      </c>
      <c r="B21" s="110" t="s">
        <v>26</v>
      </c>
      <c r="C21" s="63" t="s">
        <v>92</v>
      </c>
      <c r="D21" s="113" t="s">
        <v>117</v>
      </c>
      <c r="E21" s="88"/>
      <c r="F21" s="69"/>
      <c r="G21" s="69" t="s">
        <v>120</v>
      </c>
      <c r="H21" s="69">
        <v>0.5</v>
      </c>
      <c r="I21" s="55">
        <v>0.5</v>
      </c>
      <c r="J21" s="55">
        <v>0.5</v>
      </c>
      <c r="K21" s="55">
        <f t="shared" si="0"/>
        <v>1.5</v>
      </c>
      <c r="L21" s="104"/>
    </row>
    <row r="22" spans="1:12" x14ac:dyDescent="0.3">
      <c r="A22" s="111"/>
      <c r="B22" s="111"/>
      <c r="C22" s="63" t="s">
        <v>93</v>
      </c>
      <c r="D22" s="113"/>
      <c r="E22" s="88"/>
      <c r="F22" s="69"/>
      <c r="G22" s="69" t="s">
        <v>124</v>
      </c>
      <c r="H22" s="69">
        <v>0.5</v>
      </c>
      <c r="I22" s="55">
        <v>0.5</v>
      </c>
      <c r="J22" s="55">
        <v>1</v>
      </c>
      <c r="K22" s="55">
        <f t="shared" si="0"/>
        <v>2</v>
      </c>
      <c r="L22" s="104"/>
    </row>
    <row r="23" spans="1:12" x14ac:dyDescent="0.3">
      <c r="A23" s="112"/>
      <c r="B23" s="112"/>
      <c r="C23" s="63"/>
      <c r="D23" s="113"/>
      <c r="E23" s="88" t="s">
        <v>103</v>
      </c>
      <c r="F23" s="69"/>
      <c r="H23" s="69"/>
    </row>
    <row r="24" spans="1:12" ht="75" x14ac:dyDescent="0.3">
      <c r="A24" s="62">
        <f>A21+1</f>
        <v>2</v>
      </c>
      <c r="B24" s="63" t="s">
        <v>28</v>
      </c>
      <c r="C24" s="63" t="s">
        <v>28</v>
      </c>
      <c r="D24" s="87" t="s">
        <v>116</v>
      </c>
      <c r="E24" s="88" t="s">
        <v>118</v>
      </c>
      <c r="F24" s="69"/>
      <c r="H24" s="69"/>
    </row>
    <row r="25" spans="1:12" x14ac:dyDescent="0.3">
      <c r="A25" s="59">
        <v>6</v>
      </c>
      <c r="B25" s="59" t="s">
        <v>106</v>
      </c>
      <c r="C25" s="59" t="s">
        <v>106</v>
      </c>
      <c r="D25" s="87" t="s">
        <v>105</v>
      </c>
      <c r="E25" s="88" t="s">
        <v>116</v>
      </c>
      <c r="F25" s="69"/>
    </row>
    <row r="30" spans="1:12" ht="19.5" thickBot="1" x14ac:dyDescent="0.35"/>
    <row r="31" spans="1:12" ht="79.5" thickBot="1" x14ac:dyDescent="0.35">
      <c r="B31" s="89" t="s">
        <v>0</v>
      </c>
      <c r="C31" s="90" t="s">
        <v>39</v>
      </c>
      <c r="D31" s="90" t="s">
        <v>126</v>
      </c>
      <c r="E31" s="91" t="s">
        <v>150</v>
      </c>
      <c r="F31" s="91" t="s">
        <v>151</v>
      </c>
    </row>
    <row r="32" spans="1:12" ht="32.25" thickBot="1" x14ac:dyDescent="0.35">
      <c r="B32" s="92">
        <v>1</v>
      </c>
      <c r="C32" s="93" t="s">
        <v>127</v>
      </c>
      <c r="D32" s="93" t="s">
        <v>3</v>
      </c>
      <c r="E32" s="107" t="s">
        <v>144</v>
      </c>
      <c r="F32" s="107" t="s">
        <v>145</v>
      </c>
    </row>
    <row r="33" spans="2:6" ht="32.25" thickBot="1" x14ac:dyDescent="0.35">
      <c r="B33" s="92">
        <v>2</v>
      </c>
      <c r="C33" s="93" t="s">
        <v>127</v>
      </c>
      <c r="D33" s="93" t="s">
        <v>128</v>
      </c>
      <c r="E33" s="108"/>
      <c r="F33" s="108"/>
    </row>
    <row r="34" spans="2:6" ht="32.25" thickBot="1" x14ac:dyDescent="0.35">
      <c r="B34" s="92">
        <v>3</v>
      </c>
      <c r="C34" s="93" t="s">
        <v>127</v>
      </c>
      <c r="D34" s="93" t="s">
        <v>129</v>
      </c>
      <c r="E34" s="108"/>
      <c r="F34" s="108"/>
    </row>
    <row r="35" spans="2:6" ht="19.5" thickBot="1" x14ac:dyDescent="0.35">
      <c r="B35" s="92">
        <v>4</v>
      </c>
      <c r="C35" s="93" t="s">
        <v>64</v>
      </c>
      <c r="D35" s="93" t="s">
        <v>64</v>
      </c>
      <c r="E35" s="108"/>
      <c r="F35" s="108"/>
    </row>
    <row r="36" spans="2:6" ht="19.5" thickBot="1" x14ac:dyDescent="0.35">
      <c r="B36" s="92">
        <v>5</v>
      </c>
      <c r="C36" s="93" t="s">
        <v>130</v>
      </c>
      <c r="D36" s="93" t="s">
        <v>131</v>
      </c>
      <c r="E36" s="108"/>
      <c r="F36" s="108"/>
    </row>
    <row r="37" spans="2:6" ht="19.5" thickBot="1" x14ac:dyDescent="0.35">
      <c r="B37" s="92">
        <v>6</v>
      </c>
      <c r="C37" s="93" t="s">
        <v>41</v>
      </c>
      <c r="D37" s="93" t="s">
        <v>18</v>
      </c>
      <c r="E37" s="108"/>
      <c r="F37" s="108"/>
    </row>
    <row r="38" spans="2:6" x14ac:dyDescent="0.3">
      <c r="B38" s="101">
        <v>7</v>
      </c>
      <c r="C38" s="94" t="s">
        <v>41</v>
      </c>
      <c r="D38" s="105" t="s">
        <v>132</v>
      </c>
      <c r="E38" s="108"/>
      <c r="F38" s="108"/>
    </row>
    <row r="39" spans="2:6" ht="19.5" thickBot="1" x14ac:dyDescent="0.35">
      <c r="B39" s="102"/>
      <c r="C39" s="93" t="s">
        <v>43</v>
      </c>
      <c r="D39" s="106"/>
      <c r="E39" s="108"/>
      <c r="F39" s="108"/>
    </row>
    <row r="40" spans="2:6" ht="19.5" thickBot="1" x14ac:dyDescent="0.35">
      <c r="B40" s="92">
        <v>8</v>
      </c>
      <c r="C40" s="93" t="s">
        <v>43</v>
      </c>
      <c r="D40" s="93" t="s">
        <v>133</v>
      </c>
      <c r="E40" s="108"/>
      <c r="F40" s="108"/>
    </row>
    <row r="41" spans="2:6" ht="19.5" thickBot="1" x14ac:dyDescent="0.35">
      <c r="B41" s="92">
        <v>9</v>
      </c>
      <c r="C41" s="93" t="s">
        <v>45</v>
      </c>
      <c r="D41" s="93" t="s">
        <v>134</v>
      </c>
      <c r="E41" s="108"/>
      <c r="F41" s="108"/>
    </row>
    <row r="42" spans="2:6" ht="19.5" thickBot="1" x14ac:dyDescent="0.35">
      <c r="B42" s="92">
        <v>10</v>
      </c>
      <c r="C42" s="93" t="s">
        <v>135</v>
      </c>
      <c r="D42" s="93" t="s">
        <v>136</v>
      </c>
      <c r="E42" s="108"/>
      <c r="F42" s="108"/>
    </row>
    <row r="43" spans="2:6" ht="19.5" thickBot="1" x14ac:dyDescent="0.35">
      <c r="B43" s="92">
        <v>11</v>
      </c>
      <c r="C43" s="93" t="s">
        <v>137</v>
      </c>
      <c r="D43" s="93" t="s">
        <v>138</v>
      </c>
      <c r="E43" s="109"/>
      <c r="F43" s="109"/>
    </row>
    <row r="44" spans="2:6" ht="19.5" thickBot="1" x14ac:dyDescent="0.35">
      <c r="B44" s="92">
        <v>12</v>
      </c>
      <c r="C44" s="93" t="s">
        <v>139</v>
      </c>
      <c r="D44" s="93" t="s">
        <v>106</v>
      </c>
      <c r="E44" s="101" t="s">
        <v>146</v>
      </c>
      <c r="F44" s="101" t="s">
        <v>147</v>
      </c>
    </row>
    <row r="45" spans="2:6" ht="19.5" thickBot="1" x14ac:dyDescent="0.35">
      <c r="B45" s="92">
        <v>13</v>
      </c>
      <c r="C45" s="93" t="s">
        <v>140</v>
      </c>
      <c r="D45" s="93" t="s">
        <v>141</v>
      </c>
      <c r="E45" s="102"/>
      <c r="F45" s="102"/>
    </row>
    <row r="46" spans="2:6" ht="19.5" thickBot="1" x14ac:dyDescent="0.35">
      <c r="B46" s="92">
        <v>14</v>
      </c>
      <c r="C46" s="93" t="s">
        <v>142</v>
      </c>
      <c r="D46" s="93" t="s">
        <v>92</v>
      </c>
      <c r="E46" s="101" t="s">
        <v>148</v>
      </c>
      <c r="F46" s="101" t="s">
        <v>149</v>
      </c>
    </row>
    <row r="47" spans="2:6" ht="19.5" thickBot="1" x14ac:dyDescent="0.35">
      <c r="B47" s="92">
        <v>15</v>
      </c>
      <c r="C47" s="93" t="s">
        <v>142</v>
      </c>
      <c r="D47" s="93" t="s">
        <v>143</v>
      </c>
      <c r="E47" s="103"/>
      <c r="F47" s="103"/>
    </row>
    <row r="48" spans="2:6" ht="19.5" thickBot="1" x14ac:dyDescent="0.35">
      <c r="B48" s="92">
        <v>16</v>
      </c>
      <c r="C48" s="93" t="s">
        <v>127</v>
      </c>
      <c r="D48" s="93" t="s">
        <v>124</v>
      </c>
      <c r="E48" s="102"/>
      <c r="F48" s="102"/>
    </row>
  </sheetData>
  <mergeCells count="18">
    <mergeCell ref="H4:H5"/>
    <mergeCell ref="A13:C13"/>
    <mergeCell ref="B8:B10"/>
    <mergeCell ref="A8:A10"/>
    <mergeCell ref="G6:G10"/>
    <mergeCell ref="B38:B39"/>
    <mergeCell ref="D38:D39"/>
    <mergeCell ref="E32:E43"/>
    <mergeCell ref="F32:F43"/>
    <mergeCell ref="A21:A23"/>
    <mergeCell ref="B21:B23"/>
    <mergeCell ref="D21:D23"/>
    <mergeCell ref="E44:E45"/>
    <mergeCell ref="F44:F45"/>
    <mergeCell ref="E46:E48"/>
    <mergeCell ref="F46:F48"/>
    <mergeCell ref="L18:L19"/>
    <mergeCell ref="L20:L2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I28"/>
  <sheetViews>
    <sheetView topLeftCell="A16" workbookViewId="0">
      <selection activeCell="B17" sqref="B17"/>
    </sheetView>
  </sheetViews>
  <sheetFormatPr defaultRowHeight="15" x14ac:dyDescent="0.25"/>
  <cols>
    <col min="1" max="1" width="6.42578125" customWidth="1"/>
    <col min="2" max="2" width="8.5703125" customWidth="1"/>
    <col min="3" max="3" width="30.85546875" customWidth="1"/>
    <col min="4" max="4" width="13.85546875" customWidth="1"/>
    <col min="5" max="5" width="10.85546875" customWidth="1"/>
    <col min="6" max="6" width="12.7109375" customWidth="1"/>
    <col min="9" max="9" width="68.5703125" customWidth="1"/>
    <col min="10" max="10" width="41.140625" customWidth="1"/>
  </cols>
  <sheetData>
    <row r="13" spans="1:6" ht="15.75" thickBot="1" x14ac:dyDescent="0.3"/>
    <row r="14" spans="1:6" ht="78" customHeight="1" thickBot="1" x14ac:dyDescent="0.3">
      <c r="A14" s="89" t="s">
        <v>0</v>
      </c>
      <c r="B14" s="90" t="s">
        <v>162</v>
      </c>
      <c r="C14" s="90" t="s">
        <v>166</v>
      </c>
      <c r="D14" s="91" t="s">
        <v>163</v>
      </c>
      <c r="E14" s="91" t="s">
        <v>164</v>
      </c>
      <c r="F14" s="91" t="s">
        <v>165</v>
      </c>
    </row>
    <row r="15" spans="1:6" s="98" customFormat="1" ht="111" customHeight="1" x14ac:dyDescent="0.25">
      <c r="A15" s="96"/>
      <c r="B15" s="96" t="s">
        <v>160</v>
      </c>
      <c r="C15" s="99" t="s">
        <v>167</v>
      </c>
      <c r="D15" s="97">
        <v>1</v>
      </c>
      <c r="E15" s="97">
        <v>1</v>
      </c>
      <c r="F15" s="98" t="s">
        <v>161</v>
      </c>
    </row>
    <row r="16" spans="1:6" s="98" customFormat="1" ht="111" customHeight="1" x14ac:dyDescent="0.25">
      <c r="A16" s="96"/>
      <c r="B16" s="96" t="s">
        <v>168</v>
      </c>
      <c r="C16" s="99"/>
      <c r="D16" s="97"/>
      <c r="E16" s="97"/>
    </row>
    <row r="17" spans="1:9" s="98" customFormat="1" ht="111" customHeight="1" x14ac:dyDescent="0.25">
      <c r="A17" s="96"/>
      <c r="B17" s="96"/>
      <c r="C17" s="99"/>
      <c r="D17" s="97"/>
      <c r="E17" s="97"/>
    </row>
    <row r="18" spans="1:9" s="98" customFormat="1" ht="111" customHeight="1" x14ac:dyDescent="0.25">
      <c r="A18" s="96"/>
      <c r="B18" s="96"/>
      <c r="C18" s="99"/>
      <c r="D18" s="97"/>
      <c r="E18" s="97"/>
    </row>
    <row r="19" spans="1:9" s="98" customFormat="1" ht="111" customHeight="1" x14ac:dyDescent="0.25">
      <c r="A19" s="96"/>
      <c r="B19" s="96"/>
      <c r="C19" s="99"/>
      <c r="D19" s="97"/>
      <c r="E19" s="97"/>
    </row>
    <row r="20" spans="1:9" ht="300" x14ac:dyDescent="0.25">
      <c r="A20" s="4">
        <v>1</v>
      </c>
      <c r="B20" s="4"/>
      <c r="C20" s="4" t="s">
        <v>159</v>
      </c>
    </row>
    <row r="21" spans="1:9" ht="60" customHeight="1" x14ac:dyDescent="0.25">
      <c r="A21" s="4">
        <v>2</v>
      </c>
      <c r="B21" s="4"/>
      <c r="C21" s="4" t="s">
        <v>153</v>
      </c>
      <c r="H21" s="95" t="s">
        <v>0</v>
      </c>
      <c r="I21" s="95" t="s">
        <v>152</v>
      </c>
    </row>
    <row r="22" spans="1:9" ht="180" x14ac:dyDescent="0.25">
      <c r="A22" s="4">
        <v>3</v>
      </c>
      <c r="B22" s="4"/>
      <c r="C22" s="4" t="s">
        <v>154</v>
      </c>
      <c r="H22" s="4">
        <v>1</v>
      </c>
      <c r="I22" s="4" t="s">
        <v>159</v>
      </c>
    </row>
    <row r="23" spans="1:9" ht="30" x14ac:dyDescent="0.25">
      <c r="A23" s="4">
        <v>4</v>
      </c>
      <c r="B23" s="4"/>
      <c r="C23" s="4" t="s">
        <v>155</v>
      </c>
      <c r="H23" s="4">
        <v>2</v>
      </c>
      <c r="I23" s="4" t="s">
        <v>153</v>
      </c>
    </row>
    <row r="24" spans="1:9" x14ac:dyDescent="0.25">
      <c r="A24" s="4">
        <v>5</v>
      </c>
      <c r="B24" s="4"/>
      <c r="C24" s="4" t="s">
        <v>156</v>
      </c>
      <c r="H24" s="4">
        <v>3</v>
      </c>
      <c r="I24" s="4" t="s">
        <v>154</v>
      </c>
    </row>
    <row r="25" spans="1:9" x14ac:dyDescent="0.25">
      <c r="A25" s="4">
        <v>6</v>
      </c>
      <c r="B25" s="4"/>
      <c r="C25" s="4" t="s">
        <v>157</v>
      </c>
      <c r="H25" s="4">
        <v>4</v>
      </c>
      <c r="I25" s="4" t="s">
        <v>155</v>
      </c>
    </row>
    <row r="26" spans="1:9" x14ac:dyDescent="0.25">
      <c r="A26" s="4">
        <v>7</v>
      </c>
      <c r="B26" s="4"/>
      <c r="C26" s="4" t="s">
        <v>158</v>
      </c>
      <c r="H26" s="4">
        <v>5</v>
      </c>
      <c r="I26" s="4" t="s">
        <v>156</v>
      </c>
    </row>
    <row r="27" spans="1:9" x14ac:dyDescent="0.25">
      <c r="H27" s="4">
        <v>6</v>
      </c>
      <c r="I27" s="4" t="s">
        <v>157</v>
      </c>
    </row>
    <row r="28" spans="1:9" x14ac:dyDescent="0.25">
      <c r="H28" s="4">
        <v>7</v>
      </c>
      <c r="I28" s="4" t="s">
        <v>158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Chi_tiet</vt:lpstr>
      <vt:lpstr>Tong_hop</vt: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PhuongNguyen</dc:creator>
  <cp:lastModifiedBy>User</cp:lastModifiedBy>
  <cp:lastPrinted>2020-11-23T07:21:12Z</cp:lastPrinted>
  <dcterms:created xsi:type="dcterms:W3CDTF">2020-11-10T11:24:45Z</dcterms:created>
  <dcterms:modified xsi:type="dcterms:W3CDTF">2021-01-21T09:20:57Z</dcterms:modified>
</cp:coreProperties>
</file>