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_python\MasterMixAutoCal\"/>
    </mc:Choice>
  </mc:AlternateContent>
  <xr:revisionPtr revIDLastSave="0" documentId="13_ncr:1_{02AF80E1-1394-4768-9568-D9F4147C63AE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DATA" sheetId="7" r:id="rId1"/>
    <sheet name="CHI_TIEU_1" sheetId="8" state="hidden" r:id="rId2"/>
    <sheet name="CHI_TIEU_2" sheetId="11" state="hidden" r:id="rId3"/>
    <sheet name="CHI_TIEU_3" sheetId="14" state="hidden" r:id="rId4"/>
    <sheet name="PRINT" sheetId="13" state="hidden" r:id="rId5"/>
    <sheet name="Sheet2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8" i="7" l="1"/>
  <c r="BE11" i="7" s="1"/>
  <c r="M496" i="7"/>
  <c r="M495" i="7"/>
  <c r="L496" i="7"/>
  <c r="L495" i="7"/>
  <c r="M494" i="7"/>
  <c r="L494" i="7"/>
  <c r="M493" i="7"/>
  <c r="L493" i="7"/>
  <c r="L492" i="7"/>
  <c r="J492" i="7"/>
  <c r="M486" i="7"/>
  <c r="M487" i="7"/>
  <c r="M488" i="7"/>
  <c r="M489" i="7"/>
  <c r="M485" i="7"/>
  <c r="M479" i="7"/>
  <c r="M480" i="7"/>
  <c r="M481" i="7"/>
  <c r="M478" i="7"/>
  <c r="M471" i="7"/>
  <c r="M472" i="7"/>
  <c r="M473" i="7"/>
  <c r="M474" i="7"/>
  <c r="M470" i="7"/>
  <c r="M463" i="7"/>
  <c r="M464" i="7"/>
  <c r="M465" i="7"/>
  <c r="M466" i="7"/>
  <c r="M462" i="7"/>
  <c r="M455" i="7"/>
  <c r="M456" i="7"/>
  <c r="M457" i="7"/>
  <c r="M458" i="7"/>
  <c r="M454" i="7"/>
  <c r="M447" i="7"/>
  <c r="M448" i="7"/>
  <c r="M449" i="7"/>
  <c r="M450" i="7"/>
  <c r="M446" i="7"/>
  <c r="M440" i="7"/>
  <c r="M441" i="7"/>
  <c r="M442" i="7"/>
  <c r="M439" i="7"/>
  <c r="M432" i="7"/>
  <c r="M433" i="7"/>
  <c r="M434" i="7"/>
  <c r="M435" i="7"/>
  <c r="M431" i="7"/>
  <c r="M422" i="7"/>
  <c r="M423" i="7"/>
  <c r="M424" i="7"/>
  <c r="M425" i="7"/>
  <c r="M426" i="7"/>
  <c r="M427" i="7"/>
  <c r="N422" i="7"/>
  <c r="N423" i="7"/>
  <c r="N424" i="7"/>
  <c r="N425" i="7"/>
  <c r="N426" i="7"/>
  <c r="N427" i="7"/>
  <c r="N421" i="7"/>
  <c r="M421" i="7"/>
  <c r="N412" i="7"/>
  <c r="N413" i="7"/>
  <c r="N414" i="7"/>
  <c r="N415" i="7"/>
  <c r="N416" i="7"/>
  <c r="N417" i="7"/>
  <c r="M411" i="7"/>
  <c r="M407" i="7"/>
  <c r="M406" i="7"/>
  <c r="N398" i="7"/>
  <c r="N399" i="7"/>
  <c r="N400" i="7"/>
  <c r="N401" i="7"/>
  <c r="N402" i="7"/>
  <c r="N397" i="7"/>
  <c r="N411" i="7"/>
  <c r="M412" i="7"/>
  <c r="M413" i="7"/>
  <c r="M414" i="7"/>
  <c r="M415" i="7"/>
  <c r="M416" i="7"/>
  <c r="M417" i="7"/>
  <c r="M398" i="7"/>
  <c r="M399" i="7"/>
  <c r="M400" i="7"/>
  <c r="M401" i="7"/>
  <c r="M402" i="7"/>
  <c r="M397" i="7"/>
  <c r="AY11" i="7"/>
  <c r="AZ11" i="7"/>
  <c r="AY8" i="7"/>
  <c r="AY10" i="7" s="1"/>
  <c r="AZ8" i="7"/>
  <c r="AZ10" i="7" s="1"/>
  <c r="BA8" i="7"/>
  <c r="BA11" i="7" s="1"/>
  <c r="BB8" i="7"/>
  <c r="BB10" i="7" s="1"/>
  <c r="BC8" i="7"/>
  <c r="BC10" i="7" s="1"/>
  <c r="BD8" i="7"/>
  <c r="BD11" i="7" s="1"/>
  <c r="AQ8" i="7"/>
  <c r="AQ10" i="7" s="1"/>
  <c r="AR8" i="7"/>
  <c r="AR11" i="7" s="1"/>
  <c r="AS8" i="7"/>
  <c r="AT8" i="7"/>
  <c r="AT11" i="7" s="1"/>
  <c r="AU8" i="7"/>
  <c r="AU11" i="7" s="1"/>
  <c r="AV8" i="7"/>
  <c r="AV11" i="7" s="1"/>
  <c r="AW8" i="7"/>
  <c r="AW10" i="7" s="1"/>
  <c r="AX8" i="7"/>
  <c r="AX10" i="7" s="1"/>
  <c r="AC8" i="7"/>
  <c r="AC11" i="7" s="1"/>
  <c r="AD8" i="7"/>
  <c r="AD11" i="7" s="1"/>
  <c r="AE8" i="7"/>
  <c r="AF8" i="7"/>
  <c r="AF10" i="7" s="1"/>
  <c r="AG8" i="7"/>
  <c r="AG10" i="7" s="1"/>
  <c r="AH8" i="7"/>
  <c r="AH11" i="7" s="1"/>
  <c r="AI8" i="7"/>
  <c r="AJ8" i="7"/>
  <c r="AJ10" i="7" s="1"/>
  <c r="AK8" i="7"/>
  <c r="AK10" i="7" s="1"/>
  <c r="AL8" i="7"/>
  <c r="AL10" i="7" s="1"/>
  <c r="AM8" i="7"/>
  <c r="AN8" i="7"/>
  <c r="AN10" i="7" s="1"/>
  <c r="AO8" i="7"/>
  <c r="AO11" i="7" s="1"/>
  <c r="AP8" i="7"/>
  <c r="AP10" i="7" s="1"/>
  <c r="T8" i="7"/>
  <c r="U8" i="7"/>
  <c r="V8" i="7"/>
  <c r="V11" i="7" s="1"/>
  <c r="W8" i="7"/>
  <c r="W11" i="7" s="1"/>
  <c r="X8" i="7"/>
  <c r="Y8" i="7"/>
  <c r="Z8" i="7"/>
  <c r="Z11" i="7" s="1"/>
  <c r="AA8" i="7"/>
  <c r="AA11" i="7" s="1"/>
  <c r="AB8" i="7"/>
  <c r="L8" i="7"/>
  <c r="M8" i="7"/>
  <c r="M11" i="7" s="1"/>
  <c r="N8" i="7"/>
  <c r="N10" i="7" s="1"/>
  <c r="O8" i="7"/>
  <c r="O11" i="7" s="1"/>
  <c r="P8" i="7"/>
  <c r="Q8" i="7"/>
  <c r="Q10" i="7" s="1"/>
  <c r="R8" i="7"/>
  <c r="R11" i="7" s="1"/>
  <c r="S8" i="7"/>
  <c r="S10" i="7" s="1"/>
  <c r="K8" i="7"/>
  <c r="K10" i="7" s="1"/>
  <c r="D8" i="7"/>
  <c r="D11" i="7" s="1"/>
  <c r="E8" i="7"/>
  <c r="E11" i="7" s="1"/>
  <c r="F8" i="7"/>
  <c r="F11" i="7" s="1"/>
  <c r="G8" i="7"/>
  <c r="G10" i="7" s="1"/>
  <c r="H8" i="7"/>
  <c r="I8" i="7"/>
  <c r="I10" i="7" s="1"/>
  <c r="J8" i="7"/>
  <c r="J10" i="7" s="1"/>
  <c r="C8" i="7"/>
  <c r="C11" i="7" s="1"/>
  <c r="AS10" i="7"/>
  <c r="AS11" i="7"/>
  <c r="AX11" i="7"/>
  <c r="AB10" i="7"/>
  <c r="AC10" i="7"/>
  <c r="AD10" i="7"/>
  <c r="AE10" i="7"/>
  <c r="AH10" i="7"/>
  <c r="AI10" i="7"/>
  <c r="AM10" i="7"/>
  <c r="AO10" i="7"/>
  <c r="AR10" i="7"/>
  <c r="AB11" i="7"/>
  <c r="AE11" i="7"/>
  <c r="AG11" i="7"/>
  <c r="AI11" i="7"/>
  <c r="AK11" i="7"/>
  <c r="AL11" i="7"/>
  <c r="AM11" i="7"/>
  <c r="AP11" i="7"/>
  <c r="AQ11" i="7"/>
  <c r="U10" i="7"/>
  <c r="X10" i="7"/>
  <c r="Y10" i="7"/>
  <c r="U11" i="7"/>
  <c r="X11" i="7"/>
  <c r="Y11" i="7"/>
  <c r="P10" i="7"/>
  <c r="T10" i="7"/>
  <c r="P11" i="7"/>
  <c r="T11" i="7"/>
  <c r="L10" i="7"/>
  <c r="M10" i="7"/>
  <c r="L11" i="7"/>
  <c r="H10" i="7"/>
  <c r="H11" i="7"/>
  <c r="E10" i="7"/>
  <c r="F10" i="7"/>
  <c r="B11" i="7"/>
  <c r="B10" i="7"/>
  <c r="L24" i="7"/>
  <c r="L25" i="7"/>
  <c r="L26" i="7"/>
  <c r="L27" i="7"/>
  <c r="L28" i="7"/>
  <c r="L29" i="7"/>
  <c r="L30" i="7"/>
  <c r="L32" i="7"/>
  <c r="L33" i="7"/>
  <c r="L34" i="7"/>
  <c r="L35" i="7"/>
  <c r="L36" i="7"/>
  <c r="L37" i="7"/>
  <c r="L38" i="7"/>
  <c r="L39" i="7"/>
  <c r="L40" i="7"/>
  <c r="L42" i="7"/>
  <c r="L43" i="7"/>
  <c r="L44" i="7"/>
  <c r="L45" i="7"/>
  <c r="L46" i="7"/>
  <c r="L47" i="7"/>
  <c r="L48" i="7"/>
  <c r="L50" i="7"/>
  <c r="L51" i="7"/>
  <c r="L52" i="7"/>
  <c r="L53" i="7"/>
  <c r="L54" i="7"/>
  <c r="L55" i="7"/>
  <c r="L56" i="7"/>
  <c r="L57" i="7"/>
  <c r="L58" i="7"/>
  <c r="L60" i="7"/>
  <c r="L61" i="7"/>
  <c r="L62" i="7"/>
  <c r="L63" i="7"/>
  <c r="L64" i="7"/>
  <c r="L65" i="7"/>
  <c r="L66" i="7"/>
  <c r="L67" i="7"/>
  <c r="L69" i="7"/>
  <c r="L70" i="7"/>
  <c r="L71" i="7"/>
  <c r="L72" i="7"/>
  <c r="L73" i="7"/>
  <c r="L74" i="7"/>
  <c r="L75" i="7"/>
  <c r="L77" i="7"/>
  <c r="L78" i="7"/>
  <c r="L79" i="7"/>
  <c r="L80" i="7"/>
  <c r="L81" i="7"/>
  <c r="L82" i="7"/>
  <c r="L83" i="7"/>
  <c r="L85" i="7"/>
  <c r="L86" i="7"/>
  <c r="L87" i="7"/>
  <c r="L88" i="7"/>
  <c r="L89" i="7"/>
  <c r="L90" i="7"/>
  <c r="L91" i="7"/>
  <c r="L92" i="7"/>
  <c r="L93" i="7"/>
  <c r="L95" i="7"/>
  <c r="L96" i="7"/>
  <c r="L97" i="7"/>
  <c r="L98" i="7"/>
  <c r="L99" i="7"/>
  <c r="L100" i="7"/>
  <c r="L101" i="7"/>
  <c r="L102" i="7"/>
  <c r="L104" i="7"/>
  <c r="L105" i="7"/>
  <c r="L106" i="7"/>
  <c r="L107" i="7"/>
  <c r="L108" i="7"/>
  <c r="L109" i="7"/>
  <c r="L110" i="7"/>
  <c r="L112" i="7"/>
  <c r="L113" i="7"/>
  <c r="L114" i="7"/>
  <c r="L115" i="7"/>
  <c r="L116" i="7"/>
  <c r="L117" i="7"/>
  <c r="L118" i="7"/>
  <c r="L120" i="7"/>
  <c r="L121" i="7"/>
  <c r="L122" i="7"/>
  <c r="L123" i="7"/>
  <c r="L124" i="7"/>
  <c r="L125" i="7"/>
  <c r="L126" i="7"/>
  <c r="L127" i="7"/>
  <c r="L128" i="7"/>
  <c r="L130" i="7"/>
  <c r="L131" i="7"/>
  <c r="L132" i="7"/>
  <c r="L133" i="7"/>
  <c r="L134" i="7"/>
  <c r="L135" i="7"/>
  <c r="L136" i="7"/>
  <c r="L138" i="7"/>
  <c r="L139" i="7"/>
  <c r="L140" i="7"/>
  <c r="L141" i="7"/>
  <c r="L142" i="7"/>
  <c r="L143" i="7"/>
  <c r="L144" i="7"/>
  <c r="L145" i="7"/>
  <c r="L146" i="7"/>
  <c r="L148" i="7"/>
  <c r="L149" i="7"/>
  <c r="L150" i="7"/>
  <c r="L151" i="7"/>
  <c r="L152" i="7"/>
  <c r="L153" i="7"/>
  <c r="L155" i="7"/>
  <c r="L156" i="7"/>
  <c r="L157" i="7"/>
  <c r="L158" i="7"/>
  <c r="L159" i="7"/>
  <c r="L160" i="7"/>
  <c r="L162" i="7"/>
  <c r="L163" i="7"/>
  <c r="L164" i="7"/>
  <c r="L165" i="7"/>
  <c r="L166" i="7"/>
  <c r="L167" i="7"/>
  <c r="L169" i="7"/>
  <c r="L170" i="7"/>
  <c r="L171" i="7"/>
  <c r="L172" i="7"/>
  <c r="L173" i="7"/>
  <c r="L174" i="7"/>
  <c r="L176" i="7"/>
  <c r="L177" i="7"/>
  <c r="L178" i="7"/>
  <c r="L179" i="7"/>
  <c r="L180" i="7"/>
  <c r="L181" i="7"/>
  <c r="L182" i="7"/>
  <c r="L184" i="7"/>
  <c r="L185" i="7"/>
  <c r="L186" i="7"/>
  <c r="L187" i="7"/>
  <c r="L188" i="7"/>
  <c r="L189" i="7"/>
  <c r="L190" i="7"/>
  <c r="L191" i="7"/>
  <c r="L192" i="7"/>
  <c r="L194" i="7"/>
  <c r="L195" i="7"/>
  <c r="L196" i="7"/>
  <c r="L197" i="7"/>
  <c r="L198" i="7"/>
  <c r="L199" i="7"/>
  <c r="L200" i="7"/>
  <c r="L201" i="7"/>
  <c r="L202" i="7"/>
  <c r="L204" i="7"/>
  <c r="L205" i="7"/>
  <c r="L206" i="7"/>
  <c r="L207" i="7"/>
  <c r="L208" i="7"/>
  <c r="L209" i="7"/>
  <c r="L210" i="7"/>
  <c r="L212" i="7"/>
  <c r="L213" i="7"/>
  <c r="L214" i="7"/>
  <c r="L215" i="7"/>
  <c r="L216" i="7"/>
  <c r="L217" i="7"/>
  <c r="L219" i="7"/>
  <c r="L220" i="7"/>
  <c r="L221" i="7"/>
  <c r="L222" i="7"/>
  <c r="L223" i="7"/>
  <c r="L224" i="7"/>
  <c r="L225" i="7"/>
  <c r="L227" i="7"/>
  <c r="L228" i="7"/>
  <c r="L229" i="7"/>
  <c r="L230" i="7"/>
  <c r="L231" i="7"/>
  <c r="L232" i="7"/>
  <c r="L233" i="7"/>
  <c r="L234" i="7"/>
  <c r="L235" i="7"/>
  <c r="L237" i="7"/>
  <c r="L238" i="7"/>
  <c r="L239" i="7"/>
  <c r="L240" i="7"/>
  <c r="L241" i="7"/>
  <c r="L242" i="7"/>
  <c r="L243" i="7"/>
  <c r="L244" i="7"/>
  <c r="L246" i="7"/>
  <c r="L247" i="7"/>
  <c r="L248" i="7"/>
  <c r="L249" i="7"/>
  <c r="L250" i="7"/>
  <c r="L251" i="7"/>
  <c r="L253" i="7"/>
  <c r="L254" i="7"/>
  <c r="L255" i="7"/>
  <c r="L256" i="7"/>
  <c r="L257" i="7"/>
  <c r="L258" i="7"/>
  <c r="L259" i="7"/>
  <c r="L261" i="7"/>
  <c r="L262" i="7"/>
  <c r="L263" i="7"/>
  <c r="L264" i="7"/>
  <c r="L265" i="7"/>
  <c r="L266" i="7"/>
  <c r="L267" i="7"/>
  <c r="L268" i="7"/>
  <c r="L270" i="7"/>
  <c r="L271" i="7"/>
  <c r="L272" i="7"/>
  <c r="L273" i="7"/>
  <c r="L274" i="7"/>
  <c r="L275" i="7"/>
  <c r="L276" i="7"/>
  <c r="L277" i="7"/>
  <c r="L278" i="7"/>
  <c r="L280" i="7"/>
  <c r="L281" i="7"/>
  <c r="L282" i="7"/>
  <c r="L283" i="7"/>
  <c r="L284" i="7"/>
  <c r="L285" i="7"/>
  <c r="L286" i="7"/>
  <c r="L287" i="7"/>
  <c r="L288" i="7"/>
  <c r="L290" i="7"/>
  <c r="L291" i="7"/>
  <c r="L292" i="7"/>
  <c r="L293" i="7"/>
  <c r="L294" i="7"/>
  <c r="L295" i="7"/>
  <c r="L296" i="7"/>
  <c r="L297" i="7"/>
  <c r="L298" i="7"/>
  <c r="L300" i="7"/>
  <c r="L301" i="7"/>
  <c r="L302" i="7"/>
  <c r="L303" i="7"/>
  <c r="L304" i="7"/>
  <c r="L305" i="7"/>
  <c r="L306" i="7"/>
  <c r="L307" i="7"/>
  <c r="L308" i="7"/>
  <c r="L309" i="7"/>
  <c r="L311" i="7"/>
  <c r="L312" i="7"/>
  <c r="L313" i="7"/>
  <c r="L314" i="7"/>
  <c r="L315" i="7"/>
  <c r="L316" i="7"/>
  <c r="L317" i="7"/>
  <c r="L319" i="7"/>
  <c r="L320" i="7"/>
  <c r="L321" i="7"/>
  <c r="L322" i="7"/>
  <c r="L323" i="7"/>
  <c r="L324" i="7"/>
  <c r="L326" i="7"/>
  <c r="L327" i="7"/>
  <c r="L328" i="7"/>
  <c r="L329" i="7"/>
  <c r="L330" i="7"/>
  <c r="L331" i="7"/>
  <c r="L332" i="7"/>
  <c r="L333" i="7"/>
  <c r="L335" i="7"/>
  <c r="L336" i="7"/>
  <c r="L337" i="7"/>
  <c r="L338" i="7"/>
  <c r="L339" i="7"/>
  <c r="L340" i="7"/>
  <c r="L341" i="7"/>
  <c r="L343" i="7"/>
  <c r="L344" i="7"/>
  <c r="L345" i="7"/>
  <c r="L346" i="7"/>
  <c r="L347" i="7"/>
  <c r="L348" i="7"/>
  <c r="L349" i="7"/>
  <c r="L351" i="7"/>
  <c r="L352" i="7"/>
  <c r="L353" i="7"/>
  <c r="L354" i="7"/>
  <c r="L355" i="7"/>
  <c r="L356" i="7"/>
  <c r="L357" i="7"/>
  <c r="L358" i="7"/>
  <c r="L359" i="7"/>
  <c r="L361" i="7"/>
  <c r="L362" i="7"/>
  <c r="L363" i="7"/>
  <c r="L364" i="7"/>
  <c r="L365" i="7"/>
  <c r="L366" i="7"/>
  <c r="L367" i="7"/>
  <c r="L368" i="7"/>
  <c r="L370" i="7"/>
  <c r="L371" i="7"/>
  <c r="L372" i="7"/>
  <c r="L373" i="7"/>
  <c r="L374" i="7"/>
  <c r="L375" i="7"/>
  <c r="L376" i="7"/>
  <c r="L378" i="7"/>
  <c r="L379" i="7"/>
  <c r="L380" i="7"/>
  <c r="L381" i="7"/>
  <c r="L382" i="7"/>
  <c r="L383" i="7"/>
  <c r="L385" i="7"/>
  <c r="L386" i="7"/>
  <c r="L387" i="7"/>
  <c r="L388" i="7"/>
  <c r="L389" i="7"/>
  <c r="L390" i="7"/>
  <c r="L391" i="7"/>
  <c r="L392" i="7"/>
  <c r="L393" i="7"/>
  <c r="L394" i="7"/>
  <c r="L396" i="7"/>
  <c r="L397" i="7"/>
  <c r="L398" i="7"/>
  <c r="L399" i="7"/>
  <c r="L400" i="7"/>
  <c r="L401" i="7"/>
  <c r="L402" i="7"/>
  <c r="L403" i="7"/>
  <c r="L405" i="7"/>
  <c r="L406" i="7"/>
  <c r="L407" i="7"/>
  <c r="L408" i="7"/>
  <c r="L410" i="7"/>
  <c r="L411" i="7"/>
  <c r="L412" i="7"/>
  <c r="L413" i="7"/>
  <c r="L414" i="7"/>
  <c r="L415" i="7"/>
  <c r="L416" i="7"/>
  <c r="L417" i="7"/>
  <c r="L418" i="7"/>
  <c r="L420" i="7"/>
  <c r="L421" i="7"/>
  <c r="L422" i="7"/>
  <c r="L423" i="7"/>
  <c r="L424" i="7"/>
  <c r="L425" i="7"/>
  <c r="L426" i="7"/>
  <c r="L427" i="7"/>
  <c r="L428" i="7"/>
  <c r="L430" i="7"/>
  <c r="L431" i="7"/>
  <c r="L432" i="7"/>
  <c r="L433" i="7"/>
  <c r="L434" i="7"/>
  <c r="L435" i="7"/>
  <c r="L436" i="7"/>
  <c r="L438" i="7"/>
  <c r="L439" i="7"/>
  <c r="L440" i="7"/>
  <c r="L441" i="7"/>
  <c r="L442" i="7"/>
  <c r="L443" i="7"/>
  <c r="L445" i="7"/>
  <c r="L446" i="7"/>
  <c r="L447" i="7"/>
  <c r="L448" i="7"/>
  <c r="L449" i="7"/>
  <c r="L450" i="7"/>
  <c r="L451" i="7"/>
  <c r="L453" i="7"/>
  <c r="L454" i="7"/>
  <c r="L455" i="7"/>
  <c r="L456" i="7"/>
  <c r="L457" i="7"/>
  <c r="L458" i="7"/>
  <c r="L459" i="7"/>
  <c r="L461" i="7"/>
  <c r="L462" i="7"/>
  <c r="L463" i="7"/>
  <c r="L464" i="7"/>
  <c r="L465" i="7"/>
  <c r="L466" i="7"/>
  <c r="L467" i="7"/>
  <c r="L469" i="7"/>
  <c r="L470" i="7"/>
  <c r="L471" i="7"/>
  <c r="L472" i="7"/>
  <c r="L473" i="7"/>
  <c r="L474" i="7"/>
  <c r="L475" i="7"/>
  <c r="L477" i="7"/>
  <c r="L478" i="7"/>
  <c r="L479" i="7"/>
  <c r="L480" i="7"/>
  <c r="L481" i="7"/>
  <c r="L482" i="7"/>
  <c r="L484" i="7"/>
  <c r="L485" i="7"/>
  <c r="L486" i="7"/>
  <c r="L487" i="7"/>
  <c r="L488" i="7"/>
  <c r="L489" i="7"/>
  <c r="L490" i="7"/>
  <c r="L23" i="7"/>
  <c r="N475" i="7"/>
  <c r="D475" i="7"/>
  <c r="D471" i="7"/>
  <c r="N471" i="7" s="1"/>
  <c r="D472" i="7"/>
  <c r="N472" i="7" s="1"/>
  <c r="D473" i="7"/>
  <c r="N473" i="7" s="1"/>
  <c r="D474" i="7"/>
  <c r="N474" i="7" s="1"/>
  <c r="D470" i="7"/>
  <c r="N470" i="7" s="1"/>
  <c r="N221" i="7"/>
  <c r="N222" i="7"/>
  <c r="N223" i="7"/>
  <c r="N224" i="7"/>
  <c r="N220" i="7"/>
  <c r="N214" i="7"/>
  <c r="N215" i="7"/>
  <c r="N216" i="7"/>
  <c r="N213" i="7"/>
  <c r="M213" i="7"/>
  <c r="N292" i="7"/>
  <c r="N293" i="7"/>
  <c r="N294" i="7"/>
  <c r="N295" i="7"/>
  <c r="N296" i="7"/>
  <c r="N297" i="7"/>
  <c r="N291" i="7"/>
  <c r="N282" i="7"/>
  <c r="N283" i="7"/>
  <c r="N284" i="7"/>
  <c r="N285" i="7"/>
  <c r="N286" i="7"/>
  <c r="N287" i="7"/>
  <c r="N281" i="7"/>
  <c r="N272" i="7"/>
  <c r="N273" i="7"/>
  <c r="N274" i="7"/>
  <c r="N275" i="7"/>
  <c r="N276" i="7"/>
  <c r="N277" i="7"/>
  <c r="N271" i="7"/>
  <c r="N239" i="7"/>
  <c r="N240" i="7"/>
  <c r="N241" i="7"/>
  <c r="N242" i="7"/>
  <c r="N243" i="7"/>
  <c r="N238" i="7"/>
  <c r="N229" i="7"/>
  <c r="N230" i="7"/>
  <c r="N231" i="7"/>
  <c r="N232" i="7"/>
  <c r="N233" i="7"/>
  <c r="N234" i="7"/>
  <c r="N228" i="7"/>
  <c r="N196" i="7"/>
  <c r="N197" i="7"/>
  <c r="N198" i="7"/>
  <c r="N199" i="7"/>
  <c r="N200" i="7"/>
  <c r="N201" i="7"/>
  <c r="N195" i="7"/>
  <c r="N186" i="7"/>
  <c r="N187" i="7"/>
  <c r="N188" i="7"/>
  <c r="N189" i="7"/>
  <c r="N190" i="7"/>
  <c r="N191" i="7"/>
  <c r="N185" i="7"/>
  <c r="N178" i="7"/>
  <c r="N179" i="7"/>
  <c r="N180" i="7"/>
  <c r="N181" i="7"/>
  <c r="N177" i="7"/>
  <c r="N140" i="7"/>
  <c r="N141" i="7"/>
  <c r="N142" i="7"/>
  <c r="N143" i="7"/>
  <c r="N144" i="7"/>
  <c r="N145" i="7"/>
  <c r="N146" i="7"/>
  <c r="N139" i="7"/>
  <c r="N122" i="7"/>
  <c r="N123" i="7"/>
  <c r="N124" i="7"/>
  <c r="N125" i="7"/>
  <c r="N126" i="7"/>
  <c r="N127" i="7"/>
  <c r="N121" i="7"/>
  <c r="N106" i="7"/>
  <c r="N107" i="7"/>
  <c r="N108" i="7"/>
  <c r="N109" i="7"/>
  <c r="N105" i="7"/>
  <c r="M105" i="7"/>
  <c r="N97" i="7"/>
  <c r="N98" i="7"/>
  <c r="N99" i="7"/>
  <c r="N100" i="7"/>
  <c r="N101" i="7"/>
  <c r="N96" i="7"/>
  <c r="N71" i="7"/>
  <c r="N72" i="7"/>
  <c r="N73" i="7"/>
  <c r="N74" i="7"/>
  <c r="N70" i="7"/>
  <c r="M70" i="7"/>
  <c r="N87" i="7"/>
  <c r="N88" i="7"/>
  <c r="N89" i="7"/>
  <c r="N90" i="7"/>
  <c r="N91" i="7"/>
  <c r="N92" i="7"/>
  <c r="N86" i="7"/>
  <c r="N62" i="7"/>
  <c r="N63" i="7"/>
  <c r="N64" i="7"/>
  <c r="N65" i="7"/>
  <c r="N66" i="7"/>
  <c r="N61" i="7"/>
  <c r="O61" i="7"/>
  <c r="O62" i="7"/>
  <c r="O63" i="7"/>
  <c r="O64" i="7"/>
  <c r="O65" i="7"/>
  <c r="O66" i="7"/>
  <c r="O52" i="7"/>
  <c r="O53" i="7"/>
  <c r="O54" i="7"/>
  <c r="O55" i="7"/>
  <c r="O56" i="7"/>
  <c r="O57" i="7"/>
  <c r="N34" i="7"/>
  <c r="N35" i="7"/>
  <c r="N36" i="7"/>
  <c r="N37" i="7"/>
  <c r="N38" i="7"/>
  <c r="N39" i="7"/>
  <c r="N33" i="7"/>
  <c r="O58" i="7"/>
  <c r="O51" i="7"/>
  <c r="N40" i="7"/>
  <c r="N24" i="7"/>
  <c r="N25" i="7"/>
  <c r="N26" i="7"/>
  <c r="N27" i="7"/>
  <c r="N28" i="7"/>
  <c r="N29" i="7"/>
  <c r="N23" i="7"/>
  <c r="M387" i="7"/>
  <c r="M388" i="7"/>
  <c r="M389" i="7"/>
  <c r="M390" i="7"/>
  <c r="M391" i="7"/>
  <c r="M392" i="7"/>
  <c r="M393" i="7"/>
  <c r="M386" i="7"/>
  <c r="M380" i="7"/>
  <c r="M381" i="7"/>
  <c r="M382" i="7"/>
  <c r="M379" i="7"/>
  <c r="M372" i="7"/>
  <c r="M373" i="7"/>
  <c r="M374" i="7"/>
  <c r="M375" i="7"/>
  <c r="M371" i="7"/>
  <c r="M363" i="7"/>
  <c r="M364" i="7"/>
  <c r="M365" i="7"/>
  <c r="M366" i="7"/>
  <c r="M367" i="7"/>
  <c r="M362" i="7"/>
  <c r="M353" i="7"/>
  <c r="M354" i="7"/>
  <c r="M355" i="7"/>
  <c r="M356" i="7"/>
  <c r="M357" i="7"/>
  <c r="M358" i="7"/>
  <c r="M352" i="7"/>
  <c r="M345" i="7"/>
  <c r="N345" i="7"/>
  <c r="M346" i="7"/>
  <c r="N346" i="7"/>
  <c r="M347" i="7"/>
  <c r="N347" i="7"/>
  <c r="M348" i="7"/>
  <c r="N348" i="7"/>
  <c r="N344" i="7"/>
  <c r="M344" i="7"/>
  <c r="M337" i="7"/>
  <c r="M338" i="7"/>
  <c r="M339" i="7"/>
  <c r="M340" i="7"/>
  <c r="M336" i="7"/>
  <c r="M328" i="7"/>
  <c r="M329" i="7"/>
  <c r="M330" i="7"/>
  <c r="M331" i="7"/>
  <c r="M332" i="7"/>
  <c r="M327" i="7"/>
  <c r="M321" i="7"/>
  <c r="M322" i="7"/>
  <c r="M323" i="7"/>
  <c r="M320" i="7"/>
  <c r="M313" i="7"/>
  <c r="M314" i="7"/>
  <c r="M315" i="7"/>
  <c r="M316" i="7"/>
  <c r="M312" i="7"/>
  <c r="M302" i="7"/>
  <c r="M303" i="7"/>
  <c r="M304" i="7"/>
  <c r="M305" i="7"/>
  <c r="M306" i="7"/>
  <c r="M307" i="7"/>
  <c r="M308" i="7"/>
  <c r="M301" i="7"/>
  <c r="M292" i="7"/>
  <c r="M293" i="7"/>
  <c r="M294" i="7"/>
  <c r="M295" i="7"/>
  <c r="M296" i="7"/>
  <c r="M297" i="7"/>
  <c r="M291" i="7"/>
  <c r="M282" i="7"/>
  <c r="M283" i="7"/>
  <c r="M284" i="7"/>
  <c r="M285" i="7"/>
  <c r="M286" i="7"/>
  <c r="M287" i="7"/>
  <c r="M281" i="7"/>
  <c r="M272" i="7"/>
  <c r="M273" i="7"/>
  <c r="M274" i="7"/>
  <c r="M275" i="7"/>
  <c r="M276" i="7"/>
  <c r="M277" i="7"/>
  <c r="M271" i="7"/>
  <c r="M263" i="7"/>
  <c r="N263" i="7"/>
  <c r="M264" i="7"/>
  <c r="N264" i="7"/>
  <c r="M265" i="7"/>
  <c r="N265" i="7"/>
  <c r="M266" i="7"/>
  <c r="N266" i="7"/>
  <c r="M267" i="7"/>
  <c r="N267" i="7"/>
  <c r="N262" i="7"/>
  <c r="M262" i="7"/>
  <c r="M255" i="7"/>
  <c r="M256" i="7"/>
  <c r="M257" i="7"/>
  <c r="M258" i="7"/>
  <c r="M254" i="7"/>
  <c r="M248" i="7"/>
  <c r="M249" i="7"/>
  <c r="M250" i="7"/>
  <c r="M247" i="7"/>
  <c r="M239" i="7"/>
  <c r="M240" i="7"/>
  <c r="M241" i="7"/>
  <c r="M242" i="7"/>
  <c r="M243" i="7"/>
  <c r="M238" i="7"/>
  <c r="M229" i="7"/>
  <c r="M230" i="7"/>
  <c r="M231" i="7"/>
  <c r="M232" i="7"/>
  <c r="M233" i="7"/>
  <c r="M234" i="7"/>
  <c r="M228" i="7"/>
  <c r="M221" i="7"/>
  <c r="M222" i="7"/>
  <c r="M223" i="7"/>
  <c r="M224" i="7"/>
  <c r="M220" i="7"/>
  <c r="M214" i="7"/>
  <c r="M215" i="7"/>
  <c r="M216" i="7"/>
  <c r="M206" i="7"/>
  <c r="M207" i="7"/>
  <c r="M208" i="7"/>
  <c r="M209" i="7"/>
  <c r="M205" i="7"/>
  <c r="M196" i="7"/>
  <c r="M197" i="7"/>
  <c r="M198" i="7"/>
  <c r="M199" i="7"/>
  <c r="M200" i="7"/>
  <c r="M201" i="7"/>
  <c r="M195" i="7"/>
  <c r="M186" i="7"/>
  <c r="M187" i="7"/>
  <c r="M188" i="7"/>
  <c r="M189" i="7"/>
  <c r="M190" i="7"/>
  <c r="M191" i="7"/>
  <c r="M185" i="7"/>
  <c r="M178" i="7"/>
  <c r="M179" i="7"/>
  <c r="M180" i="7"/>
  <c r="M181" i="7"/>
  <c r="M177" i="7"/>
  <c r="M171" i="7"/>
  <c r="M172" i="7"/>
  <c r="M173" i="7"/>
  <c r="M170" i="7"/>
  <c r="M164" i="7"/>
  <c r="M165" i="7"/>
  <c r="M166" i="7"/>
  <c r="M163" i="7"/>
  <c r="M157" i="7"/>
  <c r="M158" i="7"/>
  <c r="M159" i="7"/>
  <c r="M156" i="7"/>
  <c r="M150" i="7"/>
  <c r="M151" i="7"/>
  <c r="M152" i="7"/>
  <c r="M149" i="7"/>
  <c r="M140" i="7"/>
  <c r="M141" i="7"/>
  <c r="M142" i="7"/>
  <c r="M143" i="7"/>
  <c r="M144" i="7"/>
  <c r="M145" i="7"/>
  <c r="M139" i="7"/>
  <c r="M132" i="7"/>
  <c r="N132" i="7"/>
  <c r="M133" i="7"/>
  <c r="N133" i="7"/>
  <c r="M134" i="7"/>
  <c r="N134" i="7"/>
  <c r="M135" i="7"/>
  <c r="N135" i="7"/>
  <c r="N131" i="7"/>
  <c r="M131" i="7"/>
  <c r="M122" i="7"/>
  <c r="M123" i="7"/>
  <c r="M124" i="7"/>
  <c r="M125" i="7"/>
  <c r="M126" i="7"/>
  <c r="M127" i="7"/>
  <c r="M121" i="7"/>
  <c r="M114" i="7"/>
  <c r="M115" i="7"/>
  <c r="M116" i="7"/>
  <c r="M117" i="7"/>
  <c r="M113" i="7"/>
  <c r="M106" i="7"/>
  <c r="M107" i="7"/>
  <c r="M108" i="7"/>
  <c r="M109" i="7"/>
  <c r="M97" i="7"/>
  <c r="M98" i="7"/>
  <c r="M99" i="7"/>
  <c r="M100" i="7"/>
  <c r="M101" i="7"/>
  <c r="M96" i="7"/>
  <c r="M87" i="7"/>
  <c r="M88" i="7"/>
  <c r="M89" i="7"/>
  <c r="M90" i="7"/>
  <c r="M91" i="7"/>
  <c r="M92" i="7"/>
  <c r="M86" i="7"/>
  <c r="M79" i="7"/>
  <c r="M80" i="7"/>
  <c r="M81" i="7"/>
  <c r="M82" i="7"/>
  <c r="M78" i="7"/>
  <c r="M71" i="7"/>
  <c r="M72" i="7"/>
  <c r="M73" i="7"/>
  <c r="M74" i="7"/>
  <c r="M62" i="7"/>
  <c r="M63" i="7"/>
  <c r="M64" i="7"/>
  <c r="M65" i="7"/>
  <c r="M66" i="7"/>
  <c r="M61" i="7"/>
  <c r="M52" i="7"/>
  <c r="N52" i="7"/>
  <c r="M53" i="7"/>
  <c r="N53" i="7"/>
  <c r="M54" i="7"/>
  <c r="N54" i="7"/>
  <c r="M55" i="7"/>
  <c r="N55" i="7"/>
  <c r="M56" i="7"/>
  <c r="N56" i="7"/>
  <c r="M57" i="7"/>
  <c r="N57" i="7"/>
  <c r="N51" i="7"/>
  <c r="M51" i="7"/>
  <c r="M44" i="7"/>
  <c r="M45" i="7"/>
  <c r="M46" i="7"/>
  <c r="M47" i="7"/>
  <c r="M43" i="7"/>
  <c r="M34" i="7"/>
  <c r="M35" i="7"/>
  <c r="M36" i="7"/>
  <c r="M37" i="7"/>
  <c r="M38" i="7"/>
  <c r="M39" i="7"/>
  <c r="M33" i="7"/>
  <c r="M40" i="7"/>
  <c r="N30" i="7"/>
  <c r="M30" i="7"/>
  <c r="M24" i="7"/>
  <c r="M25" i="7"/>
  <c r="M26" i="7"/>
  <c r="M27" i="7"/>
  <c r="M28" i="7"/>
  <c r="M29" i="7"/>
  <c r="M23" i="7"/>
  <c r="F7" i="7"/>
  <c r="T7" i="7"/>
  <c r="M7" i="7"/>
  <c r="N7" i="7"/>
  <c r="AL7" i="7"/>
  <c r="AE7" i="7"/>
  <c r="R7" i="7"/>
  <c r="AP7" i="7"/>
  <c r="AB7" i="7"/>
  <c r="BB7" i="7"/>
  <c r="H7" i="7"/>
  <c r="AD7" i="7"/>
  <c r="L7" i="7"/>
  <c r="BD7" i="7"/>
  <c r="O7" i="7"/>
  <c r="G7" i="7"/>
  <c r="S7" i="7"/>
  <c r="Q7" i="7"/>
  <c r="B7" i="7"/>
  <c r="AW7" i="7"/>
  <c r="AF7" i="7"/>
  <c r="AT7" i="7"/>
  <c r="I7" i="7"/>
  <c r="U7" i="7"/>
  <c r="AS7" i="7"/>
  <c r="AN7" i="7"/>
  <c r="AI7" i="7"/>
  <c r="AH7" i="7"/>
  <c r="AC7" i="7"/>
  <c r="AY7" i="7"/>
  <c r="K7" i="7"/>
  <c r="AX7" i="7"/>
  <c r="C7" i="7"/>
  <c r="P7" i="7"/>
  <c r="BA7" i="7"/>
  <c r="AJ7" i="7"/>
  <c r="Y7" i="7"/>
  <c r="AM7" i="7"/>
  <c r="J7" i="7"/>
  <c r="BE7" i="7"/>
  <c r="X7" i="7"/>
  <c r="V7" i="7"/>
  <c r="BC7" i="7"/>
  <c r="Z7" i="7"/>
  <c r="AU7" i="7"/>
  <c r="AV7" i="7"/>
  <c r="AQ7" i="7"/>
  <c r="D10" i="7" l="1"/>
  <c r="R10" i="7"/>
  <c r="I11" i="7"/>
  <c r="Q11" i="7"/>
  <c r="BE10" i="7"/>
  <c r="BD10" i="7"/>
  <c r="BC11" i="7"/>
  <c r="BB11" i="7"/>
  <c r="BA10" i="7"/>
  <c r="AV10" i="7"/>
  <c r="AT10" i="7"/>
  <c r="AU10" i="7"/>
  <c r="AW11" i="7"/>
  <c r="AN11" i="7"/>
  <c r="AJ11" i="7"/>
  <c r="AF11" i="7"/>
  <c r="AA10" i="7"/>
  <c r="W10" i="7"/>
  <c r="Z10" i="7"/>
  <c r="V10" i="7"/>
  <c r="O10" i="7"/>
  <c r="N11" i="7"/>
  <c r="S11" i="7"/>
  <c r="K11" i="7"/>
  <c r="G11" i="7"/>
  <c r="J11" i="7"/>
  <c r="C10" i="7"/>
  <c r="C5" i="2"/>
  <c r="E7" i="7"/>
  <c r="D7" i="7"/>
  <c r="AZ7" i="7"/>
  <c r="AK7" i="7"/>
  <c r="AO7" i="7"/>
  <c r="AA7" i="7"/>
  <c r="W7" i="7"/>
  <c r="AG7" i="7"/>
  <c r="AR7" i="7"/>
  <c r="B2" i="7" l="1"/>
  <c r="B4" i="7"/>
  <c r="B3" i="7"/>
  <c r="B5" i="7"/>
  <c r="D33" i="2"/>
  <c r="D32" i="2"/>
  <c r="D31" i="2"/>
  <c r="D30" i="2"/>
  <c r="D29" i="2"/>
  <c r="D28" i="2"/>
  <c r="D27" i="2"/>
  <c r="D20" i="2"/>
  <c r="D19" i="2"/>
  <c r="D18" i="2"/>
  <c r="D17" i="2"/>
  <c r="D9" i="2"/>
  <c r="D8" i="2"/>
  <c r="D7" i="2"/>
  <c r="D6" i="2"/>
  <c r="D5" i="2"/>
  <c r="D34" i="2" l="1"/>
  <c r="D21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V.Dũng:</t>
        </r>
        <r>
          <rPr>
            <sz val="9"/>
            <color indexed="81"/>
            <rFont val="Tahoma"/>
            <charset val="1"/>
          </rPr>
          <t xml:space="preserve">
Phản ứng cho chỉ tiêu Phân tích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V.Dũng:</t>
        </r>
        <r>
          <rPr>
            <sz val="9"/>
            <color indexed="81"/>
            <rFont val="Tahoma"/>
            <charset val="1"/>
          </rPr>
          <t xml:space="preserve">
Phản ứng cho chỉ tiêu kiểm soát (nếu có)</t>
        </r>
      </text>
    </comment>
    <comment ref="A7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Bảng data để nhập các ô copy dữ liệu:
</t>
        </r>
        <r>
          <rPr>
            <b/>
            <sz val="9"/>
            <color indexed="81"/>
            <rFont val="Tahoma"/>
            <family val="2"/>
          </rPr>
          <t>Ô đầu tiên:</t>
        </r>
        <r>
          <rPr>
            <sz val="9"/>
            <color indexed="81"/>
            <rFont val="Tahoma"/>
            <charset val="1"/>
          </rPr>
          <t xml:space="preserve"> Vị trí đầu tiên cần tìm trong bảng thể tích phản ứng
</t>
        </r>
        <r>
          <rPr>
            <b/>
            <sz val="9"/>
            <color indexed="81"/>
            <rFont val="Tahoma"/>
            <family val="2"/>
          </rPr>
          <t>Ô kết thúc:</t>
        </r>
        <r>
          <rPr>
            <sz val="9"/>
            <color indexed="81"/>
            <rFont val="Tahoma"/>
            <charset val="1"/>
          </rPr>
          <t xml:space="preserve"> Vị trí ô cuối cùng
</t>
        </r>
        <r>
          <rPr>
            <b/>
            <sz val="9"/>
            <color indexed="81"/>
            <rFont val="Tahoma"/>
            <family val="2"/>
          </rPr>
          <t>Thể tích phản ứng:</t>
        </r>
        <r>
          <rPr>
            <sz val="9"/>
            <color indexed="81"/>
            <rFont val="Tahoma"/>
            <charset val="1"/>
          </rPr>
          <t xml:space="preserve"> Vị trí ô thể tích phản ứng
</t>
        </r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charset val="1"/>
          </rPr>
          <t xml:space="preserve"> Vị trí ô ghi chú</t>
        </r>
      </text>
    </comment>
    <comment ref="A9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NhẬp địa chỉ ô cuối cùng. Lưu ý các dòng khác sẽ canh chỉnh lấy dữ liệu bên phải 2, 3 hay 4 ký tự</t>
        </r>
      </text>
    </comment>
    <comment ref="A21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Lưu ý khi thêm phản ứng mới thì phải cách 1 dòng</t>
        </r>
      </text>
    </comment>
    <comment ref="J21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Dùng hàm để lấy dữ liệu, không nên copy.</t>
        </r>
      </text>
    </comment>
  </commentList>
</comments>
</file>

<file path=xl/sharedStrings.xml><?xml version="1.0" encoding="utf-8"?>
<sst xmlns="http://schemas.openxmlformats.org/spreadsheetml/2006/main" count="1057" uniqueCount="378">
  <si>
    <t>Kit sử dụng</t>
  </si>
  <si>
    <t>GoTaq Probe 1-Step RT-qPCR MasterMix</t>
  </si>
  <si>
    <t>Chỉ tiêu sử dụng</t>
  </si>
  <si>
    <t>Norovirus</t>
  </si>
  <si>
    <t>HAV</t>
  </si>
  <si>
    <t>TSV</t>
  </si>
  <si>
    <t>YHV</t>
  </si>
  <si>
    <t>IMNV</t>
  </si>
  <si>
    <t>Số lượng pứ</t>
  </si>
  <si>
    <t>Thành phần bộ kit</t>
  </si>
  <si>
    <r>
      <t>Tổng thể tích(</t>
    </r>
    <r>
      <rPr>
        <sz val="13"/>
        <color theme="1"/>
        <rFont val="Calibri"/>
        <family val="2"/>
      </rPr>
      <t>μ</t>
    </r>
    <r>
      <rPr>
        <sz val="13"/>
        <color theme="1"/>
        <rFont val="Arial"/>
        <family val="2"/>
      </rPr>
      <t>l)/tube</t>
    </r>
  </si>
  <si>
    <t>Tổng thể 
tích stock</t>
  </si>
  <si>
    <t>GoTaq qPCR MasterMix</t>
  </si>
  <si>
    <t>GMOs</t>
  </si>
  <si>
    <t>WSSV</t>
  </si>
  <si>
    <t>IHHNV</t>
  </si>
  <si>
    <t>GoTaq Hot Start G2 polymarase</t>
  </si>
  <si>
    <t>E.coli O157</t>
  </si>
  <si>
    <t>Vc O1, O139</t>
  </si>
  <si>
    <t>DNA đv</t>
  </si>
  <si>
    <r>
      <t>V cần hút (</t>
    </r>
    <r>
      <rPr>
        <sz val="13"/>
        <color theme="1"/>
        <rFont val="Calibri"/>
        <family val="2"/>
      </rPr>
      <t>μl)</t>
    </r>
  </si>
  <si>
    <r>
      <t>Gotaq probe qPCR MasterMix 2X - 12.5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</si>
  <si>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1-Step RT Mix 50X - 0.5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</si>
  <si>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Up primer - 1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</si>
  <si>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Down primer - 1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</si>
  <si>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Nước - 5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</si>
  <si>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Khuôn RNA mẫu cho vào - 5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</si>
  <si>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r>
      <t>Tổng thể tích(</t>
    </r>
    <r>
      <rPr>
        <sz val="13"/>
        <color theme="1"/>
        <rFont val="Calibri"/>
        <family val="2"/>
      </rPr>
      <t>μ</t>
    </r>
    <r>
      <rPr>
        <sz val="13"/>
        <color theme="1"/>
        <rFont val="Arial"/>
        <family val="2"/>
      </rPr>
      <t>l)/tube - 25</t>
    </r>
    <r>
      <rPr>
        <sz val="13"/>
        <color theme="1"/>
        <rFont val="Calibri"/>
        <family val="2"/>
      </rPr>
      <t>µ</t>
    </r>
    <r>
      <rPr>
        <sz val="13"/>
        <color theme="1"/>
        <rFont val="Arial"/>
        <family val="2"/>
      </rPr>
      <t>l/pứ</t>
    </r>
  </si>
  <si>
    <t>Gotaq qPCR MasterMix 2X - 12.5µl/pứ</t>
  </si>
  <si>
    <t>Up primer - 1µl/pứ</t>
  </si>
  <si>
    <t>Down primer - 1µl/pứ</t>
  </si>
  <si>
    <t>Nước - 5.5µl/pứ</t>
  </si>
  <si>
    <t>Khuôn mẫu cho vào - 5µl/pứ</t>
  </si>
  <si>
    <r>
      <t>Tổng thể tích(</t>
    </r>
    <r>
      <rPr>
        <sz val="13"/>
        <color theme="1"/>
        <rFont val="Calibri"/>
        <family val="2"/>
      </rPr>
      <t>μ</t>
    </r>
    <r>
      <rPr>
        <sz val="13"/>
        <color theme="1"/>
        <rFont val="Arial"/>
        <family val="2"/>
      </rPr>
      <t>l)/tube - 25µl/pứ</t>
    </r>
  </si>
  <si>
    <t>dNTP - 0.5µl/pứ</t>
  </si>
  <si>
    <t>MgCl2 - 2µl/pứ</t>
  </si>
  <si>
    <t>Taq - 0.25µl/pứ</t>
  </si>
  <si>
    <t>Buffer Coloress Flexi 5X - 9.75µl/pứ</t>
  </si>
  <si>
    <t>Chỉ tiêu phân tích</t>
  </si>
  <si>
    <t>Ghi chú</t>
  </si>
  <si>
    <t>Thành phần phản ứng</t>
  </si>
  <si>
    <t>Số lượng phản ứng</t>
  </si>
  <si>
    <t>Ô đầu tiên</t>
  </si>
  <si>
    <t>Ô kết thúc</t>
  </si>
  <si>
    <t>BẢNG THỂ TÍCH PHẢN ỨNG (ĐÃ NHÂN VỚI TỔNG SỐ PHẢN ỨNG)</t>
  </si>
  <si>
    <t>BẢNG THỂ TÍCH PHẢN ỨNG</t>
  </si>
  <si>
    <t>Plasmid pBR322 (1ng/ml)</t>
  </si>
  <si>
    <t>Nước</t>
  </si>
  <si>
    <t>DNA</t>
  </si>
  <si>
    <r>
      <t xml:space="preserve">Mồi xuôi (CT hoặc O1, O139), 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</si>
  <si>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r>
      <t xml:space="preserve">Mồi ngược (CT hoặc O1, O139), 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</si>
  <si>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r>
      <t xml:space="preserve">Mồi xuôi pBR322 (10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M)</t>
    </r>
  </si>
  <si>
    <r>
      <t xml:space="preserve">Mồi ngược pBR322 (10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M)</t>
    </r>
  </si>
  <si>
    <t>0,5 µl</t>
  </si>
  <si>
    <t>./.</t>
  </si>
  <si>
    <t>Thể tích 1 phản ứng: 25 ul</t>
  </si>
  <si>
    <t>Thể tích cho chỉ tiêu phân tích (µl)</t>
  </si>
  <si>
    <t>Thể tích phản ứng kiểm soát (µl)</t>
  </si>
  <si>
    <t>Thể tích phản ứng</t>
  </si>
  <si>
    <t>Thể tích 1 phản ứng</t>
  </si>
  <si>
    <t>E.coli_O157_PCR</t>
  </si>
  <si>
    <t>STT</t>
  </si>
  <si>
    <t>N30</t>
  </si>
  <si>
    <t>K22</t>
  </si>
  <si>
    <t>Mồi VT-F</t>
  </si>
  <si>
    <t>Mồi VT-R</t>
  </si>
  <si>
    <t>N40</t>
  </si>
  <si>
    <r>
      <rPr>
        <u/>
        <sz val="11"/>
        <color theme="1"/>
        <rFont val="Calibri"/>
        <family val="2"/>
        <charset val="163"/>
        <scheme val="minor"/>
      </rPr>
      <t>Ghi chú:</t>
    </r>
    <r>
      <rPr>
        <sz val="11"/>
        <color theme="1"/>
        <rFont val="Calibri"/>
        <family val="2"/>
        <scheme val="minor"/>
      </rPr>
      <t xml:space="preserve">
- Sử dụng plasmid pBR322 để kiểm soát phản ứng.</t>
    </r>
  </si>
  <si>
    <r>
      <rPr>
        <u/>
        <sz val="11"/>
        <color theme="1"/>
        <rFont val="Calibri"/>
        <family val="2"/>
        <charset val="163"/>
        <scheme val="minor"/>
      </rPr>
      <t>Ghi chú:</t>
    </r>
    <r>
      <rPr>
        <sz val="11"/>
        <color theme="1"/>
        <rFont val="Calibri"/>
        <family val="2"/>
        <scheme val="minor"/>
      </rPr>
      <t xml:space="preserve">
- Sử dụng plasmid pBR322 để kiểm soát phản ứng.
- Thực hiện phân tích lần lượt CT -&gt; O1/O139</t>
    </r>
  </si>
  <si>
    <t>Norovirus_PCR</t>
  </si>
  <si>
    <t>Mồi G1-Up (hoặc G2) (10uM)</t>
  </si>
  <si>
    <t>Mồi G1-Down (hoặc G2) (10uM)</t>
  </si>
  <si>
    <t>Template RNA</t>
  </si>
  <si>
    <r>
      <rPr>
        <u/>
        <sz val="11"/>
        <color theme="1"/>
        <rFont val="Calibri"/>
        <family val="2"/>
        <charset val="163"/>
        <scheme val="minor"/>
      </rPr>
      <t>Ghi chú:</t>
    </r>
    <r>
      <rPr>
        <sz val="11"/>
        <color theme="1"/>
        <rFont val="Calibri"/>
        <family val="2"/>
        <scheme val="minor"/>
      </rPr>
      <t xml:space="preserve">
- Thành phần phản ứng của Norovirus GI/GII giống nhau, chỉ khác primer sử dụng</t>
    </r>
  </si>
  <si>
    <t>RT-mix, 50X</t>
  </si>
  <si>
    <t>Norovirus-HAV_Reatime PCR</t>
  </si>
  <si>
    <t>RT mix, 50X</t>
  </si>
  <si>
    <t>Mồi xuôi (10µM)</t>
  </si>
  <si>
    <t>Mồi ngược (10µM)</t>
  </si>
  <si>
    <t>Probe</t>
  </si>
  <si>
    <t>Control mix, 25X</t>
  </si>
  <si>
    <t>RNA</t>
  </si>
  <si>
    <t>Thể tích 1 phản ứng: 25 ul (HAV) và 20 ul (Noro)</t>
  </si>
  <si>
    <t>WSSV_PCR</t>
  </si>
  <si>
    <t>Thể tích phản ứng: 25ul</t>
  </si>
  <si>
    <t>Thành phần</t>
  </si>
  <si>
    <t>Thể tích ống phản ứng kiểm soát</t>
  </si>
  <si>
    <t>Mồi xuôi WSSV (10µM)</t>
  </si>
  <si>
    <t>Mồi ngược WSSV (10µM)</t>
  </si>
  <si>
    <t>Mồi xuôi Shrimp (10µM)</t>
  </si>
  <si>
    <t>Mồi ngược Shrimp (10µM)</t>
  </si>
  <si>
    <t>Thể tích PCR 1 (µl)</t>
  </si>
  <si>
    <t>Thể tích PCR 2 (µl)</t>
  </si>
  <si>
    <t>Thể tích phản ứng HAV (ul)</t>
  </si>
  <si>
    <t>Thể tích phản ứng NOROvirus (µl)</t>
  </si>
  <si>
    <r>
      <rPr>
        <u/>
        <sz val="11"/>
        <color theme="1"/>
        <rFont val="Calibri"/>
        <family val="2"/>
        <charset val="163"/>
        <scheme val="minor"/>
      </rPr>
      <t>Ghi chú:</t>
    </r>
    <r>
      <rPr>
        <sz val="11"/>
        <color theme="1"/>
        <rFont val="Calibri"/>
        <family val="2"/>
        <scheme val="minor"/>
      </rPr>
      <t xml:space="preserve">
- Chú ý nồng độ probe của HAV (1uM) và Noro (10uM)</t>
    </r>
  </si>
  <si>
    <t>WSSV_Realtime</t>
  </si>
  <si>
    <t>Ghi chú:
- Trình tự WSSV và Tôm (Kiểm soát) sử dụng cùng chu kỳ nhiệt và thành phần phản ứng
- Tôm sử dụng primer Shrimp_realtime</t>
  </si>
  <si>
    <r>
      <t>Nước (vừa đủ 20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l)</t>
    </r>
  </si>
  <si>
    <t>Khuôn DNA</t>
  </si>
  <si>
    <r>
      <t>Thể tích sử dụng (</t>
    </r>
    <r>
      <rPr>
        <b/>
        <sz val="13"/>
        <color theme="1"/>
        <rFont val="Symbol"/>
        <family val="1"/>
        <charset val="2"/>
      </rPr>
      <t>m</t>
    </r>
    <r>
      <rPr>
        <b/>
        <sz val="13"/>
        <color theme="1"/>
        <rFont val="Times New Roman"/>
        <family val="1"/>
        <charset val="163"/>
      </rPr>
      <t>l)</t>
    </r>
  </si>
  <si>
    <t>Ghi chú:
- PCR 1 sử dụng Primre F1-R1
- PCR 2 sử dụng Primer F2-R2, với khuôn DNA là 0,5ul sản phẩm của PCR 1
- Sử dụng mồi Tôm_PCR cho phản ứng kiểm soát</t>
  </si>
  <si>
    <r>
      <t>Mồi xuôi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</si>
  <si>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</si>
  <si>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Mẫu dò (tagman probe),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</si>
  <si>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t>YHV_type 1_PCR</t>
  </si>
  <si>
    <t>Thể tích (µl)</t>
  </si>
  <si>
    <r>
      <t xml:space="preserve">Mồi xuôi, 10 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</si>
  <si>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r>
      <t xml:space="preserve">Mồi ngược,10 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</si>
  <si>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t>YHV_type 1_Realtime</t>
  </si>
  <si>
    <t>Thể tích</t>
  </si>
  <si>
    <t>Probe qPCR master mix, 2X</t>
  </si>
  <si>
    <t>RT Mix for 1-Step RT-qPCR, 50X</t>
  </si>
  <si>
    <r>
      <t>Mồi xuôi,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</si>
  <si>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r>
      <t>Mồi ngược,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</si>
  <si>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r>
      <t>Mẫu dò,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</si>
  <si>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t>Nước vừa đủ</t>
  </si>
  <si>
    <t>Khuôn RNA</t>
  </si>
  <si>
    <t>Thể tích ống phản ứng kiểm soát (µl)</t>
  </si>
  <si>
    <t>IHHNV_PCR</t>
  </si>
  <si>
    <t>Ghi chú:
- Sử dụng 2 cặp mồi: IHHNV (IH389) để sàng lọc và IHHNV 309 (IH309) để khẳng định kết quả. 
- Sử dụng mồi Tôm_PCR để kiểm soát. Thể tích và thành phần phản ứng như nhau</t>
  </si>
  <si>
    <t>Thể tích ống phản ứng kiểm soát (ul)</t>
  </si>
  <si>
    <t>Thể tích phản ứng (ul)</t>
  </si>
  <si>
    <t>IHHNV_realtime</t>
  </si>
  <si>
    <t>Ghi chú:
- Sử dụng primer Tôm realtime để kiểm soát phản ứng. Thành phần sử dụng giống nhau</t>
  </si>
  <si>
    <r>
      <t>Nước (vừa đủ 25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l)</t>
    </r>
  </si>
  <si>
    <t>Thành phần phản ứng (ul)</t>
  </si>
  <si>
    <r>
      <t>Mẫu dò (taqman probe)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</si>
  <si>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TSV_PCR</t>
  </si>
  <si>
    <t>TSV_Realtime</t>
  </si>
  <si>
    <t xml:space="preserve">Nước vừa đủ (tổng thể tích 15 µl) </t>
  </si>
  <si>
    <t>Thể tích (ul)</t>
  </si>
  <si>
    <t>Phản ứng kiểm soát (ul)</t>
  </si>
  <si>
    <t>IMNV_PCR</t>
  </si>
  <si>
    <t>Thể tích cho 
PCR 2 (ul)</t>
  </si>
  <si>
    <t>Thể tích cho 
RT-PCR 1 (ul)</t>
  </si>
  <si>
    <r>
      <t>Mồi xuôi, 10 (</t>
    </r>
    <r>
      <rPr>
        <sz val="13"/>
        <color rgb="FF000000"/>
        <rFont val="Symbol"/>
        <family val="1"/>
        <charset val="2"/>
      </rPr>
      <t>m</t>
    </r>
    <r>
      <rPr>
        <sz val="13"/>
        <color rgb="FF000000"/>
        <rFont val="Times New Roman"/>
        <family val="1"/>
        <charset val="163"/>
      </rPr>
      <t>M)</t>
    </r>
  </si>
  <si>
    <t>Mồi ngược, (10µM)</t>
  </si>
  <si>
    <t>Template (khuôn RNA)</t>
  </si>
  <si>
    <t>Ghi chú:
- Khuôn RNA sử dụng trong PCR 2 (sử dụng cặp primer F2-R2) là sản phẩm có được từ PCR 1</t>
  </si>
  <si>
    <t>IMNV_realtime</t>
  </si>
  <si>
    <t>Thể tích phản ứng: 20ul</t>
  </si>
  <si>
    <t>GMO_35S_PCR</t>
  </si>
  <si>
    <t>Thể tích sử dụng</t>
  </si>
  <si>
    <t>Nuclease free water</t>
  </si>
  <si>
    <t>GMO_FMV_PCR</t>
  </si>
  <si>
    <t>GMO_tNOS_PCR</t>
  </si>
  <si>
    <t>lectin_invertase_PCR</t>
  </si>
  <si>
    <t>Ghi chú:
- Phản ứng dùng để kiểm tra thành phần đậu nành (lectin) hoặc bắp (invertase). Sử dụng cặp primer tương ứng cho từng chỉ tiêu
- Áp dụng cho trường hợp nồng độ DNA sau tách chiết &lt;1ng/ul hoặc khi muốn kiểm tra thành phần mẫu</t>
  </si>
  <si>
    <t>TiLV_PCR</t>
  </si>
  <si>
    <t>Ghi chú:
- Sản phẩm PCR 1 sẽ sử dụng làm khuôn cho PCR 2</t>
  </si>
  <si>
    <t>Thể tích PCR 2 (ul)</t>
  </si>
  <si>
    <t>Thể tích RT-PCR 1 (ul)</t>
  </si>
  <si>
    <t>Template</t>
  </si>
  <si>
    <t>DNA_Động vật_PCR</t>
  </si>
  <si>
    <t>Ghi chú:
- Phát hiện DNA heo-bò-gà-dê
- Sử dụng 1 primer F (SIM) và primer R cho từng chỉ tiêu tương ứng (heo, bò, gà, dê)</t>
  </si>
  <si>
    <t>Thể tích ống phản ứng cho chỉ tiêu phân tích</t>
  </si>
  <si>
    <r>
      <t xml:space="preserve">Mồi xuôi pBR322 (10 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</si>
  <si>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 xml:space="preserve">Mồi ngược pBR322 (10 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</si>
  <si>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Edwarsiella_PCR</t>
  </si>
  <si>
    <t>Ghi chú:
- Vi khuẩn gây bệnh gan thận mủ trên cá</t>
  </si>
  <si>
    <t>STEC_EHEC_VTEC_Realtime</t>
  </si>
  <si>
    <t>Mẫu dò (tagman probe)</t>
  </si>
  <si>
    <r>
      <t xml:space="preserve">Ghi chú:
- Phát hiện </t>
    </r>
    <r>
      <rPr>
        <i/>
        <sz val="11"/>
        <color theme="1"/>
        <rFont val="Calibri"/>
        <family val="2"/>
        <charset val="163"/>
        <scheme val="minor"/>
      </rPr>
      <t>E.coli</t>
    </r>
    <r>
      <rPr>
        <sz val="11"/>
        <color theme="1"/>
        <rFont val="Calibri"/>
        <family val="2"/>
        <charset val="163"/>
        <scheme val="minor"/>
      </rPr>
      <t xml:space="preserve"> nhóm STEC, EHEC, VTEC. 
- Bao gồm xác nhận gen độc (stx1, stx2, eae) và </t>
    </r>
    <r>
      <rPr>
        <i/>
        <sz val="11"/>
        <color theme="1"/>
        <rFont val="Calibri"/>
        <family val="2"/>
        <charset val="163"/>
        <scheme val="minor"/>
      </rPr>
      <t xml:space="preserve">E.coli </t>
    </r>
    <r>
      <rPr>
        <sz val="11"/>
        <color theme="1"/>
        <rFont val="Calibri"/>
        <family val="2"/>
        <charset val="163"/>
        <scheme val="minor"/>
      </rPr>
      <t>nhóm O: O157...</t>
    </r>
    <r>
      <rPr>
        <sz val="11"/>
        <color theme="1"/>
        <rFont val="Calibri"/>
        <family val="2"/>
        <scheme val="minor"/>
      </rPr>
      <t xml:space="preserve">
- Quy trình: phát hiện stx1/ stx2 --&gt; phát hiện eae --&gt; phát hiện </t>
    </r>
    <r>
      <rPr>
        <i/>
        <sz val="11"/>
        <color theme="1"/>
        <rFont val="Calibri"/>
        <family val="2"/>
        <charset val="163"/>
        <scheme val="minor"/>
      </rPr>
      <t xml:space="preserve">E.coli </t>
    </r>
    <r>
      <rPr>
        <sz val="11"/>
        <color theme="1"/>
        <rFont val="Calibri"/>
        <family val="2"/>
        <charset val="163"/>
        <scheme val="minor"/>
      </rPr>
      <t>nhóm O</t>
    </r>
  </si>
  <si>
    <t>AHPND / EMS_PCR</t>
  </si>
  <si>
    <t>Ghi chú:
- Thực hiện kèm phản ứng kiểm soát với primer tôm PCR. Thể tích và chu trình nhiệt như nhau</t>
  </si>
  <si>
    <t>AHPND / EMS_Realtime</t>
  </si>
  <si>
    <t>Ghi chú:
- Thực hiện phản ứng kiểm soát với primer / probe tôm realtime. Thành phần phản ứng tương tự nhau</t>
  </si>
  <si>
    <r>
      <t>Nước (vừa đủ 15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l)</t>
    </r>
  </si>
  <si>
    <t>Aeromonas_PCR</t>
  </si>
  <si>
    <r>
      <t xml:space="preserve">Ghi chú:
- Phát hiện </t>
    </r>
    <r>
      <rPr>
        <i/>
        <sz val="11"/>
        <color theme="1"/>
        <rFont val="Calibri"/>
        <family val="2"/>
        <charset val="163"/>
        <scheme val="minor"/>
      </rPr>
      <t>Aeromonas hydrophyla</t>
    </r>
    <r>
      <rPr>
        <sz val="11"/>
        <color theme="1"/>
        <rFont val="Calibri"/>
        <family val="2"/>
        <charset val="163"/>
        <scheme val="minor"/>
      </rPr>
      <t xml:space="preserve"> gây bệnh nhiễm trùng máu ở cá.</t>
    </r>
  </si>
  <si>
    <t>Mồi Forward (10µM)</t>
  </si>
  <si>
    <t>Mồi Reverse (10µM)</t>
  </si>
  <si>
    <t>Nước cất</t>
  </si>
  <si>
    <t>Thể tích ống phản ứng cho Aeromonas (µl)</t>
  </si>
  <si>
    <t>Bệnh còi (MBV)_PCR</t>
  </si>
  <si>
    <r>
      <t>Mồi tôm Forward (Shrimp,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</si>
  <si>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tôm Reverse (Shrimp,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</si>
  <si>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Thể tích phản ứng cho MBV (µl)</t>
  </si>
  <si>
    <t>Clostridium botulinum_PCR</t>
  </si>
  <si>
    <t>Ghi chú:
- Phát hiện 4 type Clostridium botulinum (A, B, E, F). Mỗi type sử dụng 1 cặp primer tương ứng</t>
  </si>
  <si>
    <t>Probe qPCR master mix</t>
  </si>
  <si>
    <t>Mồi xuôi, (10µM)</t>
  </si>
  <si>
    <t>VNN / VER_PCR</t>
  </si>
  <si>
    <t>Thể tích phản ứng: 25u</t>
  </si>
  <si>
    <t>Ghi chú: 
- Phát hiện virus gây bệnh hoại tử thần kinh trên cá</t>
  </si>
  <si>
    <t>Mẫu phân tích</t>
  </si>
  <si>
    <t>SVC_PCR</t>
  </si>
  <si>
    <t>Ghi chú:
- Phát hiện virus gây bệnh xuất huyết mùa xuân
- Sản phẩm PCR 1 được sử dụng làm template cho PCR 2</t>
  </si>
  <si>
    <t>Thuốc thử</t>
  </si>
  <si>
    <t>Thể tích sử dụng cho RT-PCR 1</t>
  </si>
  <si>
    <t>Thể tích sử dụng PCR 2</t>
  </si>
  <si>
    <r>
      <t>SVC_</t>
    </r>
    <r>
      <rPr>
        <b/>
        <sz val="13"/>
        <color theme="1"/>
        <rFont val="Times New Roman"/>
        <family val="1"/>
        <charset val="163"/>
      </rPr>
      <t>F1</t>
    </r>
    <r>
      <rPr>
        <sz val="13"/>
        <color theme="1"/>
        <rFont val="Times New Roman"/>
        <family val="1"/>
        <charset val="163"/>
      </rPr>
      <t xml:space="preserve"> (</t>
    </r>
    <r>
      <rPr>
        <sz val="13"/>
        <color theme="1"/>
        <rFont val="Symbol"/>
        <family val="1"/>
        <charset val="2"/>
      </rPr>
      <t>10mM</t>
    </r>
    <r>
      <rPr>
        <sz val="13"/>
        <color theme="1"/>
        <rFont val="Times New Roman"/>
        <family val="1"/>
        <charset val="163"/>
      </rPr>
      <t>)</t>
    </r>
  </si>
  <si>
    <r>
      <t>SVC_</t>
    </r>
    <r>
      <rPr>
        <b/>
        <sz val="13"/>
        <color theme="1"/>
        <rFont val="Times New Roman"/>
        <family val="1"/>
        <charset val="163"/>
      </rPr>
      <t>R2</t>
    </r>
    <r>
      <rPr>
        <sz val="13"/>
        <color theme="1"/>
        <rFont val="Times New Roman"/>
        <family val="1"/>
        <charset val="163"/>
      </rPr>
      <t xml:space="preserve"> (</t>
    </r>
    <r>
      <rPr>
        <sz val="13"/>
        <color theme="1"/>
        <rFont val="Symbol"/>
        <family val="1"/>
        <charset val="2"/>
      </rPr>
      <t>10mM</t>
    </r>
    <r>
      <rPr>
        <sz val="13"/>
        <color theme="1"/>
        <rFont val="Times New Roman"/>
        <family val="1"/>
        <charset val="163"/>
      </rPr>
      <t>)</t>
    </r>
  </si>
  <si>
    <r>
      <t>SVC_</t>
    </r>
    <r>
      <rPr>
        <b/>
        <sz val="13"/>
        <color theme="1"/>
        <rFont val="Times New Roman"/>
        <family val="1"/>
        <charset val="163"/>
      </rPr>
      <t>R4</t>
    </r>
    <r>
      <rPr>
        <sz val="13"/>
        <color theme="1"/>
        <rFont val="Times New Roman"/>
        <family val="1"/>
        <charset val="163"/>
      </rPr>
      <t xml:space="preserve"> (</t>
    </r>
    <r>
      <rPr>
        <sz val="13"/>
        <color theme="1"/>
        <rFont val="Symbol"/>
        <family val="1"/>
        <charset val="2"/>
      </rPr>
      <t>10mM</t>
    </r>
    <r>
      <rPr>
        <sz val="13"/>
        <color theme="1"/>
        <rFont val="Times New Roman"/>
        <family val="1"/>
        <charset val="163"/>
      </rPr>
      <t>)</t>
    </r>
  </si>
  <si>
    <t xml:space="preserve">Nước cất </t>
  </si>
  <si>
    <t>Dịch chiết mẫu (*)</t>
  </si>
  <si>
    <t>KHV_PCR</t>
  </si>
  <si>
    <t>Thể tích sử dụng cho KHV</t>
  </si>
  <si>
    <t>Thể tích sử dụng cho phản ứng kiểm soát</t>
  </si>
  <si>
    <r>
      <t>Mồi Forward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</si>
  <si>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Reverse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</si>
  <si>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EUS_A.invadans_PCR</t>
  </si>
  <si>
    <t>Ghi chú:
- Phát hiện nấm Aphanomyces invadans gây hội chứng lở loét (EUS)</t>
  </si>
  <si>
    <t>Thể tích sử dụng cho Aphanomyces</t>
  </si>
  <si>
    <t>RSIVD_Đốm đỏ_PCR</t>
  </si>
  <si>
    <t>Thể tích sử dụng cho RSIVD</t>
  </si>
  <si>
    <t>Thể tích cho phản ứng kiểm soát</t>
  </si>
  <si>
    <t>GMO_35S-tNOS_Realtime</t>
  </si>
  <si>
    <r>
      <t>Mồi xuôi 35S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</si>
  <si>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35S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</si>
  <si>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Mẫu dò (taqman probe) 35S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</si>
  <si>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xuôi NOS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</si>
  <si>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NOS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</si>
  <si>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Mẫu dò (taqman probe) NOS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</si>
  <si>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Thể tích sử dụng (ul)</t>
  </si>
  <si>
    <t>GMO_FMV_Realtime</t>
  </si>
  <si>
    <r>
      <t>FMV_qPCR-F, 10</t>
    </r>
    <r>
      <rPr>
        <sz val="13"/>
        <color rgb="FF222222"/>
        <rFont val="Symbol"/>
        <family val="1"/>
        <charset val="2"/>
      </rPr>
      <t>m</t>
    </r>
    <r>
      <rPr>
        <sz val="13"/>
        <color rgb="FF222222"/>
        <rFont val="Times New Roman"/>
        <family val="1"/>
        <charset val="163"/>
      </rPr>
      <t>M</t>
    </r>
  </si>
  <si>
    <r>
      <t>FMV_qPCR-R, 10</t>
    </r>
    <r>
      <rPr>
        <sz val="13"/>
        <color rgb="FF222222"/>
        <rFont val="Symbol"/>
        <family val="1"/>
        <charset val="2"/>
      </rPr>
      <t>m</t>
    </r>
    <r>
      <rPr>
        <sz val="13"/>
        <color rgb="FF222222"/>
        <rFont val="Times New Roman"/>
        <family val="1"/>
        <charset val="163"/>
      </rPr>
      <t>M</t>
    </r>
  </si>
  <si>
    <r>
      <t>FMV-probe, 10</t>
    </r>
    <r>
      <rPr>
        <sz val="13"/>
        <color rgb="FF222222"/>
        <rFont val="Symbol"/>
        <family val="1"/>
        <charset val="2"/>
      </rPr>
      <t>m</t>
    </r>
    <r>
      <rPr>
        <sz val="13"/>
        <color rgb="FF222222"/>
        <rFont val="Times New Roman"/>
        <family val="1"/>
        <charset val="163"/>
      </rPr>
      <t>M</t>
    </r>
  </si>
  <si>
    <t>DNA template</t>
  </si>
  <si>
    <t>Streptococcus agalactiae_PCR</t>
  </si>
  <si>
    <t>Ghi chú:
- Thực hiện 2 dãy phản ứng với cặp primer F1/R1 (154bp), F2/R2 (190bp). Thành phần phản ứng và chu trình nhiệt tương tự nhau</t>
  </si>
  <si>
    <t>Bệnh sữa_Ricketsia_PCR</t>
  </si>
  <si>
    <t>Ghi chú:
- Phát hiện Ricketsia like bacteria gây bệnh sữa trên tôm
- Dùng primer tôm (PCR) để làm phản ứng kiểm soát. Thực hiện phản ứng multi</t>
  </si>
  <si>
    <r>
      <t>Mồi xuôi cho Tôm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</si>
  <si>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cho Tôm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</si>
  <si>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VHS_PCR</t>
  </si>
  <si>
    <t>Thể tích sử dụng(ul)</t>
  </si>
  <si>
    <t>Trắng đuôi (WTD)_MrNV_PCR</t>
  </si>
  <si>
    <t>Ghi chú:
- Sản phẩm PCR 1 dùng làm template cho PCR 2</t>
  </si>
  <si>
    <r>
      <t>Mồi Forward,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</si>
  <si>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r>
      <t>Mồi Reverse, 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</t>
    </r>
  </si>
  <si>
    <t>Khuôn RNA / DNA</t>
  </si>
  <si>
    <t>Thể tích PCR lần 1</t>
  </si>
  <si>
    <t>Thể tích PCR lần 2</t>
  </si>
  <si>
    <t>Crayfish plague_A.astaci_PCR</t>
  </si>
  <si>
    <r>
      <t>Plasmid pBR322 (1ng/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l)</t>
    </r>
  </si>
  <si>
    <t>Mồi xuôi pBR322 (10 µM)</t>
  </si>
  <si>
    <t>Mồi ngược pBR322 (10 µM)</t>
  </si>
  <si>
    <t>NHP_NHPB_PCR</t>
  </si>
  <si>
    <r>
      <t xml:space="preserve">Ghi chú:
- Phát hiện vi khuẩn </t>
    </r>
    <r>
      <rPr>
        <i/>
        <sz val="11"/>
        <color theme="1"/>
        <rFont val="Calibri"/>
        <family val="2"/>
        <charset val="163"/>
        <scheme val="minor"/>
      </rPr>
      <t xml:space="preserve">Hepatobacter penaei </t>
    </r>
    <r>
      <rPr>
        <sz val="11"/>
        <color theme="1"/>
        <rFont val="Calibri"/>
        <family val="2"/>
        <charset val="163"/>
        <scheme val="minor"/>
      </rPr>
      <t>gây hoại tử gan tụy trên tôm</t>
    </r>
  </si>
  <si>
    <t>Mồi xuôi NHP (10µM)</t>
  </si>
  <si>
    <t>Mồi ngược NHP (10µM)</t>
  </si>
  <si>
    <t>DNA mẫu</t>
  </si>
  <si>
    <t>Tên hóa chất</t>
  </si>
  <si>
    <t>Mồi xuôi (10 µM)</t>
  </si>
  <si>
    <t>Mồi ngược (10 µM)</t>
  </si>
  <si>
    <t>Probe (10 µM)</t>
  </si>
  <si>
    <t>Ghi chú:
- Phản ứng realtime sử dụng probe
- Mồi xuôi / ngược, probe sử dụng tương ứng với chỉ tiêu phân tích (trâu, bò)</t>
  </si>
  <si>
    <t>Phân biệt Trâu_Bò_Realtime SYBR</t>
  </si>
  <si>
    <t>Ghi chú:
- Phản ứng realtime sử dụng SYBR (master mix qPCR)
- Mồi xuôi / ngược, probe sử dụng tương ứng với chỉ tiêu phân tích (trâu, bò)</t>
  </si>
  <si>
    <t>DIV 1_Đầu trắng_Realtime</t>
  </si>
  <si>
    <t>Phân biệt Trâu_Bò_Realtime probe</t>
  </si>
  <si>
    <t>Ghi chú:
- Thực hiện phản ứng multi với gen kiểm soát Tôm (realtime)</t>
  </si>
  <si>
    <r>
      <t>Mồi xuôi DIV1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</si>
  <si>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DIV1(10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</si>
  <si>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t>Mẫu dò DIV1 (Taqman probe)</t>
  </si>
  <si>
    <r>
      <t>Mẫu dò tôm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</si>
  <si>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xuôi tôm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</si>
  <si>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Mồi ngược tôm (10</t>
    </r>
    <r>
      <rPr>
        <sz val="13"/>
        <color theme="1"/>
        <rFont val="Symbol"/>
        <family val="1"/>
        <charset val="2"/>
      </rPr>
      <t>m</t>
    </r>
    <r>
      <rPr>
        <sz val="13"/>
        <color theme="1"/>
        <rFont val="Times New Roman"/>
        <family val="1"/>
        <charset val="163"/>
      </rPr>
      <t>M)</t>
    </r>
  </si>
  <si>
    <r>
      <t>Thể tích sử dụng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  <charset val="163"/>
      </rPr>
      <t>l)</t>
    </r>
  </si>
  <si>
    <t>M48</t>
  </si>
  <si>
    <t>O58</t>
  </si>
  <si>
    <t>O67</t>
  </si>
  <si>
    <t>M83</t>
  </si>
  <si>
    <t>N93</t>
  </si>
  <si>
    <t>N102</t>
  </si>
  <si>
    <t>M118</t>
  </si>
  <si>
    <t>N128</t>
  </si>
  <si>
    <t>N136</t>
  </si>
  <si>
    <t>N146</t>
  </si>
  <si>
    <t>M153</t>
  </si>
  <si>
    <t>M160</t>
  </si>
  <si>
    <t>M167</t>
  </si>
  <si>
    <t>M174</t>
  </si>
  <si>
    <t>N182</t>
  </si>
  <si>
    <t>N192</t>
  </si>
  <si>
    <t>N202</t>
  </si>
  <si>
    <t>M210</t>
  </si>
  <si>
    <t>N235</t>
  </si>
  <si>
    <t>N244</t>
  </si>
  <si>
    <t>M251</t>
  </si>
  <si>
    <t>M259</t>
  </si>
  <si>
    <t>N268</t>
  </si>
  <si>
    <t>N278</t>
  </si>
  <si>
    <t>N288</t>
  </si>
  <si>
    <t>N298</t>
  </si>
  <si>
    <t>M309</t>
  </si>
  <si>
    <t>M317</t>
  </si>
  <si>
    <t>M324</t>
  </si>
  <si>
    <t>M333</t>
  </si>
  <si>
    <t>M341</t>
  </si>
  <si>
    <t>N349</t>
  </si>
  <si>
    <t>M359</t>
  </si>
  <si>
    <t>M368</t>
  </si>
  <si>
    <t>M376</t>
  </si>
  <si>
    <t>M383</t>
  </si>
  <si>
    <t>M394</t>
  </si>
  <si>
    <t>Thể tích phản ứng kiểm soát (ul)</t>
  </si>
  <si>
    <t>N75</t>
  </si>
  <si>
    <t>Thành phần phản ứng kiểm soát (ul)</t>
  </si>
  <si>
    <t>Thể tích ống phản ứng cho chỉ tiêu phân tích (ul)</t>
  </si>
  <si>
    <t>Thể tích sử dụng cho RT-PCR 1 (ul)</t>
  </si>
  <si>
    <t>Thể tích sử dụng PCR 2 (ul)</t>
  </si>
  <si>
    <t>Thể tích sử dụng cho KHV (ul)</t>
  </si>
  <si>
    <t>Thể tích sử dụng cho phản ứng kiểm soát (ul)</t>
  </si>
  <si>
    <t>Thể tích sử dụng cho Aphanomyces (ul)</t>
  </si>
  <si>
    <t>Thể tích sử dụng cho RSIVD (ul)</t>
  </si>
  <si>
    <t>Thể tích cho phản ứng kiểm soát (ul)</t>
  </si>
  <si>
    <t>N110</t>
  </si>
  <si>
    <t>N217</t>
  </si>
  <si>
    <t>N225</t>
  </si>
  <si>
    <t>Covid_Realtime</t>
  </si>
  <si>
    <t>RT mix</t>
  </si>
  <si>
    <t>Primer - Forward</t>
  </si>
  <si>
    <t>Primer - Reverse</t>
  </si>
  <si>
    <t>Nuclease Free Water</t>
  </si>
  <si>
    <t>Ghi chú:
- Phân tích sàng lọc bằng gen ORF1ab --&gt; Khẳng định lại bằng gen: N1, N2, E
- Kiểm soát bằng RNA extraction control</t>
  </si>
  <si>
    <t>Dị ứng: Mè, Cá, Giáp xác, Thân mềm, Gluten, Gạo. Đậu nành, Cần tây, Mù tạt</t>
  </si>
  <si>
    <t>Thể tích phản ứng: 25 ul</t>
  </si>
  <si>
    <t>Ghi chú:
- Mỗi chỉ tiêu dị dứng sẽ sử dụng các bộ kit tương ứng. Thành phần phản ứng như nhau
- Riêng đậu nành, mè, cần tây là kit multiplex</t>
  </si>
  <si>
    <t>Reaction mix</t>
  </si>
  <si>
    <t>Taq polymerase</t>
  </si>
  <si>
    <t>Dịch tách chiết DNA</t>
  </si>
  <si>
    <t>Phát hiện DNA cá</t>
  </si>
  <si>
    <r>
      <t>Mồi xuôi, 10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</t>
    </r>
  </si>
  <si>
    <r>
      <t>Mồi ngược, 10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</t>
    </r>
  </si>
  <si>
    <r>
      <t>Plasmid pBR322 (1ng/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l)</t>
    </r>
  </si>
  <si>
    <r>
      <t xml:space="preserve">Mồi xuôi pBR322 (10 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M)</t>
    </r>
  </si>
  <si>
    <r>
      <t xml:space="preserve">Mồi ngược pBR322 (10 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M)</t>
    </r>
  </si>
  <si>
    <t xml:space="preserve"> ./.</t>
  </si>
  <si>
    <t>Phát hiện Động vật Giáp xác</t>
  </si>
  <si>
    <t>GMO_Cry1Ab/Ac_realtime</t>
  </si>
  <si>
    <r>
      <t>Mồi xuôi (10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M)</t>
    </r>
  </si>
  <si>
    <r>
      <t>Mồi ngược (10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M)</t>
    </r>
  </si>
  <si>
    <r>
      <t>Probe (10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Times New Roman"/>
        <family val="1"/>
        <charset val="163"/>
      </rPr>
      <t>M)</t>
    </r>
  </si>
  <si>
    <t>GMO_npt II_PCR</t>
  </si>
  <si>
    <t>Thể tích phản ứng:25ul</t>
  </si>
  <si>
    <t>GMO_bar_Realtime</t>
  </si>
  <si>
    <t>GMO_pat_Realtime</t>
  </si>
  <si>
    <t>GMO_Đu đủ biến đổi gen_Reatltime</t>
  </si>
  <si>
    <t>Ghi chú: Phương pháp chưa hoàn thiện. Vui lòng liên hệ</t>
  </si>
  <si>
    <t>EHP trên Tôm (Enterocytozoon Hepato Penaei)</t>
  </si>
  <si>
    <t>Ghi chú:
- Sử dụng trình tự tôm realtime làm phản ứng kiểm soát</t>
  </si>
  <si>
    <t>EHVN trên cá_PCR</t>
  </si>
  <si>
    <t>Ghi chú:
- Có sử dụng enzyme cắt giới hạn để khẳng định sản phẩm PCR
- Sử dụng kèm 1 phản ứng cho chứng dương cho enzyme cắt giới hạn</t>
  </si>
  <si>
    <t>M151_F (100ng/uL)</t>
  </si>
  <si>
    <t>M151_R (100ng/uL)</t>
  </si>
  <si>
    <t>IHNV trên cá_Realtime PCR</t>
  </si>
  <si>
    <t>Thế tích phản ứng: 25ul</t>
  </si>
  <si>
    <t>Probe qPCR mastermix, 2X</t>
  </si>
  <si>
    <t>Probe qPCR master mix (2X)</t>
  </si>
  <si>
    <t>Probe qPCR mastermix, 2X with dUTP</t>
  </si>
  <si>
    <t xml:space="preserve"> Probe qPCR mastermix, 2X</t>
  </si>
  <si>
    <t xml:space="preserve">  probe qPCR mastermix, 2X</t>
  </si>
  <si>
    <t xml:space="preserve">  probe qPCR mastermix with dUTP, 2X</t>
  </si>
  <si>
    <t xml:space="preserve">  probe qPCR,</t>
  </si>
  <si>
    <t>Probe 1-step RT-qPCR</t>
  </si>
  <si>
    <t>V.c_O1/O139_PCR</t>
  </si>
  <si>
    <t>M408</t>
  </si>
  <si>
    <t>N403</t>
  </si>
  <si>
    <t>N418</t>
  </si>
  <si>
    <t>N428</t>
  </si>
  <si>
    <t>M436</t>
  </si>
  <si>
    <t>M443</t>
  </si>
  <si>
    <t>M451</t>
  </si>
  <si>
    <t>M459</t>
  </si>
  <si>
    <t>M467</t>
  </si>
  <si>
    <t>N475</t>
  </si>
  <si>
    <t>M482</t>
  </si>
  <si>
    <t>M490</t>
  </si>
  <si>
    <t>Salmella_LAMP</t>
  </si>
  <si>
    <t>LAMP master mix, 2X</t>
  </si>
  <si>
    <t>Primer mix, 10X</t>
  </si>
  <si>
    <t>Khuôn DN</t>
  </si>
  <si>
    <t>M496</t>
  </si>
  <si>
    <t>Ghi chú:
- Primer mix sẽ được pha sẵn định kỳ.
- Thông tin chuẩn bị Primer mix được hướng dẫn trong sổ 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</si>
</sst>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Calibri"/>
      <family val="2"/>
    </font>
    <font>
      <b/>
      <sz val="13"/>
      <color theme="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u/>
      <sz val="9.35"/>
      <color theme="10"/>
      <name val="Calibri"/>
      <family val="2"/>
    </font>
    <font>
      <b/>
      <u/>
      <sz val="16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u/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3"/>
      <color rgb="FF000000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3"/>
      <color theme="1"/>
      <name val="Symbol"/>
      <family val="1"/>
      <charset val="2"/>
    </font>
    <font>
      <b/>
      <sz val="13"/>
      <color theme="1"/>
      <name val="Symbol"/>
      <family val="1"/>
      <charset val="2"/>
    </font>
    <font>
      <sz val="11"/>
      <color rgb="FF000000"/>
      <name val="Times New Roman"/>
      <family val="1"/>
      <charset val="163"/>
    </font>
    <font>
      <sz val="13"/>
      <color rgb="FF000000"/>
      <name val="Symbol"/>
      <family val="1"/>
      <charset val="2"/>
    </font>
    <font>
      <i/>
      <sz val="11"/>
      <color theme="1"/>
      <name val="Calibri"/>
      <family val="2"/>
      <charset val="163"/>
      <scheme val="minor"/>
    </font>
    <font>
      <b/>
      <sz val="13"/>
      <color rgb="FF222222"/>
      <name val="Times New Roman"/>
      <family val="1"/>
      <charset val="163"/>
    </font>
    <font>
      <sz val="13"/>
      <color rgb="FF222222"/>
      <name val="Times New Roman"/>
      <family val="1"/>
      <charset val="163"/>
    </font>
    <font>
      <sz val="13"/>
      <color rgb="FF222222"/>
      <name val="Symbol"/>
      <family val="1"/>
      <charset val="2"/>
    </font>
    <font>
      <b/>
      <sz val="11"/>
      <color theme="1"/>
      <name val="Symbol"/>
      <family val="1"/>
      <charset val="2"/>
    </font>
    <font>
      <b/>
      <sz val="11"/>
      <color rgb="FF222222"/>
      <name val="Times New Roman"/>
      <family val="1"/>
      <charset val="163"/>
    </font>
    <font>
      <sz val="11"/>
      <color rgb="FF222222"/>
      <name val="Times New Roman"/>
      <family val="1"/>
      <charset val="163"/>
    </font>
    <font>
      <b/>
      <sz val="9"/>
      <color indexed="81"/>
      <name val="Tahoma"/>
      <charset val="1"/>
    </font>
    <font>
      <b/>
      <sz val="11"/>
      <color theme="1"/>
      <name val="Cambria"/>
      <family val="1"/>
      <charset val="163"/>
      <scheme val="major"/>
    </font>
    <font>
      <sz val="12"/>
      <color rgb="FF000000"/>
      <name val="Times New Roman"/>
      <family val="1"/>
      <charset val="163"/>
    </font>
    <font>
      <b/>
      <sz val="13"/>
      <color theme="1"/>
      <name val="Cambria"/>
      <family val="1"/>
      <charset val="163"/>
      <scheme val="major"/>
    </font>
    <font>
      <sz val="12"/>
      <color rgb="FF000000"/>
      <name val="Symbol"/>
      <family val="1"/>
      <charset val="2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163"/>
    </font>
    <font>
      <b/>
      <sz val="12"/>
      <color rgb="FF000000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9C0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/>
    <xf numFmtId="0" fontId="7" fillId="0" borderId="0" xfId="0" applyFont="1"/>
    <xf numFmtId="0" fontId="7" fillId="0" borderId="3" xfId="0" applyFont="1" applyBorder="1"/>
    <xf numFmtId="0" fontId="7" fillId="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1" fillId="8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7" fillId="7" borderId="1" xfId="0" applyFont="1" applyFill="1" applyBorder="1"/>
    <xf numFmtId="0" fontId="7" fillId="7" borderId="9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3" fillId="0" borderId="0" xfId="1" applyAlignment="1" applyProtection="1"/>
    <xf numFmtId="0" fontId="0" fillId="2" borderId="0" xfId="0" applyFill="1"/>
    <xf numFmtId="0" fontId="0" fillId="9" borderId="1" xfId="0" applyFill="1" applyBorder="1"/>
    <xf numFmtId="0" fontId="17" fillId="10" borderId="0" xfId="0" applyFont="1" applyFill="1"/>
    <xf numFmtId="0" fontId="18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17" fillId="0" borderId="0" xfId="0" applyFont="1"/>
    <xf numFmtId="0" fontId="0" fillId="10" borderId="0" xfId="0" applyFill="1"/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10" xfId="0" applyBorder="1"/>
    <xf numFmtId="0" fontId="0" fillId="0" borderId="16" xfId="0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0" fillId="0" borderId="3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0" fillId="0" borderId="16" xfId="0" applyBorder="1"/>
    <xf numFmtId="0" fontId="0" fillId="0" borderId="22" xfId="0" applyBorder="1" applyAlignment="1">
      <alignment horizontal="left" vertical="center" wrapText="1"/>
    </xf>
    <xf numFmtId="0" fontId="17" fillId="0" borderId="19" xfId="0" applyFont="1" applyBorder="1"/>
    <xf numFmtId="0" fontId="6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0" fillId="0" borderId="26" xfId="0" applyBorder="1"/>
    <xf numFmtId="0" fontId="20" fillId="0" borderId="27" xfId="0" applyFont="1" applyBorder="1" applyAlignment="1">
      <alignment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3" xfId="0" applyFont="1" applyBorder="1" applyAlignment="1">
      <alignment vertical="center" wrapText="1"/>
    </xf>
    <xf numFmtId="0" fontId="23" fillId="0" borderId="10" xfId="0" applyFont="1" applyBorder="1" applyAlignment="1">
      <alignment horizontal="justify" vertical="center" wrapText="1"/>
    </xf>
    <xf numFmtId="0" fontId="0" fillId="0" borderId="32" xfId="0" applyBorder="1"/>
    <xf numFmtId="0" fontId="0" fillId="0" borderId="33" xfId="0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25" fillId="0" borderId="31" xfId="0" applyFont="1" applyBorder="1"/>
    <xf numFmtId="0" fontId="23" fillId="0" borderId="16" xfId="0" applyFont="1" applyBorder="1" applyAlignment="1">
      <alignment horizontal="justify" vertical="center" wrapText="1"/>
    </xf>
    <xf numFmtId="0" fontId="27" fillId="0" borderId="20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0" fontId="0" fillId="0" borderId="33" xfId="0" applyBorder="1"/>
    <xf numFmtId="0" fontId="27" fillId="0" borderId="20" xfId="0" applyFont="1" applyBorder="1" applyAlignment="1">
      <alignment horizontal="justify" vertical="center" wrapText="1"/>
    </xf>
    <xf numFmtId="0" fontId="25" fillId="0" borderId="13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3" fillId="0" borderId="1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6" xfId="0" applyFont="1" applyBorder="1" applyAlignment="1">
      <alignment vertical="center" wrapText="1"/>
    </xf>
    <xf numFmtId="0" fontId="25" fillId="0" borderId="20" xfId="0" applyFont="1" applyBorder="1"/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justify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justify" vertical="center" wrapText="1"/>
    </xf>
    <xf numFmtId="0" fontId="25" fillId="0" borderId="31" xfId="0" applyFont="1" applyBorder="1" applyAlignment="1">
      <alignment wrapText="1"/>
    </xf>
    <xf numFmtId="0" fontId="25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5" fillId="0" borderId="34" xfId="0" applyFont="1" applyBorder="1"/>
    <xf numFmtId="0" fontId="0" fillId="9" borderId="1" xfId="0" applyFill="1" applyBorder="1" applyAlignment="1">
      <alignment horizontal="center" vertical="center" wrapText="1"/>
    </xf>
    <xf numFmtId="2" fontId="0" fillId="0" borderId="0" xfId="0" applyNumberFormat="1"/>
    <xf numFmtId="2" fontId="0" fillId="10" borderId="0" xfId="0" applyNumberFormat="1" applyFill="1"/>
    <xf numFmtId="2" fontId="18" fillId="10" borderId="0" xfId="0" applyNumberFormat="1" applyFont="1" applyFill="1" applyAlignment="1">
      <alignment horizontal="center" vertical="center"/>
    </xf>
    <xf numFmtId="2" fontId="17" fillId="10" borderId="0" xfId="0" applyNumberFormat="1" applyFont="1" applyFill="1"/>
    <xf numFmtId="2" fontId="0" fillId="0" borderId="23" xfId="0" applyNumberForma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2" fontId="20" fillId="0" borderId="14" xfId="0" applyNumberFormat="1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2" fontId="20" fillId="0" borderId="15" xfId="0" applyNumberFormat="1" applyFont="1" applyBorder="1" applyAlignment="1">
      <alignment horizontal="center" vertical="center" wrapText="1"/>
    </xf>
    <xf numFmtId="2" fontId="20" fillId="0" borderId="21" xfId="0" applyNumberFormat="1" applyFont="1" applyBorder="1" applyAlignment="1">
      <alignment vertical="center" wrapText="1"/>
    </xf>
    <xf numFmtId="2" fontId="20" fillId="0" borderId="17" xfId="0" applyNumberFormat="1" applyFont="1" applyBorder="1" applyAlignment="1">
      <alignment horizontal="center" vertical="center" wrapText="1"/>
    </xf>
    <xf numFmtId="2" fontId="20" fillId="0" borderId="18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20" fillId="0" borderId="24" xfId="0" applyNumberFormat="1" applyFont="1" applyBorder="1" applyAlignment="1">
      <alignment horizontal="center" vertical="center" wrapText="1"/>
    </xf>
    <xf numFmtId="2" fontId="20" fillId="0" borderId="25" xfId="0" applyNumberFormat="1" applyFont="1" applyBorder="1" applyAlignment="1">
      <alignment horizontal="center" vertical="center" wrapText="1"/>
    </xf>
    <xf numFmtId="2" fontId="28" fillId="0" borderId="13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2" fontId="24" fillId="0" borderId="17" xfId="0" applyNumberFormat="1" applyFont="1" applyBorder="1" applyAlignment="1">
      <alignment horizontal="center" vertical="center" wrapText="1"/>
    </xf>
    <xf numFmtId="2" fontId="24" fillId="0" borderId="18" xfId="0" applyNumberFormat="1" applyFont="1" applyBorder="1" applyAlignment="1">
      <alignment horizontal="center" vertical="center" wrapText="1"/>
    </xf>
    <xf numFmtId="2" fontId="28" fillId="0" borderId="0" xfId="0" applyNumberFormat="1" applyFont="1" applyAlignment="1">
      <alignment horizontal="center" vertical="center" wrapText="1"/>
    </xf>
    <xf numFmtId="2" fontId="28" fillId="0" borderId="13" xfId="0" applyNumberFormat="1" applyFont="1" applyBorder="1" applyAlignment="1">
      <alignment vertical="center" wrapText="1"/>
    </xf>
    <xf numFmtId="2" fontId="28" fillId="0" borderId="14" xfId="0" applyNumberFormat="1" applyFont="1" applyBorder="1" applyAlignment="1">
      <alignment vertical="center" wrapText="1"/>
    </xf>
    <xf numFmtId="2" fontId="25" fillId="0" borderId="13" xfId="0" applyNumberFormat="1" applyFont="1" applyBorder="1" applyAlignment="1">
      <alignment horizontal="center" wrapText="1"/>
    </xf>
    <xf numFmtId="2" fontId="25" fillId="0" borderId="14" xfId="0" applyNumberFormat="1" applyFont="1" applyBorder="1" applyAlignment="1">
      <alignment horizontal="center" wrapText="1"/>
    </xf>
    <xf numFmtId="2" fontId="25" fillId="0" borderId="13" xfId="0" applyNumberFormat="1" applyFont="1" applyBorder="1" applyAlignment="1">
      <alignment horizontal="center" vertical="center" wrapText="1"/>
    </xf>
    <xf numFmtId="2" fontId="25" fillId="0" borderId="14" xfId="0" applyNumberFormat="1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 wrapText="1"/>
    </xf>
    <xf numFmtId="2" fontId="39" fillId="0" borderId="18" xfId="0" applyNumberFormat="1" applyFont="1" applyBorder="1" applyAlignment="1">
      <alignment horizontal="center" vertical="center" wrapText="1"/>
    </xf>
    <xf numFmtId="0" fontId="0" fillId="11" borderId="0" xfId="0" applyFill="1"/>
    <xf numFmtId="2" fontId="41" fillId="0" borderId="14" xfId="0" applyNumberFormat="1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 wrapText="1"/>
    </xf>
    <xf numFmtId="0" fontId="42" fillId="0" borderId="15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wrapText="1"/>
    </xf>
    <xf numFmtId="2" fontId="20" fillId="0" borderId="12" xfId="0" applyNumberFormat="1" applyFont="1" applyBorder="1" applyAlignment="1">
      <alignment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5" fillId="0" borderId="19" xfId="0" applyFont="1" applyBorder="1"/>
    <xf numFmtId="2" fontId="0" fillId="0" borderId="15" xfId="0" applyNumberFormat="1" applyBorder="1" applyAlignment="1">
      <alignment horizontal="center" vertical="center"/>
    </xf>
    <xf numFmtId="0" fontId="25" fillId="0" borderId="19" xfId="0" applyFont="1" applyBorder="1" applyAlignment="1">
      <alignment wrapText="1"/>
    </xf>
    <xf numFmtId="0" fontId="25" fillId="0" borderId="19" xfId="0" applyFont="1" applyBorder="1" applyAlignment="1">
      <alignment horizontal="center" vertical="center"/>
    </xf>
    <xf numFmtId="2" fontId="0" fillId="0" borderId="15" xfId="0" applyNumberFormat="1" applyBorder="1"/>
    <xf numFmtId="2" fontId="0" fillId="0" borderId="18" xfId="0" applyNumberFormat="1" applyBorder="1"/>
    <xf numFmtId="0" fontId="25" fillId="0" borderId="19" xfId="0" applyFont="1" applyBorder="1" applyAlignment="1">
      <alignment horizontal="center" wrapText="1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/>
    <xf numFmtId="0" fontId="48" fillId="0" borderId="20" xfId="0" applyFont="1" applyBorder="1" applyAlignment="1">
      <alignment horizontal="center" vertical="center" wrapText="1"/>
    </xf>
    <xf numFmtId="2" fontId="20" fillId="0" borderId="0" xfId="0" applyNumberFormat="1" applyFont="1" applyAlignment="1">
      <alignment vertical="center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0" fillId="4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4" fillId="2" borderId="1" xfId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FF"/>
      <color rgb="FF808080"/>
      <color rgb="FFFF7C80"/>
      <color rgb="FF00FF00"/>
      <color rgb="FFFF3300"/>
      <color rgb="FFFF66CC"/>
      <color rgb="FF09C0E5"/>
      <color rgb="FFFFFF66"/>
      <color rgb="FFFFFF99"/>
      <color rgb="FFE637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57151</xdr:rowOff>
    </xdr:from>
    <xdr:to>
      <xdr:col>2</xdr:col>
      <xdr:colOff>666750</xdr:colOff>
      <xdr:row>5</xdr:row>
      <xdr:rowOff>114300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19650" y="904876"/>
          <a:ext cx="238125" cy="266699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428625</xdr:colOff>
      <xdr:row>16</xdr:row>
      <xdr:rowOff>57150</xdr:rowOff>
    </xdr:from>
    <xdr:to>
      <xdr:col>2</xdr:col>
      <xdr:colOff>666750</xdr:colOff>
      <xdr:row>17</xdr:row>
      <xdr:rowOff>95250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19650" y="3486150"/>
          <a:ext cx="238125" cy="2571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428625</xdr:colOff>
      <xdr:row>26</xdr:row>
      <xdr:rowOff>57150</xdr:rowOff>
    </xdr:from>
    <xdr:to>
      <xdr:col>2</xdr:col>
      <xdr:colOff>666750</xdr:colOff>
      <xdr:row>27</xdr:row>
      <xdr:rowOff>95250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381500" y="3533775"/>
          <a:ext cx="238125" cy="2667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8"/>
  <sheetViews>
    <sheetView tabSelected="1" topLeftCell="A487" zoomScale="90" zoomScaleNormal="90" workbookViewId="0">
      <selection activeCell="A495" sqref="A495"/>
    </sheetView>
  </sheetViews>
  <sheetFormatPr defaultRowHeight="15" x14ac:dyDescent="0.25"/>
  <cols>
    <col min="1" max="1" width="26.7109375" customWidth="1"/>
    <col min="2" max="2" width="22.140625" customWidth="1"/>
    <col min="3" max="3" width="17.140625" customWidth="1"/>
    <col min="4" max="4" width="19.42578125" customWidth="1"/>
    <col min="5" max="6" width="26.42578125" customWidth="1"/>
    <col min="7" max="7" width="32.140625" bestFit="1" customWidth="1"/>
    <col min="8" max="9" width="9.85546875" customWidth="1"/>
    <col min="10" max="10" width="18.42578125" customWidth="1"/>
    <col min="11" max="11" width="9.42578125" style="33" customWidth="1"/>
    <col min="12" max="12" width="21" style="117" customWidth="1"/>
    <col min="13" max="13" width="27.85546875" style="117" customWidth="1"/>
    <col min="14" max="14" width="26.5703125" style="117" bestFit="1" customWidth="1"/>
    <col min="15" max="15" width="26.42578125" style="117" bestFit="1" customWidth="1"/>
    <col min="16" max="16" width="26.5703125" style="117" bestFit="1" customWidth="1"/>
    <col min="17" max="17" width="7.5703125" style="117" bestFit="1" customWidth="1"/>
    <col min="18" max="18" width="32.140625" bestFit="1" customWidth="1"/>
    <col min="19" max="19" width="32" bestFit="1" customWidth="1"/>
    <col min="20" max="20" width="32.140625" bestFit="1" customWidth="1"/>
    <col min="47" max="47" width="22" customWidth="1"/>
    <col min="49" max="49" width="24.140625" customWidth="1"/>
  </cols>
  <sheetData>
    <row r="1" spans="1:57" x14ac:dyDescent="0.25">
      <c r="A1" t="s">
        <v>38</v>
      </c>
      <c r="B1" s="20"/>
      <c r="C1" t="s">
        <v>41</v>
      </c>
      <c r="D1" s="20"/>
      <c r="E1" s="147"/>
    </row>
    <row r="2" spans="1:57" x14ac:dyDescent="0.25">
      <c r="A2" t="s">
        <v>42</v>
      </c>
      <c r="B2" t="e">
        <f ca="1">HLOOKUP($B$1,$B$7:$ZZ$11,2,FALSE)</f>
        <v>#N/A</v>
      </c>
    </row>
    <row r="3" spans="1:57" x14ac:dyDescent="0.25">
      <c r="A3" t="s">
        <v>43</v>
      </c>
      <c r="B3" t="e">
        <f ca="1">HLOOKUP($B$1,$B$7:$ZZ$11,3,FALSE)</f>
        <v>#N/A</v>
      </c>
    </row>
    <row r="4" spans="1:57" x14ac:dyDescent="0.25">
      <c r="A4" t="s">
        <v>59</v>
      </c>
      <c r="B4" t="e">
        <f ca="1">HLOOKUP($B$1,$B$7:$ZZ$11,4,FALSE)</f>
        <v>#N/A</v>
      </c>
    </row>
    <row r="5" spans="1:57" x14ac:dyDescent="0.25">
      <c r="A5" t="s">
        <v>39</v>
      </c>
      <c r="B5" t="e">
        <f ca="1">HLOOKUP($B$1,$B$7:$ZZ$11,5,FALSE)</f>
        <v>#N/A</v>
      </c>
    </row>
    <row r="6" spans="1:57" ht="27" customHeight="1" x14ac:dyDescent="0.25"/>
    <row r="7" spans="1:57" s="116" customFormat="1" ht="81" customHeight="1" x14ac:dyDescent="0.25">
      <c r="A7" s="116" t="s">
        <v>38</v>
      </c>
      <c r="B7" s="116" t="str">
        <f ca="1">INDIRECT("A"&amp;RIGHT(B8,2))</f>
        <v>V.c_O1/O139_PCR</v>
      </c>
      <c r="C7" s="116" t="str">
        <f ca="1">INDIRECT("A"&amp;RIGHT(C8,2))</f>
        <v>E.coli_O157_PCR</v>
      </c>
      <c r="D7" s="116" t="str">
        <f t="shared" ref="D7:J7" ca="1" si="0">INDIRECT("A"&amp;RIGHT(D8,2))</f>
        <v>Norovirus_PCR</v>
      </c>
      <c r="E7" s="116" t="str">
        <f t="shared" ca="1" si="0"/>
        <v>Norovirus-HAV_Reatime PCR</v>
      </c>
      <c r="F7" s="116" t="str">
        <f t="shared" ca="1" si="0"/>
        <v>WSSV_PCR</v>
      </c>
      <c r="G7" s="116" t="str">
        <f t="shared" ca="1" si="0"/>
        <v>WSSV_Realtime</v>
      </c>
      <c r="H7" s="116" t="str">
        <f t="shared" ca="1" si="0"/>
        <v>YHV_type 1_PCR</v>
      </c>
      <c r="I7" s="116" t="str">
        <f t="shared" ca="1" si="0"/>
        <v>YHV_type 1_Realtime</v>
      </c>
      <c r="J7" s="116" t="str">
        <f t="shared" ca="1" si="0"/>
        <v>IHHNV_PCR</v>
      </c>
      <c r="K7" s="116" t="str">
        <f ca="1">INDIRECT("A"&amp;RIGHT(K8,3))</f>
        <v>IHHNV_realtime</v>
      </c>
      <c r="L7" s="116" t="str">
        <f t="shared" ref="L7:AX7" ca="1" si="1">INDIRECT("A"&amp;RIGHT(L8,3))</f>
        <v>TSV_PCR</v>
      </c>
      <c r="M7" s="116" t="str">
        <f t="shared" ca="1" si="1"/>
        <v>TSV_Realtime</v>
      </c>
      <c r="N7" s="116" t="str">
        <f t="shared" ca="1" si="1"/>
        <v>IMNV_PCR</v>
      </c>
      <c r="O7" s="116" t="str">
        <f t="shared" ca="1" si="1"/>
        <v>IMNV_realtime</v>
      </c>
      <c r="P7" s="116" t="str">
        <f t="shared" ca="1" si="1"/>
        <v>GMO_35S_PCR</v>
      </c>
      <c r="Q7" s="116" t="str">
        <f t="shared" ca="1" si="1"/>
        <v>GMO_FMV_PCR</v>
      </c>
      <c r="R7" s="116" t="str">
        <f t="shared" ca="1" si="1"/>
        <v>GMO_tNOS_PCR</v>
      </c>
      <c r="S7" s="116" t="str">
        <f t="shared" ca="1" si="1"/>
        <v>lectin_invertase_PCR</v>
      </c>
      <c r="T7" s="116" t="str">
        <f t="shared" ca="1" si="1"/>
        <v>TiLV_PCR</v>
      </c>
      <c r="U7" s="116" t="str">
        <f t="shared" ca="1" si="1"/>
        <v>DNA_Động vật_PCR</v>
      </c>
      <c r="V7" s="116" t="str">
        <f t="shared" ca="1" si="1"/>
        <v>Edwarsiella_PCR</v>
      </c>
      <c r="W7" s="116" t="str">
        <f t="shared" ca="1" si="1"/>
        <v>STEC_EHEC_VTEC_Realtime</v>
      </c>
      <c r="X7" s="116" t="str">
        <f t="shared" ca="1" si="1"/>
        <v>AHPND / EMS_PCR</v>
      </c>
      <c r="Y7" s="116" t="str">
        <f t="shared" ca="1" si="1"/>
        <v>AHPND / EMS_Realtime</v>
      </c>
      <c r="Z7" s="116" t="str">
        <f t="shared" ca="1" si="1"/>
        <v>Aeromonas_PCR</v>
      </c>
      <c r="AA7" s="116" t="str">
        <f t="shared" ca="1" si="1"/>
        <v>Bệnh còi (MBV)_PCR</v>
      </c>
      <c r="AB7" s="116" t="str">
        <f t="shared" ca="1" si="1"/>
        <v>Clostridium botulinum_PCR</v>
      </c>
      <c r="AC7" s="116" t="str">
        <f t="shared" ca="1" si="1"/>
        <v>VNN / VER_PCR</v>
      </c>
      <c r="AD7" s="116" t="str">
        <f t="shared" ca="1" si="1"/>
        <v>SVC_PCR</v>
      </c>
      <c r="AE7" s="116" t="str">
        <f t="shared" ca="1" si="1"/>
        <v>KHV_PCR</v>
      </c>
      <c r="AF7" s="116" t="str">
        <f t="shared" ca="1" si="1"/>
        <v>EUS_A.invadans_PCR</v>
      </c>
      <c r="AG7" s="116" t="str">
        <f t="shared" ca="1" si="1"/>
        <v>RSIVD_Đốm đỏ_PCR</v>
      </c>
      <c r="AH7" s="116" t="str">
        <f t="shared" ca="1" si="1"/>
        <v>GMO_35S-tNOS_Realtime</v>
      </c>
      <c r="AI7" s="116" t="str">
        <f t="shared" ca="1" si="1"/>
        <v>GMO_FMV_Realtime</v>
      </c>
      <c r="AJ7" s="116" t="str">
        <f t="shared" ca="1" si="1"/>
        <v>Streptococcus agalactiae_PCR</v>
      </c>
      <c r="AK7" s="116" t="str">
        <f t="shared" ca="1" si="1"/>
        <v>Bệnh sữa_Ricketsia_PCR</v>
      </c>
      <c r="AL7" s="116" t="str">
        <f t="shared" ca="1" si="1"/>
        <v>VHS_PCR</v>
      </c>
      <c r="AM7" s="116" t="str">
        <f t="shared" ca="1" si="1"/>
        <v>Trắng đuôi (WTD)_MrNV_PCR</v>
      </c>
      <c r="AN7" s="116" t="str">
        <f t="shared" ca="1" si="1"/>
        <v>Crayfish plague_A.astaci_PCR</v>
      </c>
      <c r="AO7" s="116" t="str">
        <f t="shared" ca="1" si="1"/>
        <v>NHP_NHPB_PCR</v>
      </c>
      <c r="AP7" s="116" t="str">
        <f t="shared" ca="1" si="1"/>
        <v>Phân biệt Trâu_Bò_Realtime probe</v>
      </c>
      <c r="AQ7" s="116" t="str">
        <f t="shared" ca="1" si="1"/>
        <v>Phân biệt Trâu_Bò_Realtime SYBR</v>
      </c>
      <c r="AR7" s="116" t="str">
        <f t="shared" ca="1" si="1"/>
        <v>DIV 1_Đầu trắng_Realtime</v>
      </c>
      <c r="AS7" s="116" t="str">
        <f ca="1">INDIRECT("A"&amp;RIGHT(AS8,3))</f>
        <v>Covid_Realtime</v>
      </c>
      <c r="AT7" s="116" t="str">
        <f ca="1">INDIRECT("A"&amp;RIGHT(AT8,3))</f>
        <v>Dị ứng: Mè, Cá, Giáp xác, Thân mềm, Gluten, Gạo. Đậu nành, Cần tây, Mù tạt</v>
      </c>
      <c r="AU7" s="116" t="str">
        <f t="shared" ca="1" si="1"/>
        <v>Phát hiện DNA cá</v>
      </c>
      <c r="AV7" s="116" t="str">
        <f t="shared" ca="1" si="1"/>
        <v>Phát hiện Động vật Giáp xác</v>
      </c>
      <c r="AW7" s="116" t="str">
        <f t="shared" ca="1" si="1"/>
        <v>GMO_Cry1Ab/Ac_realtime</v>
      </c>
      <c r="AX7" s="116" t="str">
        <f t="shared" ca="1" si="1"/>
        <v>GMO_npt II_PCR</v>
      </c>
      <c r="AY7" s="116" t="str">
        <f t="shared" ref="AY7" ca="1" si="2">INDIRECT("A"&amp;RIGHT(AY8,3))</f>
        <v>GMO_bar_Realtime</v>
      </c>
      <c r="AZ7" s="116" t="str">
        <f t="shared" ref="AZ7" ca="1" si="3">INDIRECT("A"&amp;RIGHT(AZ8,3))</f>
        <v>GMO_pat_Realtime</v>
      </c>
      <c r="BA7" s="116" t="str">
        <f t="shared" ref="BA7" ca="1" si="4">INDIRECT("A"&amp;RIGHT(BA8,3))</f>
        <v>GMO_Đu đủ biến đổi gen_Reatltime</v>
      </c>
      <c r="BB7" s="116" t="str">
        <f t="shared" ref="BB7" ca="1" si="5">INDIRECT("A"&amp;RIGHT(BB8,3))</f>
        <v>EHP trên Tôm (Enterocytozoon Hepato Penaei)</v>
      </c>
      <c r="BC7" s="116" t="str">
        <f t="shared" ref="BC7" ca="1" si="6">INDIRECT("A"&amp;RIGHT(BC8,3))</f>
        <v>EHVN trên cá_PCR</v>
      </c>
      <c r="BD7" s="116" t="str">
        <f t="shared" ref="BD7:BE7" ca="1" si="7">INDIRECT("A"&amp;RIGHT(BD8,3))</f>
        <v>IHNV trên cá_Realtime PCR</v>
      </c>
      <c r="BE7" s="116" t="str">
        <f t="shared" ca="1" si="7"/>
        <v>Salmella_LAMP</v>
      </c>
    </row>
    <row r="8" spans="1:57" s="21" customFormat="1" x14ac:dyDescent="0.25">
      <c r="A8" s="21" t="s">
        <v>42</v>
      </c>
      <c r="B8" s="21" t="s">
        <v>63</v>
      </c>
      <c r="C8" s="21" t="str">
        <f>"K"&amp;(RIGHT(B9,2)+2)</f>
        <v>K32</v>
      </c>
      <c r="D8" s="21" t="str">
        <f t="shared" ref="D8:J8" si="8">"K"&amp;(RIGHT(C9,2)+2)</f>
        <v>K42</v>
      </c>
      <c r="E8" s="21" t="str">
        <f t="shared" si="8"/>
        <v>K50</v>
      </c>
      <c r="F8" s="21" t="str">
        <f t="shared" si="8"/>
        <v>K60</v>
      </c>
      <c r="G8" s="21" t="str">
        <f t="shared" si="8"/>
        <v>K69</v>
      </c>
      <c r="H8" s="21" t="str">
        <f t="shared" si="8"/>
        <v>K77</v>
      </c>
      <c r="I8" s="21" t="str">
        <f t="shared" si="8"/>
        <v>K85</v>
      </c>
      <c r="J8" s="21" t="str">
        <f t="shared" si="8"/>
        <v>K95</v>
      </c>
      <c r="K8" s="21" t="str">
        <f>"K"&amp;(RIGHT(J9,3)+2)</f>
        <v>K104</v>
      </c>
      <c r="L8" s="21" t="str">
        <f t="shared" ref="L8:BE8" si="9">"K"&amp;(RIGHT(K9,3)+2)</f>
        <v>K112</v>
      </c>
      <c r="M8" s="21" t="str">
        <f t="shared" si="9"/>
        <v>K120</v>
      </c>
      <c r="N8" s="21" t="str">
        <f t="shared" si="9"/>
        <v>K130</v>
      </c>
      <c r="O8" s="21" t="str">
        <f t="shared" si="9"/>
        <v>K138</v>
      </c>
      <c r="P8" s="21" t="str">
        <f t="shared" si="9"/>
        <v>K148</v>
      </c>
      <c r="Q8" s="21" t="str">
        <f t="shared" si="9"/>
        <v>K155</v>
      </c>
      <c r="R8" s="21" t="str">
        <f t="shared" si="9"/>
        <v>K162</v>
      </c>
      <c r="S8" s="21" t="str">
        <f t="shared" si="9"/>
        <v>K169</v>
      </c>
      <c r="T8" s="21" t="str">
        <f>"K"&amp;(RIGHT(S9,3)+2)</f>
        <v>K176</v>
      </c>
      <c r="U8" s="21" t="str">
        <f t="shared" si="9"/>
        <v>K184</v>
      </c>
      <c r="V8" s="21" t="str">
        <f t="shared" si="9"/>
        <v>K194</v>
      </c>
      <c r="W8" s="21" t="str">
        <f t="shared" si="9"/>
        <v>K204</v>
      </c>
      <c r="X8" s="21" t="str">
        <f t="shared" si="9"/>
        <v>K212</v>
      </c>
      <c r="Y8" s="21" t="str">
        <f t="shared" si="9"/>
        <v>K219</v>
      </c>
      <c r="Z8" s="21" t="str">
        <f t="shared" si="9"/>
        <v>K227</v>
      </c>
      <c r="AA8" s="21" t="str">
        <f t="shared" si="9"/>
        <v>K237</v>
      </c>
      <c r="AB8" s="21" t="str">
        <f t="shared" si="9"/>
        <v>K246</v>
      </c>
      <c r="AC8" s="21" t="str">
        <f>"K"&amp;(RIGHT(AB9,3)+2)</f>
        <v>K253</v>
      </c>
      <c r="AD8" s="21" t="str">
        <f t="shared" si="9"/>
        <v>K261</v>
      </c>
      <c r="AE8" s="21" t="str">
        <f t="shared" si="9"/>
        <v>K270</v>
      </c>
      <c r="AF8" s="21" t="str">
        <f t="shared" si="9"/>
        <v>K280</v>
      </c>
      <c r="AG8" s="21" t="str">
        <f t="shared" si="9"/>
        <v>K290</v>
      </c>
      <c r="AH8" s="21" t="str">
        <f t="shared" si="9"/>
        <v>K300</v>
      </c>
      <c r="AI8" s="21" t="str">
        <f t="shared" si="9"/>
        <v>K311</v>
      </c>
      <c r="AJ8" s="21" t="str">
        <f t="shared" si="9"/>
        <v>K319</v>
      </c>
      <c r="AK8" s="21" t="str">
        <f t="shared" si="9"/>
        <v>K326</v>
      </c>
      <c r="AL8" s="21" t="str">
        <f>"K"&amp;(RIGHT(AK9,3)+2)</f>
        <v>K335</v>
      </c>
      <c r="AM8" s="21" t="str">
        <f t="shared" si="9"/>
        <v>K343</v>
      </c>
      <c r="AN8" s="21" t="str">
        <f t="shared" si="9"/>
        <v>K351</v>
      </c>
      <c r="AO8" s="21" t="str">
        <f t="shared" si="9"/>
        <v>K361</v>
      </c>
      <c r="AP8" s="21" t="str">
        <f t="shared" si="9"/>
        <v>K370</v>
      </c>
      <c r="AQ8" s="21" t="str">
        <f>"K"&amp;(RIGHT(AP9,3)+2)</f>
        <v>K378</v>
      </c>
      <c r="AR8" s="21" t="str">
        <f t="shared" si="9"/>
        <v>K385</v>
      </c>
      <c r="AS8" s="21" t="str">
        <f t="shared" si="9"/>
        <v>K396</v>
      </c>
      <c r="AT8" s="21" t="str">
        <f t="shared" si="9"/>
        <v>K405</v>
      </c>
      <c r="AU8" s="21" t="str">
        <f t="shared" si="9"/>
        <v>K410</v>
      </c>
      <c r="AV8" s="21" t="str">
        <f t="shared" si="9"/>
        <v>K420</v>
      </c>
      <c r="AW8" s="21" t="str">
        <f t="shared" si="9"/>
        <v>K430</v>
      </c>
      <c r="AX8" s="21" t="str">
        <f t="shared" si="9"/>
        <v>K438</v>
      </c>
      <c r="AY8" s="21" t="str">
        <f t="shared" si="9"/>
        <v>K445</v>
      </c>
      <c r="AZ8" s="21" t="str">
        <f t="shared" si="9"/>
        <v>K453</v>
      </c>
      <c r="BA8" s="21" t="str">
        <f t="shared" si="9"/>
        <v>K461</v>
      </c>
      <c r="BB8" s="21" t="str">
        <f t="shared" si="9"/>
        <v>K469</v>
      </c>
      <c r="BC8" s="21" t="str">
        <f t="shared" si="9"/>
        <v>K477</v>
      </c>
      <c r="BD8" s="21" t="str">
        <f t="shared" si="9"/>
        <v>K484</v>
      </c>
      <c r="BE8" s="21" t="str">
        <f t="shared" si="9"/>
        <v>K492</v>
      </c>
    </row>
    <row r="9" spans="1:57" s="171" customFormat="1" x14ac:dyDescent="0.25">
      <c r="A9" s="171" t="s">
        <v>43</v>
      </c>
      <c r="B9" s="171" t="s">
        <v>62</v>
      </c>
      <c r="C9" s="171" t="s">
        <v>66</v>
      </c>
      <c r="D9" s="171" t="s">
        <v>262</v>
      </c>
      <c r="E9" s="171" t="s">
        <v>263</v>
      </c>
      <c r="F9" s="171" t="s">
        <v>264</v>
      </c>
      <c r="G9" s="171" t="s">
        <v>300</v>
      </c>
      <c r="H9" s="171" t="s">
        <v>265</v>
      </c>
      <c r="I9" s="171" t="s">
        <v>266</v>
      </c>
      <c r="J9" s="171" t="s">
        <v>267</v>
      </c>
      <c r="K9" s="172" t="s">
        <v>310</v>
      </c>
      <c r="L9" s="173" t="s">
        <v>268</v>
      </c>
      <c r="M9" s="173" t="s">
        <v>269</v>
      </c>
      <c r="N9" s="173" t="s">
        <v>270</v>
      </c>
      <c r="O9" s="173" t="s">
        <v>271</v>
      </c>
      <c r="P9" s="173" t="s">
        <v>272</v>
      </c>
      <c r="Q9" s="173" t="s">
        <v>273</v>
      </c>
      <c r="R9" s="171" t="s">
        <v>274</v>
      </c>
      <c r="S9" s="171" t="s">
        <v>275</v>
      </c>
      <c r="T9" s="171" t="s">
        <v>276</v>
      </c>
      <c r="U9" s="171" t="s">
        <v>277</v>
      </c>
      <c r="V9" s="171" t="s">
        <v>278</v>
      </c>
      <c r="W9" s="171" t="s">
        <v>279</v>
      </c>
      <c r="X9" s="171" t="s">
        <v>311</v>
      </c>
      <c r="Y9" s="171" t="s">
        <v>312</v>
      </c>
      <c r="Z9" s="171" t="s">
        <v>280</v>
      </c>
      <c r="AA9" s="171" t="s">
        <v>281</v>
      </c>
      <c r="AB9" s="171" t="s">
        <v>282</v>
      </c>
      <c r="AC9" s="171" t="s">
        <v>283</v>
      </c>
      <c r="AD9" s="171" t="s">
        <v>284</v>
      </c>
      <c r="AE9" s="171" t="s">
        <v>285</v>
      </c>
      <c r="AF9" s="171" t="s">
        <v>286</v>
      </c>
      <c r="AG9" s="171" t="s">
        <v>287</v>
      </c>
      <c r="AH9" s="171" t="s">
        <v>288</v>
      </c>
      <c r="AI9" s="171" t="s">
        <v>289</v>
      </c>
      <c r="AJ9" s="171" t="s">
        <v>290</v>
      </c>
      <c r="AK9" s="171" t="s">
        <v>291</v>
      </c>
      <c r="AL9" s="171" t="s">
        <v>292</v>
      </c>
      <c r="AM9" s="171" t="s">
        <v>293</v>
      </c>
      <c r="AN9" s="171" t="s">
        <v>294</v>
      </c>
      <c r="AO9" s="171" t="s">
        <v>295</v>
      </c>
      <c r="AP9" s="171" t="s">
        <v>296</v>
      </c>
      <c r="AQ9" s="171" t="s">
        <v>297</v>
      </c>
      <c r="AR9" s="171" t="s">
        <v>298</v>
      </c>
      <c r="AS9" s="171" t="s">
        <v>361</v>
      </c>
      <c r="AT9" s="171" t="s">
        <v>360</v>
      </c>
      <c r="AU9" s="171" t="s">
        <v>362</v>
      </c>
      <c r="AV9" s="171" t="s">
        <v>363</v>
      </c>
      <c r="AW9" s="171" t="s">
        <v>364</v>
      </c>
      <c r="AX9" s="171" t="s">
        <v>365</v>
      </c>
      <c r="AY9" s="171" t="s">
        <v>366</v>
      </c>
      <c r="AZ9" s="171" t="s">
        <v>367</v>
      </c>
      <c r="BA9" s="171" t="s">
        <v>368</v>
      </c>
      <c r="BB9" s="171" t="s">
        <v>369</v>
      </c>
      <c r="BC9" s="171" t="s">
        <v>370</v>
      </c>
      <c r="BD9" s="171" t="s">
        <v>371</v>
      </c>
      <c r="BE9" s="171" t="s">
        <v>376</v>
      </c>
    </row>
    <row r="10" spans="1:57" s="21" customFormat="1" x14ac:dyDescent="0.25">
      <c r="A10" s="21" t="s">
        <v>58</v>
      </c>
      <c r="B10" s="21" t="str">
        <f>"A"&amp;(RIGHT(B8,2)+1)</f>
        <v>A23</v>
      </c>
      <c r="C10" s="21" t="str">
        <f>"A"&amp;(RIGHT(C8,2)+1)</f>
        <v>A33</v>
      </c>
      <c r="D10" s="21" t="str">
        <f t="shared" ref="D10:F10" si="10">"A"&amp;(RIGHT(D8,2)+1)</f>
        <v>A43</v>
      </c>
      <c r="E10" s="21" t="str">
        <f t="shared" si="10"/>
        <v>A51</v>
      </c>
      <c r="F10" s="21" t="str">
        <f t="shared" si="10"/>
        <v>A61</v>
      </c>
      <c r="G10" s="21" t="str">
        <f t="shared" ref="G10:I10" si="11">"A"&amp;(RIGHT(G8,2)+1)</f>
        <v>A70</v>
      </c>
      <c r="H10" s="21" t="str">
        <f t="shared" si="11"/>
        <v>A78</v>
      </c>
      <c r="I10" s="21" t="str">
        <f t="shared" si="11"/>
        <v>A86</v>
      </c>
      <c r="J10" s="21" t="str">
        <f t="shared" ref="J10" si="12">"A"&amp;(RIGHT(J8,2)+1)</f>
        <v>A96</v>
      </c>
      <c r="K10" s="21" t="str">
        <f>"A"&amp;(RIGHT(K8,3)+1)</f>
        <v>A105</v>
      </c>
      <c r="L10" s="21" t="str">
        <f t="shared" ref="L10:O10" si="13">"A"&amp;(RIGHT(L8,3)+1)</f>
        <v>A113</v>
      </c>
      <c r="M10" s="21" t="str">
        <f t="shared" si="13"/>
        <v>A121</v>
      </c>
      <c r="N10" s="21" t="str">
        <f t="shared" si="13"/>
        <v>A131</v>
      </c>
      <c r="O10" s="21" t="str">
        <f t="shared" si="13"/>
        <v>A139</v>
      </c>
      <c r="P10" s="21" t="str">
        <f>"A"&amp;(RIGHT(P8,3)+1)</f>
        <v>A149</v>
      </c>
      <c r="Q10" s="21" t="str">
        <f t="shared" ref="Q10:T10" si="14">"A"&amp;(RIGHT(Q8,3)+1)</f>
        <v>A156</v>
      </c>
      <c r="R10" s="21" t="str">
        <f t="shared" si="14"/>
        <v>A163</v>
      </c>
      <c r="S10" s="21" t="str">
        <f t="shared" si="14"/>
        <v>A170</v>
      </c>
      <c r="T10" s="21" t="str">
        <f t="shared" si="14"/>
        <v>A177</v>
      </c>
      <c r="U10" s="21" t="str">
        <f>"A"&amp;(RIGHT(U8,3)+1)</f>
        <v>A185</v>
      </c>
      <c r="V10" s="21" t="str">
        <f t="shared" ref="V10:Y10" si="15">"A"&amp;(RIGHT(V8,3)+1)</f>
        <v>A195</v>
      </c>
      <c r="W10" s="21" t="str">
        <f t="shared" si="15"/>
        <v>A205</v>
      </c>
      <c r="X10" s="21" t="str">
        <f t="shared" si="15"/>
        <v>A213</v>
      </c>
      <c r="Y10" s="21" t="str">
        <f t="shared" si="15"/>
        <v>A220</v>
      </c>
      <c r="Z10" s="21" t="str">
        <f>"A"&amp;(RIGHT(Z8,3)+1)</f>
        <v>A228</v>
      </c>
      <c r="AA10" s="21" t="str">
        <f t="shared" ref="AA10" si="16">"A"&amp;(RIGHT(AA8,3)+1)</f>
        <v>A238</v>
      </c>
      <c r="AB10" s="21" t="str">
        <f>"A"&amp;(RIGHT(AB8,3)+1)</f>
        <v>A247</v>
      </c>
      <c r="AC10" s="21" t="str">
        <f t="shared" ref="AC10:AF10" si="17">"A"&amp;(RIGHT(AC8,3)+1)</f>
        <v>A254</v>
      </c>
      <c r="AD10" s="21" t="str">
        <f t="shared" si="17"/>
        <v>A262</v>
      </c>
      <c r="AE10" s="21" t="str">
        <f t="shared" si="17"/>
        <v>A271</v>
      </c>
      <c r="AF10" s="21" t="str">
        <f t="shared" si="17"/>
        <v>A281</v>
      </c>
      <c r="AG10" s="21" t="str">
        <f>"A"&amp;(RIGHT(AG8,3)+1)</f>
        <v>A291</v>
      </c>
      <c r="AH10" s="21" t="str">
        <f t="shared" ref="AH10:AK10" si="18">"A"&amp;(RIGHT(AH8,3)+1)</f>
        <v>A301</v>
      </c>
      <c r="AI10" s="21" t="str">
        <f t="shared" si="18"/>
        <v>A312</v>
      </c>
      <c r="AJ10" s="21" t="str">
        <f t="shared" si="18"/>
        <v>A320</v>
      </c>
      <c r="AK10" s="21" t="str">
        <f t="shared" si="18"/>
        <v>A327</v>
      </c>
      <c r="AL10" s="21" t="str">
        <f>"A"&amp;(RIGHT(AL8,3)+1)</f>
        <v>A336</v>
      </c>
      <c r="AM10" s="21" t="str">
        <f t="shared" ref="AM10:AP10" si="19">"A"&amp;(RIGHT(AM8,3)+1)</f>
        <v>A344</v>
      </c>
      <c r="AN10" s="21" t="str">
        <f t="shared" si="19"/>
        <v>A352</v>
      </c>
      <c r="AO10" s="21" t="str">
        <f t="shared" si="19"/>
        <v>A362</v>
      </c>
      <c r="AP10" s="21" t="str">
        <f t="shared" si="19"/>
        <v>A371</v>
      </c>
      <c r="AQ10" s="21" t="str">
        <f>"A"&amp;(RIGHT(AQ8,3)+1)</f>
        <v>A379</v>
      </c>
      <c r="AR10" s="21" t="str">
        <f t="shared" ref="AR10:AX10" si="20">"A"&amp;(RIGHT(AR8,3)+1)</f>
        <v>A386</v>
      </c>
      <c r="AS10" s="21" t="str">
        <f t="shared" si="20"/>
        <v>A397</v>
      </c>
      <c r="AT10" s="21" t="str">
        <f t="shared" si="20"/>
        <v>A406</v>
      </c>
      <c r="AU10" s="21" t="str">
        <f t="shared" si="20"/>
        <v>A411</v>
      </c>
      <c r="AV10" s="21" t="str">
        <f t="shared" si="20"/>
        <v>A421</v>
      </c>
      <c r="AW10" s="21" t="str">
        <f t="shared" si="20"/>
        <v>A431</v>
      </c>
      <c r="AX10" s="21" t="str">
        <f t="shared" si="20"/>
        <v>A439</v>
      </c>
      <c r="AY10" s="21" t="str">
        <f t="shared" ref="AY10:BE10" si="21">"A"&amp;(RIGHT(AY8,3)+1)</f>
        <v>A446</v>
      </c>
      <c r="AZ10" s="21" t="str">
        <f t="shared" si="21"/>
        <v>A454</v>
      </c>
      <c r="BA10" s="21" t="str">
        <f t="shared" si="21"/>
        <v>A462</v>
      </c>
      <c r="BB10" s="21" t="str">
        <f t="shared" si="21"/>
        <v>A470</v>
      </c>
      <c r="BC10" s="21" t="str">
        <f t="shared" si="21"/>
        <v>A478</v>
      </c>
      <c r="BD10" s="21" t="str">
        <f t="shared" si="21"/>
        <v>A485</v>
      </c>
      <c r="BE10" s="21" t="str">
        <f t="shared" si="21"/>
        <v>A493</v>
      </c>
    </row>
    <row r="11" spans="1:57" s="21" customFormat="1" x14ac:dyDescent="0.25">
      <c r="A11" s="21" t="s">
        <v>39</v>
      </c>
      <c r="B11" s="21" t="str">
        <f>"A"&amp;(RIGHT(B8,2)+2)</f>
        <v>A24</v>
      </c>
      <c r="C11" s="21" t="str">
        <f>"A"&amp;(RIGHT(C8,2)+2)</f>
        <v>A34</v>
      </c>
      <c r="D11" s="21" t="str">
        <f t="shared" ref="D11:F11" si="22">"A"&amp;(RIGHT(D8,2)+2)</f>
        <v>A44</v>
      </c>
      <c r="E11" s="21" t="str">
        <f t="shared" si="22"/>
        <v>A52</v>
      </c>
      <c r="F11" s="21" t="str">
        <f t="shared" si="22"/>
        <v>A62</v>
      </c>
      <c r="G11" s="21" t="str">
        <f t="shared" ref="G11:I11" si="23">"A"&amp;(RIGHT(G8,2)+2)</f>
        <v>A71</v>
      </c>
      <c r="H11" s="21" t="str">
        <f t="shared" si="23"/>
        <v>A79</v>
      </c>
      <c r="I11" s="21" t="str">
        <f t="shared" si="23"/>
        <v>A87</v>
      </c>
      <c r="J11" s="21" t="str">
        <f t="shared" ref="J11" si="24">"A"&amp;(RIGHT(J8,2)+2)</f>
        <v>A97</v>
      </c>
      <c r="K11" s="21" t="str">
        <f>"A"&amp;(RIGHT(K8,3)+2)</f>
        <v>A106</v>
      </c>
      <c r="L11" s="21" t="str">
        <f t="shared" ref="L11:O11" si="25">"A"&amp;(RIGHT(L8,3)+2)</f>
        <v>A114</v>
      </c>
      <c r="M11" s="21" t="str">
        <f t="shared" si="25"/>
        <v>A122</v>
      </c>
      <c r="N11" s="21" t="str">
        <f t="shared" si="25"/>
        <v>A132</v>
      </c>
      <c r="O11" s="21" t="str">
        <f t="shared" si="25"/>
        <v>A140</v>
      </c>
      <c r="P11" s="21" t="str">
        <f>"A"&amp;(RIGHT(P8,3)+2)</f>
        <v>A150</v>
      </c>
      <c r="Q11" s="21" t="str">
        <f t="shared" ref="Q11:T11" si="26">"A"&amp;(RIGHT(Q8,3)+2)</f>
        <v>A157</v>
      </c>
      <c r="R11" s="21" t="str">
        <f t="shared" si="26"/>
        <v>A164</v>
      </c>
      <c r="S11" s="21" t="str">
        <f t="shared" si="26"/>
        <v>A171</v>
      </c>
      <c r="T11" s="21" t="str">
        <f t="shared" si="26"/>
        <v>A178</v>
      </c>
      <c r="U11" s="21" t="str">
        <f>"A"&amp;(RIGHT(U8,3)+2)</f>
        <v>A186</v>
      </c>
      <c r="V11" s="21" t="str">
        <f t="shared" ref="V11:Y11" si="27">"A"&amp;(RIGHT(V8,3)+2)</f>
        <v>A196</v>
      </c>
      <c r="W11" s="21" t="str">
        <f t="shared" si="27"/>
        <v>A206</v>
      </c>
      <c r="X11" s="21" t="str">
        <f t="shared" si="27"/>
        <v>A214</v>
      </c>
      <c r="Y11" s="21" t="str">
        <f t="shared" si="27"/>
        <v>A221</v>
      </c>
      <c r="Z11" s="21" t="str">
        <f>"A"&amp;(RIGHT(Z8,3)+2)</f>
        <v>A229</v>
      </c>
      <c r="AA11" s="21" t="str">
        <f t="shared" ref="AA11" si="28">"A"&amp;(RIGHT(AA8,3)+2)</f>
        <v>A239</v>
      </c>
      <c r="AB11" s="21" t="str">
        <f>"A"&amp;(RIGHT(AB8,3)+2)</f>
        <v>A248</v>
      </c>
      <c r="AC11" s="21" t="str">
        <f t="shared" ref="AC11:AF11" si="29">"A"&amp;(RIGHT(AC8,3)+2)</f>
        <v>A255</v>
      </c>
      <c r="AD11" s="21" t="str">
        <f t="shared" si="29"/>
        <v>A263</v>
      </c>
      <c r="AE11" s="21" t="str">
        <f t="shared" si="29"/>
        <v>A272</v>
      </c>
      <c r="AF11" s="21" t="str">
        <f t="shared" si="29"/>
        <v>A282</v>
      </c>
      <c r="AG11" s="21" t="str">
        <f>"A"&amp;(RIGHT(AG8,3)+2)</f>
        <v>A292</v>
      </c>
      <c r="AH11" s="21" t="str">
        <f t="shared" ref="AH11:AK11" si="30">"A"&amp;(RIGHT(AH8,3)+2)</f>
        <v>A302</v>
      </c>
      <c r="AI11" s="21" t="str">
        <f t="shared" si="30"/>
        <v>A313</v>
      </c>
      <c r="AJ11" s="21" t="str">
        <f t="shared" si="30"/>
        <v>A321</v>
      </c>
      <c r="AK11" s="21" t="str">
        <f t="shared" si="30"/>
        <v>A328</v>
      </c>
      <c r="AL11" s="21" t="str">
        <f>"A"&amp;(RIGHT(AL8,3)+2)</f>
        <v>A337</v>
      </c>
      <c r="AM11" s="21" t="str">
        <f t="shared" ref="AM11:AP11" si="31">"A"&amp;(RIGHT(AM8,3)+2)</f>
        <v>A345</v>
      </c>
      <c r="AN11" s="21" t="str">
        <f t="shared" si="31"/>
        <v>A353</v>
      </c>
      <c r="AO11" s="21" t="str">
        <f t="shared" si="31"/>
        <v>A363</v>
      </c>
      <c r="AP11" s="21" t="str">
        <f t="shared" si="31"/>
        <v>A372</v>
      </c>
      <c r="AQ11" s="21" t="str">
        <f>"A"&amp;(RIGHT(AQ8,3)+2)</f>
        <v>A380</v>
      </c>
      <c r="AR11" s="21" t="str">
        <f t="shared" ref="AR11:AX11" si="32">"A"&amp;(RIGHT(AR8,3)+2)</f>
        <v>A387</v>
      </c>
      <c r="AS11" s="21" t="str">
        <f t="shared" si="32"/>
        <v>A398</v>
      </c>
      <c r="AT11" s="21" t="str">
        <f t="shared" si="32"/>
        <v>A407</v>
      </c>
      <c r="AU11" s="21" t="str">
        <f t="shared" si="32"/>
        <v>A412</v>
      </c>
      <c r="AV11" s="21" t="str">
        <f t="shared" si="32"/>
        <v>A422</v>
      </c>
      <c r="AW11" s="21" t="str">
        <f t="shared" si="32"/>
        <v>A432</v>
      </c>
      <c r="AX11" s="21" t="str">
        <f t="shared" si="32"/>
        <v>A440</v>
      </c>
      <c r="AY11" s="21" t="str">
        <f t="shared" ref="AY11:BE11" si="33">"A"&amp;(RIGHT(AY8,3)+2)</f>
        <v>A447</v>
      </c>
      <c r="AZ11" s="21" t="str">
        <f t="shared" si="33"/>
        <v>A455</v>
      </c>
      <c r="BA11" s="21" t="str">
        <f t="shared" si="33"/>
        <v>A463</v>
      </c>
      <c r="BB11" s="21" t="str">
        <f t="shared" si="33"/>
        <v>A471</v>
      </c>
      <c r="BC11" s="21" t="str">
        <f t="shared" si="33"/>
        <v>A479</v>
      </c>
      <c r="BD11" s="21" t="str">
        <f t="shared" si="33"/>
        <v>A486</v>
      </c>
      <c r="BE11" s="21" t="str">
        <f t="shared" si="33"/>
        <v>A494</v>
      </c>
    </row>
    <row r="21" spans="1:43" ht="27" thickBot="1" x14ac:dyDescent="0.45">
      <c r="A21" s="22"/>
      <c r="B21" s="22"/>
      <c r="C21" s="23" t="s">
        <v>45</v>
      </c>
      <c r="D21" s="22"/>
      <c r="E21" s="22"/>
      <c r="F21" s="22"/>
      <c r="G21" s="22"/>
      <c r="H21" s="31"/>
      <c r="I21" s="31"/>
      <c r="J21" s="32"/>
      <c r="K21" s="34"/>
      <c r="L21" s="118"/>
      <c r="M21" s="119" t="s">
        <v>44</v>
      </c>
      <c r="N21" s="120"/>
      <c r="O21" s="120"/>
      <c r="P21" s="120"/>
      <c r="Q21" s="120"/>
    </row>
    <row r="22" spans="1:43" ht="30.75" thickBot="1" x14ac:dyDescent="0.3">
      <c r="A22" s="110" t="s">
        <v>359</v>
      </c>
      <c r="B22" s="28" t="s">
        <v>40</v>
      </c>
      <c r="C22" s="35" t="s">
        <v>56</v>
      </c>
      <c r="D22" s="36" t="s">
        <v>57</v>
      </c>
      <c r="J22" s="162" t="s">
        <v>359</v>
      </c>
      <c r="K22" s="111" t="s">
        <v>61</v>
      </c>
      <c r="L22" s="121" t="s">
        <v>40</v>
      </c>
      <c r="M22" s="122" t="s">
        <v>56</v>
      </c>
      <c r="N22" s="123" t="s">
        <v>57</v>
      </c>
    </row>
    <row r="23" spans="1:43" ht="30" x14ac:dyDescent="0.25">
      <c r="A23" s="42" t="s">
        <v>55</v>
      </c>
      <c r="B23" s="43" t="s">
        <v>351</v>
      </c>
      <c r="C23" s="30">
        <v>12.5</v>
      </c>
      <c r="D23" s="37">
        <v>12.5</v>
      </c>
      <c r="K23" s="112">
        <v>1</v>
      </c>
      <c r="L23" s="124" t="str">
        <f>B23</f>
        <v>Probe qPCR mastermix, 2X</v>
      </c>
      <c r="M23" s="125">
        <f>IFERROR(C23*$D$1,"./.")</f>
        <v>0</v>
      </c>
      <c r="N23" s="126">
        <f>IFERROR(D23*$E$1,"./.")</f>
        <v>0</v>
      </c>
    </row>
    <row r="24" spans="1:43" ht="75" x14ac:dyDescent="0.25">
      <c r="A24" s="49" t="s">
        <v>68</v>
      </c>
      <c r="B24" s="43" t="s">
        <v>49</v>
      </c>
      <c r="C24" s="30">
        <v>0.5</v>
      </c>
      <c r="D24" s="37" t="s">
        <v>54</v>
      </c>
      <c r="K24" s="112">
        <v>2</v>
      </c>
      <c r="L24" s="124" t="str">
        <f t="shared" ref="L24:L87" si="34">B24</f>
        <v>Mồi xuôi (CT hoặc O1, O139), 10 mM</v>
      </c>
      <c r="M24" s="125">
        <f t="shared" ref="M24:M29" si="35">IFERROR(C24*$D$1,"./.")</f>
        <v>0</v>
      </c>
      <c r="N24" s="126" t="str">
        <f t="shared" ref="N24:N29" si="36">IFERROR(D24*$E$1,"./.")</f>
        <v>./.</v>
      </c>
    </row>
    <row r="25" spans="1:43" ht="30" x14ac:dyDescent="0.25">
      <c r="A25" s="26"/>
      <c r="B25" s="43" t="s">
        <v>50</v>
      </c>
      <c r="C25" s="30">
        <v>0.5</v>
      </c>
      <c r="D25" s="37" t="s">
        <v>54</v>
      </c>
      <c r="K25" s="112">
        <v>3</v>
      </c>
      <c r="L25" s="124" t="str">
        <f t="shared" si="34"/>
        <v>Mồi ngược (CT hoặc O1, O139), 10 mM</v>
      </c>
      <c r="M25" s="125">
        <f t="shared" si="35"/>
        <v>0</v>
      </c>
      <c r="N25" s="126" t="str">
        <f t="shared" si="36"/>
        <v>./.</v>
      </c>
    </row>
    <row r="26" spans="1:43" ht="30" x14ac:dyDescent="0.25">
      <c r="A26" s="26"/>
      <c r="B26" s="43" t="s">
        <v>46</v>
      </c>
      <c r="C26" s="30" t="s">
        <v>54</v>
      </c>
      <c r="D26" s="37">
        <v>0.5</v>
      </c>
      <c r="K26" s="112">
        <v>4</v>
      </c>
      <c r="L26" s="124" t="str">
        <f t="shared" si="34"/>
        <v>Plasmid pBR322 (1ng/ml)</v>
      </c>
      <c r="M26" s="125" t="str">
        <f t="shared" si="35"/>
        <v>./.</v>
      </c>
      <c r="N26" s="126">
        <f t="shared" si="36"/>
        <v>0</v>
      </c>
    </row>
    <row r="27" spans="1:43" ht="30" x14ac:dyDescent="0.25">
      <c r="A27" s="26"/>
      <c r="B27" s="43" t="s">
        <v>51</v>
      </c>
      <c r="C27" s="30" t="s">
        <v>54</v>
      </c>
      <c r="D27" s="37">
        <v>0.5</v>
      </c>
      <c r="K27" s="112">
        <v>5</v>
      </c>
      <c r="L27" s="124" t="str">
        <f t="shared" si="34"/>
        <v>Mồi xuôi pBR322 (10 mM)</v>
      </c>
      <c r="M27" s="125" t="str">
        <f t="shared" si="35"/>
        <v>./.</v>
      </c>
      <c r="N27" s="126">
        <f t="shared" si="36"/>
        <v>0</v>
      </c>
    </row>
    <row r="28" spans="1:43" ht="30" x14ac:dyDescent="0.25">
      <c r="A28" s="38"/>
      <c r="B28" s="43" t="s">
        <v>52</v>
      </c>
      <c r="C28" s="30" t="s">
        <v>54</v>
      </c>
      <c r="D28" s="37" t="s">
        <v>53</v>
      </c>
      <c r="K28" s="112">
        <v>6</v>
      </c>
      <c r="L28" s="124" t="str">
        <f t="shared" si="34"/>
        <v>Mồi ngược pBR322 (10 mM)</v>
      </c>
      <c r="M28" s="125" t="str">
        <f t="shared" si="35"/>
        <v>./.</v>
      </c>
      <c r="N28" s="126" t="str">
        <f t="shared" si="36"/>
        <v>./.</v>
      </c>
    </row>
    <row r="29" spans="1:43" x14ac:dyDescent="0.25">
      <c r="A29" s="26"/>
      <c r="B29" s="43" t="s">
        <v>47</v>
      </c>
      <c r="C29" s="30">
        <v>6.5</v>
      </c>
      <c r="D29" s="37">
        <v>6</v>
      </c>
      <c r="F29" s="24"/>
      <c r="K29" s="112">
        <v>7</v>
      </c>
      <c r="L29" s="124" t="str">
        <f t="shared" si="34"/>
        <v>Nước</v>
      </c>
      <c r="M29" s="125">
        <f t="shared" si="35"/>
        <v>0</v>
      </c>
      <c r="N29" s="126">
        <f t="shared" si="36"/>
        <v>0</v>
      </c>
      <c r="AQ29" s="21"/>
    </row>
    <row r="30" spans="1:43" ht="15.75" thickBot="1" x14ac:dyDescent="0.3">
      <c r="A30" s="39"/>
      <c r="B30" s="44" t="s">
        <v>48</v>
      </c>
      <c r="C30" s="40">
        <v>5</v>
      </c>
      <c r="D30" s="41">
        <v>5</v>
      </c>
      <c r="F30" s="24"/>
      <c r="K30" s="113">
        <v>8</v>
      </c>
      <c r="L30" s="127" t="str">
        <f t="shared" si="34"/>
        <v>DNA</v>
      </c>
      <c r="M30" s="128">
        <f>IFERROR(C30,"./.")</f>
        <v>5</v>
      </c>
      <c r="N30" s="129">
        <f>IFERROR(D30,"./.")</f>
        <v>5</v>
      </c>
      <c r="O30" s="130"/>
    </row>
    <row r="31" spans="1:43" ht="15.75" thickBot="1" x14ac:dyDescent="0.3">
      <c r="A31" s="25"/>
      <c r="B31" s="25"/>
      <c r="C31" s="29"/>
      <c r="D31" s="25"/>
      <c r="E31" s="25"/>
      <c r="F31" s="24"/>
      <c r="L31" s="124"/>
    </row>
    <row r="32" spans="1:43" ht="30.75" thickBot="1" x14ac:dyDescent="0.3">
      <c r="A32" s="61" t="s">
        <v>60</v>
      </c>
      <c r="B32" s="28" t="s">
        <v>40</v>
      </c>
      <c r="C32" s="35" t="s">
        <v>56</v>
      </c>
      <c r="D32" s="36" t="s">
        <v>57</v>
      </c>
      <c r="E32" s="25"/>
      <c r="F32" s="24"/>
      <c r="J32" s="47" t="s">
        <v>60</v>
      </c>
      <c r="K32" s="111" t="s">
        <v>61</v>
      </c>
      <c r="L32" s="161" t="str">
        <f t="shared" si="34"/>
        <v>Thành phần phản ứng</v>
      </c>
      <c r="M32" s="131" t="s">
        <v>56</v>
      </c>
      <c r="N32" s="132" t="s">
        <v>57</v>
      </c>
    </row>
    <row r="33" spans="1:14" ht="30" x14ac:dyDescent="0.25">
      <c r="A33" s="46" t="s">
        <v>55</v>
      </c>
      <c r="B33" s="43" t="s">
        <v>355</v>
      </c>
      <c r="C33" s="30">
        <v>12.5</v>
      </c>
      <c r="D33" s="37">
        <v>12.5</v>
      </c>
      <c r="E33" s="25"/>
      <c r="F33" s="24"/>
      <c r="K33" s="112">
        <v>1</v>
      </c>
      <c r="L33" s="124" t="str">
        <f t="shared" si="34"/>
        <v xml:space="preserve">  probe qPCR mastermix, 2X</v>
      </c>
      <c r="M33" s="125">
        <f t="shared" ref="M33" si="37">IFERROR(C33*$D$1,"./.")</f>
        <v>0</v>
      </c>
      <c r="N33" s="126">
        <f>IFERROR(D33*$E$1,"./.")</f>
        <v>0</v>
      </c>
    </row>
    <row r="34" spans="1:14" ht="45" x14ac:dyDescent="0.25">
      <c r="A34" s="48" t="s">
        <v>67</v>
      </c>
      <c r="B34" s="43" t="s">
        <v>64</v>
      </c>
      <c r="C34" s="30">
        <v>0.5</v>
      </c>
      <c r="D34" s="37" t="s">
        <v>54</v>
      </c>
      <c r="E34" s="25"/>
      <c r="F34" s="24"/>
      <c r="K34" s="112">
        <v>2</v>
      </c>
      <c r="L34" s="124" t="str">
        <f t="shared" si="34"/>
        <v>Mồi VT-F</v>
      </c>
      <c r="M34" s="125">
        <f t="shared" ref="M34:M39" si="38">IFERROR(C34*$D$1,"./.")</f>
        <v>0</v>
      </c>
      <c r="N34" s="126" t="str">
        <f t="shared" ref="N34:N39" si="39">IFERROR(D34*$E$1,"./.")</f>
        <v>./.</v>
      </c>
    </row>
    <row r="35" spans="1:14" x14ac:dyDescent="0.25">
      <c r="A35" s="38"/>
      <c r="B35" s="43" t="s">
        <v>65</v>
      </c>
      <c r="C35" s="30">
        <v>0.5</v>
      </c>
      <c r="D35" s="37" t="s">
        <v>54</v>
      </c>
      <c r="K35" s="112">
        <v>3</v>
      </c>
      <c r="L35" s="124" t="str">
        <f t="shared" si="34"/>
        <v>Mồi VT-R</v>
      </c>
      <c r="M35" s="125">
        <f t="shared" si="38"/>
        <v>0</v>
      </c>
      <c r="N35" s="126" t="str">
        <f t="shared" si="39"/>
        <v>./.</v>
      </c>
    </row>
    <row r="36" spans="1:14" ht="30" x14ac:dyDescent="0.25">
      <c r="A36" s="38"/>
      <c r="B36" s="43" t="s">
        <v>46</v>
      </c>
      <c r="C36" s="30" t="s">
        <v>54</v>
      </c>
      <c r="D36" s="37">
        <v>0.5</v>
      </c>
      <c r="K36" s="112">
        <v>4</v>
      </c>
      <c r="L36" s="124" t="str">
        <f t="shared" si="34"/>
        <v>Plasmid pBR322 (1ng/ml)</v>
      </c>
      <c r="M36" s="125" t="str">
        <f t="shared" si="38"/>
        <v>./.</v>
      </c>
      <c r="N36" s="126">
        <f t="shared" si="39"/>
        <v>0</v>
      </c>
    </row>
    <row r="37" spans="1:14" ht="30" x14ac:dyDescent="0.25">
      <c r="A37" s="38"/>
      <c r="B37" s="43" t="s">
        <v>51</v>
      </c>
      <c r="C37" s="30" t="s">
        <v>54</v>
      </c>
      <c r="D37" s="37">
        <v>0.5</v>
      </c>
      <c r="K37" s="112">
        <v>5</v>
      </c>
      <c r="L37" s="124" t="str">
        <f t="shared" si="34"/>
        <v>Mồi xuôi pBR322 (10 mM)</v>
      </c>
      <c r="M37" s="125" t="str">
        <f t="shared" si="38"/>
        <v>./.</v>
      </c>
      <c r="N37" s="126">
        <f t="shared" si="39"/>
        <v>0</v>
      </c>
    </row>
    <row r="38" spans="1:14" ht="30" x14ac:dyDescent="0.25">
      <c r="A38" s="38"/>
      <c r="B38" s="43" t="s">
        <v>52</v>
      </c>
      <c r="C38" s="30" t="s">
        <v>54</v>
      </c>
      <c r="D38" s="37">
        <v>0.5</v>
      </c>
      <c r="K38" s="112">
        <v>6</v>
      </c>
      <c r="L38" s="124" t="str">
        <f t="shared" si="34"/>
        <v>Mồi ngược pBR322 (10 mM)</v>
      </c>
      <c r="M38" s="125" t="str">
        <f t="shared" si="38"/>
        <v>./.</v>
      </c>
      <c r="N38" s="126">
        <f t="shared" si="39"/>
        <v>0</v>
      </c>
    </row>
    <row r="39" spans="1:14" x14ac:dyDescent="0.25">
      <c r="A39" s="38"/>
      <c r="B39" s="43" t="s">
        <v>47</v>
      </c>
      <c r="C39" s="30">
        <v>6.5</v>
      </c>
      <c r="D39" s="37">
        <v>6</v>
      </c>
      <c r="K39" s="112">
        <v>7</v>
      </c>
      <c r="L39" s="124" t="str">
        <f t="shared" si="34"/>
        <v>Nước</v>
      </c>
      <c r="M39" s="125">
        <f t="shared" si="38"/>
        <v>0</v>
      </c>
      <c r="N39" s="126">
        <f t="shared" si="39"/>
        <v>0</v>
      </c>
    </row>
    <row r="40" spans="1:14" ht="15.75" thickBot="1" x14ac:dyDescent="0.3">
      <c r="A40" s="45"/>
      <c r="B40" s="44" t="s">
        <v>48</v>
      </c>
      <c r="C40" s="40">
        <v>5</v>
      </c>
      <c r="D40" s="41">
        <v>5</v>
      </c>
      <c r="K40" s="113">
        <v>8</v>
      </c>
      <c r="L40" s="127" t="str">
        <f t="shared" si="34"/>
        <v>DNA</v>
      </c>
      <c r="M40" s="128">
        <f>IFERROR(C40,"./.")</f>
        <v>5</v>
      </c>
      <c r="N40" s="129">
        <f>IFERROR(D40,"./.")</f>
        <v>5</v>
      </c>
    </row>
    <row r="41" spans="1:14" ht="15.75" thickBot="1" x14ac:dyDescent="0.3">
      <c r="L41" s="124"/>
    </row>
    <row r="42" spans="1:14" ht="43.5" thickBot="1" x14ac:dyDescent="0.3">
      <c r="A42" s="61" t="s">
        <v>69</v>
      </c>
      <c r="B42" s="60" t="s">
        <v>40</v>
      </c>
      <c r="C42" s="75" t="s">
        <v>56</v>
      </c>
      <c r="D42" s="36"/>
      <c r="J42" s="162" t="s">
        <v>69</v>
      </c>
      <c r="K42" s="163" t="s">
        <v>61</v>
      </c>
      <c r="L42" s="161" t="str">
        <f t="shared" si="34"/>
        <v>Thành phần phản ứng</v>
      </c>
      <c r="M42" s="133" t="s">
        <v>56</v>
      </c>
      <c r="N42" s="123"/>
    </row>
    <row r="43" spans="1:14" ht="30" x14ac:dyDescent="0.25">
      <c r="A43" s="46" t="s">
        <v>55</v>
      </c>
      <c r="B43" s="43" t="s">
        <v>355</v>
      </c>
      <c r="C43" s="30">
        <v>12.5</v>
      </c>
      <c r="D43" s="37"/>
      <c r="J43" s="29"/>
      <c r="K43" s="112">
        <v>1</v>
      </c>
      <c r="L43" s="124" t="str">
        <f t="shared" si="34"/>
        <v xml:space="preserve">  probe qPCR mastermix, 2X</v>
      </c>
      <c r="M43" s="125">
        <f t="shared" ref="M43:M47" si="40">IFERROR(C43*$D$1,"./.")</f>
        <v>0</v>
      </c>
      <c r="N43" s="126"/>
    </row>
    <row r="44" spans="1:14" ht="60" x14ac:dyDescent="0.25">
      <c r="A44" s="50" t="s">
        <v>73</v>
      </c>
      <c r="B44" s="43" t="s">
        <v>74</v>
      </c>
      <c r="C44" s="30">
        <v>0.5</v>
      </c>
      <c r="D44" s="37"/>
      <c r="J44" s="114"/>
      <c r="K44" s="112">
        <v>2</v>
      </c>
      <c r="L44" s="124" t="str">
        <f t="shared" si="34"/>
        <v>RT-mix, 50X</v>
      </c>
      <c r="M44" s="125">
        <f t="shared" si="40"/>
        <v>0</v>
      </c>
      <c r="N44" s="126"/>
    </row>
    <row r="45" spans="1:14" ht="30" x14ac:dyDescent="0.25">
      <c r="A45" s="38"/>
      <c r="B45" s="43" t="s">
        <v>70</v>
      </c>
      <c r="C45" s="30">
        <v>1</v>
      </c>
      <c r="D45" s="37"/>
      <c r="K45" s="112">
        <v>3</v>
      </c>
      <c r="L45" s="124" t="str">
        <f t="shared" si="34"/>
        <v>Mồi G1-Up (hoặc G2) (10uM)</v>
      </c>
      <c r="M45" s="125">
        <f t="shared" si="40"/>
        <v>0</v>
      </c>
      <c r="N45" s="126"/>
    </row>
    <row r="46" spans="1:14" ht="30" x14ac:dyDescent="0.25">
      <c r="A46" s="38"/>
      <c r="B46" s="43" t="s">
        <v>71</v>
      </c>
      <c r="C46" s="30">
        <v>1</v>
      </c>
      <c r="D46" s="37"/>
      <c r="K46" s="112">
        <v>4</v>
      </c>
      <c r="L46" s="124" t="str">
        <f t="shared" si="34"/>
        <v>Mồi G1-Down (hoặc G2) (10uM)</v>
      </c>
      <c r="M46" s="125">
        <f t="shared" si="40"/>
        <v>0</v>
      </c>
      <c r="N46" s="126"/>
    </row>
    <row r="47" spans="1:14" x14ac:dyDescent="0.25">
      <c r="A47" s="38"/>
      <c r="B47" s="43" t="s">
        <v>47</v>
      </c>
      <c r="C47" s="30">
        <v>5</v>
      </c>
      <c r="D47" s="37"/>
      <c r="K47" s="112">
        <v>5</v>
      </c>
      <c r="L47" s="124" t="str">
        <f t="shared" si="34"/>
        <v>Nước</v>
      </c>
      <c r="M47" s="125">
        <f t="shared" si="40"/>
        <v>0</v>
      </c>
      <c r="N47" s="126"/>
    </row>
    <row r="48" spans="1:14" ht="15.75" thickBot="1" x14ac:dyDescent="0.3">
      <c r="A48" s="51"/>
      <c r="B48" s="52" t="s">
        <v>72</v>
      </c>
      <c r="C48" s="53">
        <v>5</v>
      </c>
      <c r="D48" s="54"/>
      <c r="K48" s="113">
        <v>6</v>
      </c>
      <c r="L48" s="127" t="str">
        <f t="shared" si="34"/>
        <v>Template RNA</v>
      </c>
      <c r="M48" s="128">
        <v>5</v>
      </c>
      <c r="N48" s="129"/>
    </row>
    <row r="49" spans="1:15" ht="15.75" thickBot="1" x14ac:dyDescent="0.3">
      <c r="L49" s="124"/>
    </row>
    <row r="50" spans="1:15" ht="50.25" thickBot="1" x14ac:dyDescent="0.3">
      <c r="A50" s="61" t="s">
        <v>75</v>
      </c>
      <c r="B50" s="61" t="s">
        <v>40</v>
      </c>
      <c r="C50" s="62" t="s">
        <v>93</v>
      </c>
      <c r="D50" s="62" t="s">
        <v>94</v>
      </c>
      <c r="E50" s="63" t="s">
        <v>57</v>
      </c>
      <c r="J50" s="162" t="s">
        <v>75</v>
      </c>
      <c r="K50" s="163" t="s">
        <v>61</v>
      </c>
      <c r="L50" s="161" t="str">
        <f t="shared" si="34"/>
        <v>Thành phần phản ứng</v>
      </c>
      <c r="M50" s="133" t="s">
        <v>93</v>
      </c>
      <c r="N50" s="133" t="s">
        <v>94</v>
      </c>
      <c r="O50" s="134" t="s">
        <v>57</v>
      </c>
    </row>
    <row r="51" spans="1:15" ht="49.5" x14ac:dyDescent="0.25">
      <c r="A51" s="57" t="s">
        <v>82</v>
      </c>
      <c r="B51" s="64" t="s">
        <v>356</v>
      </c>
      <c r="C51" s="55">
        <v>12.5</v>
      </c>
      <c r="D51" s="55">
        <v>10</v>
      </c>
      <c r="E51" s="65">
        <v>10</v>
      </c>
      <c r="J51" s="29"/>
      <c r="K51" s="112">
        <v>1</v>
      </c>
      <c r="L51" s="124" t="str">
        <f t="shared" si="34"/>
        <v xml:space="preserve">  probe qPCR mastermix with dUTP, 2X</v>
      </c>
      <c r="M51" s="125">
        <f t="shared" ref="M51" si="41">IFERROR(C51*$D$1,"./.")</f>
        <v>0</v>
      </c>
      <c r="N51" s="125">
        <f t="shared" ref="N51" si="42">IFERROR(D51*$D$1,"./.")</f>
        <v>0</v>
      </c>
      <c r="O51" s="126">
        <f>IFERROR(E51*$E$1,"./.")</f>
        <v>0</v>
      </c>
    </row>
    <row r="52" spans="1:15" ht="45" x14ac:dyDescent="0.25">
      <c r="A52" s="76" t="s">
        <v>95</v>
      </c>
      <c r="B52" s="64" t="s">
        <v>76</v>
      </c>
      <c r="C52" s="55">
        <v>0.5</v>
      </c>
      <c r="D52" s="55">
        <v>0.4</v>
      </c>
      <c r="E52" s="65">
        <v>0.4</v>
      </c>
      <c r="J52" s="114"/>
      <c r="K52" s="112">
        <v>2</v>
      </c>
      <c r="L52" s="124" t="str">
        <f t="shared" si="34"/>
        <v>RT mix, 50X</v>
      </c>
      <c r="M52" s="125">
        <f t="shared" ref="M52:M57" si="43">IFERROR(C52*$D$1,"./.")</f>
        <v>0</v>
      </c>
      <c r="N52" s="125">
        <f t="shared" ref="N52:N57" si="44">IFERROR(D52*$D$1,"./.")</f>
        <v>0</v>
      </c>
      <c r="O52" s="126">
        <f t="shared" ref="O52:O57" si="45">IFERROR(E52*$E$1,"./.")</f>
        <v>0</v>
      </c>
    </row>
    <row r="53" spans="1:15" ht="16.5" x14ac:dyDescent="0.25">
      <c r="A53" s="38"/>
      <c r="B53" s="66" t="s">
        <v>77</v>
      </c>
      <c r="C53" s="55">
        <v>0.7</v>
      </c>
      <c r="D53" s="55">
        <v>1.8</v>
      </c>
      <c r="E53" s="65" t="s">
        <v>54</v>
      </c>
      <c r="K53" s="112">
        <v>3</v>
      </c>
      <c r="L53" s="124" t="str">
        <f t="shared" si="34"/>
        <v>Mồi xuôi (10µM)</v>
      </c>
      <c r="M53" s="125">
        <f t="shared" si="43"/>
        <v>0</v>
      </c>
      <c r="N53" s="125">
        <f t="shared" si="44"/>
        <v>0</v>
      </c>
      <c r="O53" s="126" t="str">
        <f t="shared" si="45"/>
        <v>./.</v>
      </c>
    </row>
    <row r="54" spans="1:15" ht="16.5" x14ac:dyDescent="0.25">
      <c r="A54" s="38"/>
      <c r="B54" s="66" t="s">
        <v>78</v>
      </c>
      <c r="C54" s="55">
        <v>0.7</v>
      </c>
      <c r="D54" s="55">
        <v>1.8</v>
      </c>
      <c r="E54" s="65" t="s">
        <v>54</v>
      </c>
      <c r="K54" s="112">
        <v>4</v>
      </c>
      <c r="L54" s="124" t="str">
        <f t="shared" si="34"/>
        <v>Mồi ngược (10µM)</v>
      </c>
      <c r="M54" s="125">
        <f t="shared" si="43"/>
        <v>0</v>
      </c>
      <c r="N54" s="125">
        <f t="shared" si="44"/>
        <v>0</v>
      </c>
      <c r="O54" s="126" t="str">
        <f t="shared" si="45"/>
        <v>./.</v>
      </c>
    </row>
    <row r="55" spans="1:15" ht="16.5" x14ac:dyDescent="0.25">
      <c r="A55" s="38"/>
      <c r="B55" s="64" t="s">
        <v>79</v>
      </c>
      <c r="C55" s="55">
        <v>5.6</v>
      </c>
      <c r="D55" s="55">
        <v>0.5</v>
      </c>
      <c r="E55" s="65" t="s">
        <v>54</v>
      </c>
      <c r="K55" s="112">
        <v>5</v>
      </c>
      <c r="L55" s="124" t="str">
        <f t="shared" si="34"/>
        <v>Probe</v>
      </c>
      <c r="M55" s="125">
        <f t="shared" si="43"/>
        <v>0</v>
      </c>
      <c r="N55" s="125">
        <f t="shared" si="44"/>
        <v>0</v>
      </c>
      <c r="O55" s="126" t="str">
        <f t="shared" si="45"/>
        <v>./.</v>
      </c>
    </row>
    <row r="56" spans="1:15" ht="16.5" x14ac:dyDescent="0.25">
      <c r="A56" s="51"/>
      <c r="B56" s="64" t="s">
        <v>80</v>
      </c>
      <c r="C56" s="55" t="s">
        <v>54</v>
      </c>
      <c r="D56" s="55" t="s">
        <v>54</v>
      </c>
      <c r="E56" s="65">
        <v>0.8</v>
      </c>
      <c r="K56" s="112">
        <v>6</v>
      </c>
      <c r="L56" s="124" t="str">
        <f t="shared" si="34"/>
        <v>Control mix, 25X</v>
      </c>
      <c r="M56" s="125" t="str">
        <f t="shared" si="43"/>
        <v>./.</v>
      </c>
      <c r="N56" s="125" t="str">
        <f t="shared" si="44"/>
        <v>./.</v>
      </c>
      <c r="O56" s="126">
        <f t="shared" si="45"/>
        <v>0</v>
      </c>
    </row>
    <row r="57" spans="1:15" ht="16.5" x14ac:dyDescent="0.25">
      <c r="B57" s="64" t="s">
        <v>47</v>
      </c>
      <c r="C57" s="55" t="s">
        <v>54</v>
      </c>
      <c r="D57" s="55">
        <v>0.5</v>
      </c>
      <c r="E57" s="65">
        <v>3.8</v>
      </c>
      <c r="K57" s="112">
        <v>7</v>
      </c>
      <c r="L57" s="124" t="str">
        <f t="shared" si="34"/>
        <v>Nước</v>
      </c>
      <c r="M57" s="125" t="str">
        <f t="shared" si="43"/>
        <v>./.</v>
      </c>
      <c r="N57" s="125">
        <f t="shared" si="44"/>
        <v>0</v>
      </c>
      <c r="O57" s="126">
        <f t="shared" si="45"/>
        <v>0</v>
      </c>
    </row>
    <row r="58" spans="1:15" ht="17.25" thickBot="1" x14ac:dyDescent="0.3">
      <c r="B58" s="67" t="s">
        <v>81</v>
      </c>
      <c r="C58" s="68">
        <v>5</v>
      </c>
      <c r="D58" s="68">
        <v>5</v>
      </c>
      <c r="E58" s="69">
        <v>5</v>
      </c>
      <c r="K58" s="113">
        <v>8</v>
      </c>
      <c r="L58" s="127" t="str">
        <f t="shared" si="34"/>
        <v>RNA</v>
      </c>
      <c r="M58" s="135">
        <v>5</v>
      </c>
      <c r="N58" s="135">
        <v>5</v>
      </c>
      <c r="O58" s="129">
        <f>IFERROR(E58,"./.")</f>
        <v>5</v>
      </c>
    </row>
    <row r="59" spans="1:15" ht="17.25" thickBot="1" x14ac:dyDescent="0.3">
      <c r="B59" s="58"/>
      <c r="C59" s="59"/>
      <c r="D59" s="59"/>
      <c r="E59" s="59"/>
      <c r="L59" s="124"/>
      <c r="M59" s="137"/>
      <c r="N59" s="137"/>
      <c r="O59" s="137"/>
    </row>
    <row r="60" spans="1:15" ht="50.25" thickBot="1" x14ac:dyDescent="0.3">
      <c r="A60" s="77" t="s">
        <v>83</v>
      </c>
      <c r="B60" s="70" t="s">
        <v>85</v>
      </c>
      <c r="C60" s="62" t="s">
        <v>91</v>
      </c>
      <c r="D60" s="71" t="s">
        <v>86</v>
      </c>
      <c r="E60" s="63" t="s">
        <v>92</v>
      </c>
      <c r="J60" s="164" t="s">
        <v>83</v>
      </c>
      <c r="K60" s="163" t="s">
        <v>61</v>
      </c>
      <c r="L60" s="161" t="str">
        <f t="shared" si="34"/>
        <v>Thành phần</v>
      </c>
      <c r="M60" s="133" t="s">
        <v>91</v>
      </c>
      <c r="N60" s="138" t="s">
        <v>86</v>
      </c>
      <c r="O60" s="134" t="s">
        <v>92</v>
      </c>
    </row>
    <row r="61" spans="1:15" ht="49.5" x14ac:dyDescent="0.25">
      <c r="A61" s="73" t="s">
        <v>84</v>
      </c>
      <c r="B61" s="72" t="s">
        <v>356</v>
      </c>
      <c r="C61" s="55">
        <v>12.5</v>
      </c>
      <c r="D61" s="55">
        <v>12.5</v>
      </c>
      <c r="E61" s="65">
        <v>12.5</v>
      </c>
      <c r="K61" s="112">
        <v>1</v>
      </c>
      <c r="L61" s="124" t="str">
        <f t="shared" si="34"/>
        <v xml:space="preserve">  probe qPCR mastermix with dUTP, 2X</v>
      </c>
      <c r="M61" s="125">
        <f t="shared" ref="M61" si="46">IFERROR(C61*$D$1,"./.")</f>
        <v>0</v>
      </c>
      <c r="N61" s="125">
        <f t="shared" ref="N61:N66" si="47">IFERROR(D61*$E$1,"./.")</f>
        <v>0</v>
      </c>
      <c r="O61" s="126">
        <f t="shared" ref="O61" si="48">IFERROR(E61*$D$1,"./.")</f>
        <v>0</v>
      </c>
    </row>
    <row r="62" spans="1:15" ht="105.75" thickBot="1" x14ac:dyDescent="0.3">
      <c r="A62" s="74" t="s">
        <v>101</v>
      </c>
      <c r="B62" s="66" t="s">
        <v>87</v>
      </c>
      <c r="C62" s="55">
        <v>0.5</v>
      </c>
      <c r="D62" s="55" t="s">
        <v>54</v>
      </c>
      <c r="E62" s="65">
        <v>0.5</v>
      </c>
      <c r="J62" s="24"/>
      <c r="K62" s="112">
        <v>2</v>
      </c>
      <c r="L62" s="124" t="str">
        <f t="shared" si="34"/>
        <v>Mồi xuôi WSSV (10µM)</v>
      </c>
      <c r="M62" s="125">
        <f t="shared" ref="M62:M66" si="49">IFERROR(C62*$D$1,"./.")</f>
        <v>0</v>
      </c>
      <c r="N62" s="125" t="str">
        <f t="shared" si="47"/>
        <v>./.</v>
      </c>
      <c r="O62" s="126">
        <f t="shared" ref="O62:O66" si="50">IFERROR(E62*$D$1,"./.")</f>
        <v>0</v>
      </c>
    </row>
    <row r="63" spans="1:15" ht="33" x14ac:dyDescent="0.25">
      <c r="B63" s="66" t="s">
        <v>88</v>
      </c>
      <c r="C63" s="55">
        <v>0.5</v>
      </c>
      <c r="D63" s="55" t="s">
        <v>54</v>
      </c>
      <c r="E63" s="65">
        <v>0.5</v>
      </c>
      <c r="K63" s="112">
        <v>3</v>
      </c>
      <c r="L63" s="124" t="str">
        <f t="shared" si="34"/>
        <v>Mồi ngược WSSV (10µM)</v>
      </c>
      <c r="M63" s="125">
        <f t="shared" si="49"/>
        <v>0</v>
      </c>
      <c r="N63" s="125" t="str">
        <f t="shared" si="47"/>
        <v>./.</v>
      </c>
      <c r="O63" s="126">
        <f t="shared" si="50"/>
        <v>0</v>
      </c>
    </row>
    <row r="64" spans="1:15" ht="33" x14ac:dyDescent="0.25">
      <c r="B64" s="66" t="s">
        <v>89</v>
      </c>
      <c r="C64" s="55" t="s">
        <v>54</v>
      </c>
      <c r="D64" s="55">
        <v>0.5</v>
      </c>
      <c r="E64" s="65" t="s">
        <v>54</v>
      </c>
      <c r="K64" s="112">
        <v>4</v>
      </c>
      <c r="L64" s="124" t="str">
        <f t="shared" si="34"/>
        <v>Mồi xuôi Shrimp (10µM)</v>
      </c>
      <c r="M64" s="125" t="str">
        <f t="shared" si="49"/>
        <v>./.</v>
      </c>
      <c r="N64" s="125">
        <f t="shared" si="47"/>
        <v>0</v>
      </c>
      <c r="O64" s="126" t="str">
        <f t="shared" si="50"/>
        <v>./.</v>
      </c>
    </row>
    <row r="65" spans="1:15" ht="33" x14ac:dyDescent="0.25">
      <c r="B65" s="66" t="s">
        <v>90</v>
      </c>
      <c r="C65" s="55" t="s">
        <v>54</v>
      </c>
      <c r="D65" s="55">
        <v>0.5</v>
      </c>
      <c r="E65" s="65" t="s">
        <v>54</v>
      </c>
      <c r="K65" s="112">
        <v>5</v>
      </c>
      <c r="L65" s="124" t="str">
        <f t="shared" si="34"/>
        <v>Mồi ngược Shrimp (10µM)</v>
      </c>
      <c r="M65" s="125" t="str">
        <f t="shared" si="49"/>
        <v>./.</v>
      </c>
      <c r="N65" s="125">
        <f t="shared" si="47"/>
        <v>0</v>
      </c>
      <c r="O65" s="126" t="str">
        <f t="shared" si="50"/>
        <v>./.</v>
      </c>
    </row>
    <row r="66" spans="1:15" ht="16.5" x14ac:dyDescent="0.25">
      <c r="B66" s="64" t="s">
        <v>47</v>
      </c>
      <c r="C66" s="55">
        <v>6.5</v>
      </c>
      <c r="D66" s="55">
        <v>6.5</v>
      </c>
      <c r="E66" s="65">
        <v>11</v>
      </c>
      <c r="K66" s="112">
        <v>6</v>
      </c>
      <c r="L66" s="124" t="str">
        <f t="shared" si="34"/>
        <v>Nước</v>
      </c>
      <c r="M66" s="125">
        <f t="shared" si="49"/>
        <v>0</v>
      </c>
      <c r="N66" s="125">
        <f t="shared" si="47"/>
        <v>0</v>
      </c>
      <c r="O66" s="126">
        <f t="shared" si="50"/>
        <v>0</v>
      </c>
    </row>
    <row r="67" spans="1:15" ht="17.25" thickBot="1" x14ac:dyDescent="0.3">
      <c r="B67" s="67" t="s">
        <v>48</v>
      </c>
      <c r="C67" s="68">
        <v>5</v>
      </c>
      <c r="D67" s="68">
        <v>5</v>
      </c>
      <c r="E67" s="69">
        <v>0.5</v>
      </c>
      <c r="K67" s="113">
        <v>7</v>
      </c>
      <c r="L67" s="127" t="str">
        <f t="shared" si="34"/>
        <v>DNA</v>
      </c>
      <c r="M67" s="135">
        <v>5</v>
      </c>
      <c r="N67" s="135">
        <v>5</v>
      </c>
      <c r="O67" s="136">
        <v>0.5</v>
      </c>
    </row>
    <row r="68" spans="1:15" ht="15.75" thickBot="1" x14ac:dyDescent="0.3">
      <c r="L68" s="124"/>
    </row>
    <row r="69" spans="1:15" ht="33.75" thickBot="1" x14ac:dyDescent="0.3">
      <c r="A69" s="77" t="s">
        <v>96</v>
      </c>
      <c r="B69" s="70" t="s">
        <v>85</v>
      </c>
      <c r="C69" s="63" t="s">
        <v>100</v>
      </c>
      <c r="J69" s="164" t="s">
        <v>96</v>
      </c>
      <c r="K69" s="163" t="s">
        <v>61</v>
      </c>
      <c r="L69" s="161" t="str">
        <f t="shared" si="34"/>
        <v>Thành phần</v>
      </c>
      <c r="M69" s="134" t="s">
        <v>215</v>
      </c>
      <c r="N69" s="143" t="s">
        <v>299</v>
      </c>
    </row>
    <row r="70" spans="1:15" ht="33" x14ac:dyDescent="0.25">
      <c r="A70" s="73" t="s">
        <v>84</v>
      </c>
      <c r="B70" s="72" t="s">
        <v>352</v>
      </c>
      <c r="C70" s="65">
        <v>12.5</v>
      </c>
      <c r="K70" s="112">
        <v>1</v>
      </c>
      <c r="L70" s="124" t="str">
        <f t="shared" si="34"/>
        <v>Probe qPCR master mix (2X)</v>
      </c>
      <c r="M70" s="125">
        <f>IFERROR(C70*$D$1,"./.")</f>
        <v>0</v>
      </c>
      <c r="N70" s="165">
        <f>IFERROR(C70*$E$1,"./.")</f>
        <v>0</v>
      </c>
    </row>
    <row r="71" spans="1:15" ht="105.75" thickBot="1" x14ac:dyDescent="0.3">
      <c r="A71" s="74" t="s">
        <v>97</v>
      </c>
      <c r="B71" s="72" t="s">
        <v>102</v>
      </c>
      <c r="C71" s="65">
        <v>1</v>
      </c>
      <c r="J71" s="24"/>
      <c r="K71" s="112">
        <v>2</v>
      </c>
      <c r="L71" s="124" t="str">
        <f t="shared" si="34"/>
        <v>Mồi xuôi (10mM)</v>
      </c>
      <c r="M71" s="125">
        <f t="shared" ref="M71:M74" si="51">IFERROR(C71*$D$1,"./.")</f>
        <v>0</v>
      </c>
      <c r="N71" s="165">
        <f t="shared" ref="N71:N74" si="52">IFERROR(C71*$E$1,"./.")</f>
        <v>0</v>
      </c>
    </row>
    <row r="72" spans="1:15" ht="16.5" x14ac:dyDescent="0.25">
      <c r="B72" s="72" t="s">
        <v>103</v>
      </c>
      <c r="C72" s="65">
        <v>1</v>
      </c>
      <c r="K72" s="112">
        <v>3</v>
      </c>
      <c r="L72" s="124" t="str">
        <f t="shared" si="34"/>
        <v>Mồi ngược (10mM)</v>
      </c>
      <c r="M72" s="125">
        <f t="shared" si="51"/>
        <v>0</v>
      </c>
      <c r="N72" s="165">
        <f t="shared" si="52"/>
        <v>0</v>
      </c>
    </row>
    <row r="73" spans="1:15" ht="33" x14ac:dyDescent="0.25">
      <c r="B73" s="72" t="s">
        <v>104</v>
      </c>
      <c r="C73" s="65">
        <v>0.3</v>
      </c>
      <c r="K73" s="112">
        <v>4</v>
      </c>
      <c r="L73" s="124" t="str">
        <f t="shared" si="34"/>
        <v>Mẫu dò (tagman probe), 10mM</v>
      </c>
      <c r="M73" s="125">
        <f t="shared" si="51"/>
        <v>0</v>
      </c>
      <c r="N73" s="165">
        <f t="shared" si="52"/>
        <v>0</v>
      </c>
    </row>
    <row r="74" spans="1:15" ht="16.5" x14ac:dyDescent="0.25">
      <c r="B74" s="72" t="s">
        <v>98</v>
      </c>
      <c r="C74" s="65">
        <v>5.2</v>
      </c>
      <c r="K74" s="112">
        <v>5</v>
      </c>
      <c r="L74" s="124" t="str">
        <f t="shared" si="34"/>
        <v>Nước (vừa đủ 20ml)</v>
      </c>
      <c r="M74" s="125">
        <f t="shared" si="51"/>
        <v>0</v>
      </c>
      <c r="N74" s="165">
        <f t="shared" si="52"/>
        <v>0</v>
      </c>
    </row>
    <row r="75" spans="1:15" ht="17.25" thickBot="1" x14ac:dyDescent="0.3">
      <c r="B75" s="78" t="s">
        <v>99</v>
      </c>
      <c r="C75" s="69">
        <v>5</v>
      </c>
      <c r="K75" s="113">
        <v>6</v>
      </c>
      <c r="L75" s="127" t="str">
        <f t="shared" si="34"/>
        <v>Khuôn DNA</v>
      </c>
      <c r="M75" s="136">
        <v>5</v>
      </c>
      <c r="N75" s="144">
        <v>5</v>
      </c>
    </row>
    <row r="76" spans="1:15" ht="15.75" thickBot="1" x14ac:dyDescent="0.3">
      <c r="L76" s="124"/>
    </row>
    <row r="77" spans="1:15" ht="17.25" thickBot="1" x14ac:dyDescent="0.3">
      <c r="A77" s="77" t="s">
        <v>105</v>
      </c>
      <c r="B77" s="79" t="s">
        <v>85</v>
      </c>
      <c r="C77" s="80" t="s">
        <v>106</v>
      </c>
      <c r="J77" s="164" t="s">
        <v>105</v>
      </c>
      <c r="K77" s="163" t="s">
        <v>61</v>
      </c>
      <c r="L77" s="161" t="str">
        <f t="shared" si="34"/>
        <v>Thành phần</v>
      </c>
      <c r="M77" s="139" t="s">
        <v>106</v>
      </c>
    </row>
    <row r="78" spans="1:15" ht="33.75" thickBot="1" x14ac:dyDescent="0.3">
      <c r="A78" s="81" t="s">
        <v>84</v>
      </c>
      <c r="B78" s="64" t="s">
        <v>355</v>
      </c>
      <c r="C78" s="65">
        <v>12.5</v>
      </c>
      <c r="K78" s="112">
        <v>1</v>
      </c>
      <c r="L78" s="124" t="str">
        <f t="shared" si="34"/>
        <v xml:space="preserve">  probe qPCR mastermix, 2X</v>
      </c>
      <c r="M78" s="126">
        <f t="shared" ref="M78:M82" si="53">IFERROR(C78*$D$1,"./.")</f>
        <v>0</v>
      </c>
    </row>
    <row r="79" spans="1:15" ht="16.5" x14ac:dyDescent="0.25">
      <c r="B79" s="64" t="s">
        <v>76</v>
      </c>
      <c r="C79" s="65">
        <v>0.5</v>
      </c>
      <c r="K79" s="112">
        <v>2</v>
      </c>
      <c r="L79" s="124" t="str">
        <f t="shared" si="34"/>
        <v>RT mix, 50X</v>
      </c>
      <c r="M79" s="126">
        <f t="shared" si="53"/>
        <v>0</v>
      </c>
    </row>
    <row r="80" spans="1:15" ht="16.5" x14ac:dyDescent="0.25">
      <c r="B80" s="64" t="s">
        <v>107</v>
      </c>
      <c r="C80" s="65">
        <v>0.5</v>
      </c>
      <c r="K80" s="112">
        <v>3</v>
      </c>
      <c r="L80" s="124" t="str">
        <f t="shared" si="34"/>
        <v>Mồi xuôi, 10 mM</v>
      </c>
      <c r="M80" s="126">
        <f t="shared" si="53"/>
        <v>0</v>
      </c>
    </row>
    <row r="81" spans="1:14" ht="16.5" x14ac:dyDescent="0.25">
      <c r="B81" s="64" t="s">
        <v>108</v>
      </c>
      <c r="C81" s="65">
        <v>0.5</v>
      </c>
      <c r="K81" s="112">
        <v>4</v>
      </c>
      <c r="L81" s="124" t="str">
        <f t="shared" si="34"/>
        <v>Mồi ngược,10 mM</v>
      </c>
      <c r="M81" s="126">
        <f t="shared" si="53"/>
        <v>0</v>
      </c>
    </row>
    <row r="82" spans="1:14" ht="16.5" x14ac:dyDescent="0.25">
      <c r="B82" s="64" t="s">
        <v>47</v>
      </c>
      <c r="C82" s="65">
        <v>6</v>
      </c>
      <c r="K82" s="112">
        <v>5</v>
      </c>
      <c r="L82" s="124" t="str">
        <f t="shared" si="34"/>
        <v>Nước</v>
      </c>
      <c r="M82" s="126">
        <f t="shared" si="53"/>
        <v>0</v>
      </c>
    </row>
    <row r="83" spans="1:14" ht="17.25" thickBot="1" x14ac:dyDescent="0.3">
      <c r="B83" s="67" t="s">
        <v>81</v>
      </c>
      <c r="C83" s="69">
        <v>5</v>
      </c>
      <c r="K83" s="113">
        <v>6</v>
      </c>
      <c r="L83" s="127" t="str">
        <f t="shared" si="34"/>
        <v>RNA</v>
      </c>
      <c r="M83" s="136">
        <v>5</v>
      </c>
    </row>
    <row r="84" spans="1:14" ht="15.75" thickBot="1" x14ac:dyDescent="0.3">
      <c r="L84" s="124"/>
    </row>
    <row r="85" spans="1:14" ht="50.25" thickBot="1" x14ac:dyDescent="0.3">
      <c r="A85" s="77" t="s">
        <v>109</v>
      </c>
      <c r="B85" s="82" t="s">
        <v>40</v>
      </c>
      <c r="C85" s="62" t="s">
        <v>106</v>
      </c>
      <c r="D85" s="63" t="s">
        <v>118</v>
      </c>
      <c r="J85" s="166" t="s">
        <v>109</v>
      </c>
      <c r="K85" s="163" t="s">
        <v>61</v>
      </c>
      <c r="L85" s="161" t="str">
        <f t="shared" si="34"/>
        <v>Thành phần phản ứng</v>
      </c>
      <c r="M85" s="133" t="s">
        <v>106</v>
      </c>
      <c r="N85" s="134" t="s">
        <v>118</v>
      </c>
    </row>
    <row r="86" spans="1:14" ht="33.75" thickBot="1" x14ac:dyDescent="0.3">
      <c r="A86" s="81" t="s">
        <v>84</v>
      </c>
      <c r="B86" s="72" t="s">
        <v>111</v>
      </c>
      <c r="C86" s="55">
        <v>12.5</v>
      </c>
      <c r="D86" s="65">
        <v>12.5</v>
      </c>
      <c r="K86" s="112">
        <v>1</v>
      </c>
      <c r="L86" s="124" t="str">
        <f t="shared" si="34"/>
        <v>Probe qPCR master mix, 2X</v>
      </c>
      <c r="M86" s="125">
        <f t="shared" ref="M86" si="54">IFERROR(C86*$D$1,"./.")</f>
        <v>0</v>
      </c>
      <c r="N86" s="126">
        <f>IFERROR(D86*$E$1,"./.")</f>
        <v>0</v>
      </c>
    </row>
    <row r="87" spans="1:14" ht="33" x14ac:dyDescent="0.25">
      <c r="B87" s="72" t="s">
        <v>112</v>
      </c>
      <c r="C87" s="55">
        <v>0.5</v>
      </c>
      <c r="D87" s="65">
        <v>0.5</v>
      </c>
      <c r="K87" s="112">
        <v>2</v>
      </c>
      <c r="L87" s="124" t="str">
        <f t="shared" si="34"/>
        <v>RT Mix for 1-Step RT-qPCR, 50X</v>
      </c>
      <c r="M87" s="125">
        <f t="shared" ref="M87:M92" si="55">IFERROR(C87*$D$1,"./.")</f>
        <v>0</v>
      </c>
      <c r="N87" s="126">
        <f t="shared" ref="N87:N92" si="56">IFERROR(D87*$E$1,"./.")</f>
        <v>0</v>
      </c>
    </row>
    <row r="88" spans="1:14" ht="16.5" x14ac:dyDescent="0.25">
      <c r="B88" s="72" t="s">
        <v>113</v>
      </c>
      <c r="C88" s="55">
        <v>0.75</v>
      </c>
      <c r="D88" s="65" t="s">
        <v>54</v>
      </c>
      <c r="K88" s="112">
        <v>3</v>
      </c>
      <c r="L88" s="124" t="str">
        <f t="shared" ref="L88:L151" si="57">B88</f>
        <v>Mồi xuôi, 10mM</v>
      </c>
      <c r="M88" s="125">
        <f t="shared" si="55"/>
        <v>0</v>
      </c>
      <c r="N88" s="126" t="str">
        <f t="shared" si="56"/>
        <v>./.</v>
      </c>
    </row>
    <row r="89" spans="1:14" ht="16.5" x14ac:dyDescent="0.25">
      <c r="B89" s="72" t="s">
        <v>114</v>
      </c>
      <c r="C89" s="55">
        <v>0.75</v>
      </c>
      <c r="D89" s="65" t="s">
        <v>54</v>
      </c>
      <c r="K89" s="112">
        <v>4</v>
      </c>
      <c r="L89" s="124" t="str">
        <f t="shared" si="57"/>
        <v>Mồi ngược, 10mM</v>
      </c>
      <c r="M89" s="125">
        <f t="shared" si="55"/>
        <v>0</v>
      </c>
      <c r="N89" s="126" t="str">
        <f t="shared" si="56"/>
        <v>./.</v>
      </c>
    </row>
    <row r="90" spans="1:14" ht="16.5" x14ac:dyDescent="0.25">
      <c r="B90" s="72" t="s">
        <v>115</v>
      </c>
      <c r="C90" s="55">
        <v>0.25</v>
      </c>
      <c r="D90" s="65" t="s">
        <v>54</v>
      </c>
      <c r="K90" s="112">
        <v>5</v>
      </c>
      <c r="L90" s="124" t="str">
        <f t="shared" si="57"/>
        <v>Mẫu dò, 10mM</v>
      </c>
      <c r="M90" s="125">
        <f t="shared" si="55"/>
        <v>0</v>
      </c>
      <c r="N90" s="126" t="str">
        <f t="shared" si="56"/>
        <v>./.</v>
      </c>
    </row>
    <row r="91" spans="1:14" ht="16.5" x14ac:dyDescent="0.25">
      <c r="B91" s="72" t="s">
        <v>80</v>
      </c>
      <c r="C91" s="55" t="s">
        <v>54</v>
      </c>
      <c r="D91" s="65">
        <v>1</v>
      </c>
      <c r="K91" s="112">
        <v>6</v>
      </c>
      <c r="L91" s="124" t="str">
        <f t="shared" si="57"/>
        <v>Control mix, 25X</v>
      </c>
      <c r="M91" s="125" t="str">
        <f t="shared" si="55"/>
        <v>./.</v>
      </c>
      <c r="N91" s="126">
        <f t="shared" si="56"/>
        <v>0</v>
      </c>
    </row>
    <row r="92" spans="1:14" ht="16.5" x14ac:dyDescent="0.25">
      <c r="B92" s="72" t="s">
        <v>116</v>
      </c>
      <c r="C92" s="55">
        <v>5.25</v>
      </c>
      <c r="D92" s="65">
        <v>6</v>
      </c>
      <c r="K92" s="112">
        <v>7</v>
      </c>
      <c r="L92" s="124" t="str">
        <f t="shared" si="57"/>
        <v>Nước vừa đủ</v>
      </c>
      <c r="M92" s="125">
        <f t="shared" si="55"/>
        <v>0</v>
      </c>
      <c r="N92" s="126">
        <f t="shared" si="56"/>
        <v>0</v>
      </c>
    </row>
    <row r="93" spans="1:14" ht="17.25" thickBot="1" x14ac:dyDescent="0.3">
      <c r="B93" s="78" t="s">
        <v>117</v>
      </c>
      <c r="C93" s="68">
        <v>5</v>
      </c>
      <c r="D93" s="69">
        <v>5</v>
      </c>
      <c r="K93" s="113">
        <v>8</v>
      </c>
      <c r="L93" s="127" t="str">
        <f t="shared" si="57"/>
        <v>Khuôn RNA</v>
      </c>
      <c r="M93" s="135">
        <v>5</v>
      </c>
      <c r="N93" s="136">
        <v>5</v>
      </c>
    </row>
    <row r="94" spans="1:14" ht="15.75" thickBot="1" x14ac:dyDescent="0.3">
      <c r="L94" s="124"/>
    </row>
    <row r="95" spans="1:14" ht="30.75" thickBot="1" x14ac:dyDescent="0.3">
      <c r="A95" s="77" t="s">
        <v>119</v>
      </c>
      <c r="B95" s="61" t="s">
        <v>85</v>
      </c>
      <c r="C95" s="83" t="s">
        <v>122</v>
      </c>
      <c r="D95" s="84" t="s">
        <v>121</v>
      </c>
      <c r="J95" s="164" t="s">
        <v>119</v>
      </c>
      <c r="K95" s="163" t="s">
        <v>61</v>
      </c>
      <c r="L95" s="161" t="str">
        <f t="shared" si="57"/>
        <v>Thành phần</v>
      </c>
      <c r="M95" s="140" t="s">
        <v>122</v>
      </c>
      <c r="N95" s="141" t="s">
        <v>121</v>
      </c>
    </row>
    <row r="96" spans="1:14" ht="45" x14ac:dyDescent="0.25">
      <c r="A96" s="73" t="s">
        <v>84</v>
      </c>
      <c r="B96" s="85" t="s">
        <v>356</v>
      </c>
      <c r="C96" s="86">
        <v>12.5</v>
      </c>
      <c r="D96" s="87">
        <v>12.5</v>
      </c>
      <c r="K96" s="112">
        <v>1</v>
      </c>
      <c r="L96" s="124" t="str">
        <f t="shared" si="57"/>
        <v xml:space="preserve">  probe qPCR mastermix with dUTP, 2X</v>
      </c>
      <c r="M96" s="125">
        <f t="shared" ref="M96" si="58">IFERROR(C96*$D$1,"./.")</f>
        <v>0</v>
      </c>
      <c r="N96" s="126">
        <f>IFERROR(D96*$E$1,"./.")</f>
        <v>0</v>
      </c>
    </row>
    <row r="97" spans="1:14" ht="120.75" thickBot="1" x14ac:dyDescent="0.3">
      <c r="A97" s="74" t="s">
        <v>120</v>
      </c>
      <c r="B97" s="91" t="s">
        <v>77</v>
      </c>
      <c r="C97" s="56">
        <v>1</v>
      </c>
      <c r="D97" s="88" t="s">
        <v>54</v>
      </c>
      <c r="J97" s="24"/>
      <c r="K97" s="112">
        <v>2</v>
      </c>
      <c r="L97" s="124" t="str">
        <f t="shared" si="57"/>
        <v>Mồi xuôi (10µM)</v>
      </c>
      <c r="M97" s="125">
        <f t="shared" ref="M97:M101" si="59">IFERROR(C97*$D$1,"./.")</f>
        <v>0</v>
      </c>
      <c r="N97" s="126" t="str">
        <f t="shared" ref="N97:N101" si="60">IFERROR(D97*$E$1,"./.")</f>
        <v>./.</v>
      </c>
    </row>
    <row r="98" spans="1:14" x14ac:dyDescent="0.25">
      <c r="B98" s="91" t="s">
        <v>78</v>
      </c>
      <c r="C98" s="56">
        <v>1</v>
      </c>
      <c r="D98" s="88" t="s">
        <v>54</v>
      </c>
      <c r="K98" s="112">
        <v>3</v>
      </c>
      <c r="L98" s="124" t="str">
        <f t="shared" si="57"/>
        <v>Mồi ngược (10µM)</v>
      </c>
      <c r="M98" s="125">
        <f t="shared" si="59"/>
        <v>0</v>
      </c>
      <c r="N98" s="126" t="str">
        <f t="shared" si="60"/>
        <v>./.</v>
      </c>
    </row>
    <row r="99" spans="1:14" ht="30" x14ac:dyDescent="0.25">
      <c r="B99" s="91" t="s">
        <v>89</v>
      </c>
      <c r="C99" s="56" t="s">
        <v>54</v>
      </c>
      <c r="D99" s="88">
        <v>0.5</v>
      </c>
      <c r="K99" s="112">
        <v>4</v>
      </c>
      <c r="L99" s="124" t="str">
        <f t="shared" si="57"/>
        <v>Mồi xuôi Shrimp (10µM)</v>
      </c>
      <c r="M99" s="125" t="str">
        <f t="shared" si="59"/>
        <v>./.</v>
      </c>
      <c r="N99" s="126">
        <f t="shared" si="60"/>
        <v>0</v>
      </c>
    </row>
    <row r="100" spans="1:14" ht="30" x14ac:dyDescent="0.25">
      <c r="B100" s="91" t="s">
        <v>90</v>
      </c>
      <c r="C100" s="56" t="s">
        <v>54</v>
      </c>
      <c r="D100" s="88">
        <v>0.5</v>
      </c>
      <c r="K100" s="112">
        <v>5</v>
      </c>
      <c r="L100" s="124" t="str">
        <f t="shared" si="57"/>
        <v>Mồi ngược Shrimp (10µM)</v>
      </c>
      <c r="M100" s="125" t="str">
        <f t="shared" si="59"/>
        <v>./.</v>
      </c>
      <c r="N100" s="126">
        <f t="shared" si="60"/>
        <v>0</v>
      </c>
    </row>
    <row r="101" spans="1:14" x14ac:dyDescent="0.25">
      <c r="B101" s="92" t="s">
        <v>47</v>
      </c>
      <c r="C101" s="56">
        <v>5.5</v>
      </c>
      <c r="D101" s="88">
        <v>6.5</v>
      </c>
      <c r="K101" s="112">
        <v>6</v>
      </c>
      <c r="L101" s="124" t="str">
        <f t="shared" si="57"/>
        <v>Nước</v>
      </c>
      <c r="M101" s="125">
        <f t="shared" si="59"/>
        <v>0</v>
      </c>
      <c r="N101" s="126">
        <f t="shared" si="60"/>
        <v>0</v>
      </c>
    </row>
    <row r="102" spans="1:14" ht="15.75" thickBot="1" x14ac:dyDescent="0.3">
      <c r="B102" s="93" t="s">
        <v>48</v>
      </c>
      <c r="C102" s="89">
        <v>5</v>
      </c>
      <c r="D102" s="90">
        <v>5</v>
      </c>
      <c r="K102" s="113">
        <v>7</v>
      </c>
      <c r="L102" s="127" t="str">
        <f t="shared" si="57"/>
        <v>DNA</v>
      </c>
      <c r="M102" s="135">
        <v>5</v>
      </c>
      <c r="N102" s="136">
        <v>5</v>
      </c>
    </row>
    <row r="103" spans="1:14" ht="15.75" thickBot="1" x14ac:dyDescent="0.3">
      <c r="L103" s="124"/>
    </row>
    <row r="104" spans="1:14" ht="30.75" thickBot="1" x14ac:dyDescent="0.3">
      <c r="A104" s="77" t="s">
        <v>123</v>
      </c>
      <c r="B104" s="70" t="s">
        <v>85</v>
      </c>
      <c r="C104" s="84" t="s">
        <v>126</v>
      </c>
      <c r="J104" s="164" t="s">
        <v>123</v>
      </c>
      <c r="K104" s="163" t="s">
        <v>61</v>
      </c>
      <c r="L104" s="161" t="str">
        <f t="shared" si="57"/>
        <v>Thành phần</v>
      </c>
      <c r="M104" s="141" t="s">
        <v>126</v>
      </c>
      <c r="N104" s="141" t="s">
        <v>301</v>
      </c>
    </row>
    <row r="105" spans="1:14" ht="33" x14ac:dyDescent="0.25">
      <c r="A105" s="73" t="s">
        <v>84</v>
      </c>
      <c r="B105" s="72" t="s">
        <v>352</v>
      </c>
      <c r="C105" s="65">
        <v>12.5</v>
      </c>
      <c r="K105" s="112">
        <v>1</v>
      </c>
      <c r="L105" s="124" t="str">
        <f t="shared" si="57"/>
        <v>Probe qPCR master mix (2X)</v>
      </c>
      <c r="M105" s="125">
        <f>IFERROR(C105*$D$1,"./.")</f>
        <v>0</v>
      </c>
      <c r="N105" s="165">
        <f>IFERROR(C105*$E$1,"./.")</f>
        <v>0</v>
      </c>
    </row>
    <row r="106" spans="1:14" ht="75.75" thickBot="1" x14ac:dyDescent="0.3">
      <c r="A106" s="74" t="s">
        <v>124</v>
      </c>
      <c r="B106" s="72" t="s">
        <v>102</v>
      </c>
      <c r="C106" s="65">
        <v>0.75</v>
      </c>
      <c r="J106" s="24"/>
      <c r="K106" s="112">
        <v>2</v>
      </c>
      <c r="L106" s="124" t="str">
        <f t="shared" si="57"/>
        <v>Mồi xuôi (10mM)</v>
      </c>
      <c r="M106" s="125">
        <f t="shared" ref="M106:M109" si="61">IFERROR(C106*$D$1,"./.")</f>
        <v>0</v>
      </c>
      <c r="N106" s="165">
        <f t="shared" ref="N106:N109" si="62">IFERROR(C106*$E$1,"./.")</f>
        <v>0</v>
      </c>
    </row>
    <row r="107" spans="1:14" ht="16.5" x14ac:dyDescent="0.25">
      <c r="B107" s="72" t="s">
        <v>103</v>
      </c>
      <c r="C107" s="65">
        <v>0.75</v>
      </c>
      <c r="K107" s="112">
        <v>3</v>
      </c>
      <c r="L107" s="124" t="str">
        <f t="shared" si="57"/>
        <v>Mồi ngược (10mM)</v>
      </c>
      <c r="M107" s="125">
        <f t="shared" si="61"/>
        <v>0</v>
      </c>
      <c r="N107" s="165">
        <f t="shared" si="62"/>
        <v>0</v>
      </c>
    </row>
    <row r="108" spans="1:14" ht="33" x14ac:dyDescent="0.25">
      <c r="B108" s="72" t="s">
        <v>127</v>
      </c>
      <c r="C108" s="65">
        <v>0.38</v>
      </c>
      <c r="K108" s="112">
        <v>4</v>
      </c>
      <c r="L108" s="124" t="str">
        <f t="shared" si="57"/>
        <v>Mẫu dò (taqman probe) (10mM)</v>
      </c>
      <c r="M108" s="125">
        <f t="shared" si="61"/>
        <v>0</v>
      </c>
      <c r="N108" s="165">
        <f t="shared" si="62"/>
        <v>0</v>
      </c>
    </row>
    <row r="109" spans="1:14" ht="16.5" x14ac:dyDescent="0.25">
      <c r="B109" s="72" t="s">
        <v>125</v>
      </c>
      <c r="C109" s="65">
        <v>5.62</v>
      </c>
      <c r="K109" s="112">
        <v>5</v>
      </c>
      <c r="L109" s="124" t="str">
        <f t="shared" si="57"/>
        <v>Nước (vừa đủ 25ml)</v>
      </c>
      <c r="M109" s="125">
        <f t="shared" si="61"/>
        <v>0</v>
      </c>
      <c r="N109" s="165">
        <f t="shared" si="62"/>
        <v>0</v>
      </c>
    </row>
    <row r="110" spans="1:14" ht="17.25" thickBot="1" x14ac:dyDescent="0.3">
      <c r="B110" s="78" t="s">
        <v>99</v>
      </c>
      <c r="C110" s="69">
        <v>5</v>
      </c>
      <c r="K110" s="113">
        <v>6</v>
      </c>
      <c r="L110" s="127" t="str">
        <f t="shared" si="57"/>
        <v>Khuôn DNA</v>
      </c>
      <c r="M110" s="136">
        <v>5</v>
      </c>
      <c r="N110" s="144">
        <v>5</v>
      </c>
    </row>
    <row r="111" spans="1:14" ht="15.75" thickBot="1" x14ac:dyDescent="0.3">
      <c r="L111" s="124"/>
    </row>
    <row r="112" spans="1:14" ht="30.75" thickBot="1" x14ac:dyDescent="0.3">
      <c r="A112" s="94" t="s">
        <v>128</v>
      </c>
      <c r="B112" s="70" t="s">
        <v>85</v>
      </c>
      <c r="C112" s="84" t="s">
        <v>126</v>
      </c>
      <c r="J112" s="164" t="s">
        <v>128</v>
      </c>
      <c r="K112" s="163" t="s">
        <v>61</v>
      </c>
      <c r="L112" s="161" t="str">
        <f t="shared" si="57"/>
        <v>Thành phần</v>
      </c>
      <c r="M112" s="141" t="s">
        <v>126</v>
      </c>
    </row>
    <row r="113" spans="1:14" ht="33.75" thickBot="1" x14ac:dyDescent="0.3">
      <c r="A113" s="45" t="s">
        <v>84</v>
      </c>
      <c r="B113" s="72" t="s">
        <v>352</v>
      </c>
      <c r="C113" s="65">
        <v>12.5</v>
      </c>
      <c r="K113" s="112">
        <v>1</v>
      </c>
      <c r="L113" s="124" t="str">
        <f t="shared" si="57"/>
        <v>Probe qPCR master mix (2X)</v>
      </c>
      <c r="M113" s="126">
        <f t="shared" ref="M113:M117" si="63">IFERROR(C113*$D$1,"./.")</f>
        <v>0</v>
      </c>
    </row>
    <row r="114" spans="1:14" ht="16.5" x14ac:dyDescent="0.25">
      <c r="B114" s="72" t="s">
        <v>76</v>
      </c>
      <c r="C114" s="65">
        <v>0.5</v>
      </c>
      <c r="K114" s="112">
        <v>2</v>
      </c>
      <c r="L114" s="124" t="str">
        <f t="shared" si="57"/>
        <v>RT mix, 50X</v>
      </c>
      <c r="M114" s="126">
        <f t="shared" si="63"/>
        <v>0</v>
      </c>
    </row>
    <row r="115" spans="1:14" ht="16.5" x14ac:dyDescent="0.25">
      <c r="B115" s="72" t="s">
        <v>102</v>
      </c>
      <c r="C115" s="65">
        <v>1</v>
      </c>
      <c r="K115" s="112">
        <v>3</v>
      </c>
      <c r="L115" s="124" t="str">
        <f t="shared" si="57"/>
        <v>Mồi xuôi (10mM)</v>
      </c>
      <c r="M115" s="126">
        <f t="shared" si="63"/>
        <v>0</v>
      </c>
    </row>
    <row r="116" spans="1:14" ht="16.5" x14ac:dyDescent="0.25">
      <c r="B116" s="72" t="s">
        <v>103</v>
      </c>
      <c r="C116" s="65">
        <v>1</v>
      </c>
      <c r="K116" s="112">
        <v>4</v>
      </c>
      <c r="L116" s="124" t="str">
        <f t="shared" si="57"/>
        <v>Mồi ngược (10mM)</v>
      </c>
      <c r="M116" s="126">
        <f t="shared" si="63"/>
        <v>0</v>
      </c>
    </row>
    <row r="117" spans="1:14" ht="16.5" x14ac:dyDescent="0.25">
      <c r="B117" s="72" t="s">
        <v>125</v>
      </c>
      <c r="C117" s="65">
        <v>5</v>
      </c>
      <c r="K117" s="112">
        <v>5</v>
      </c>
      <c r="L117" s="124" t="str">
        <f t="shared" si="57"/>
        <v>Nước (vừa đủ 25ml)</v>
      </c>
      <c r="M117" s="126">
        <f t="shared" si="63"/>
        <v>0</v>
      </c>
    </row>
    <row r="118" spans="1:14" ht="17.25" thickBot="1" x14ac:dyDescent="0.3">
      <c r="B118" s="78" t="s">
        <v>99</v>
      </c>
      <c r="C118" s="69">
        <v>5</v>
      </c>
      <c r="K118" s="113">
        <v>6</v>
      </c>
      <c r="L118" s="127" t="str">
        <f t="shared" si="57"/>
        <v>Khuôn DNA</v>
      </c>
      <c r="M118" s="136">
        <v>5</v>
      </c>
    </row>
    <row r="119" spans="1:14" ht="15.75" thickBot="1" x14ac:dyDescent="0.3">
      <c r="L119" s="124"/>
    </row>
    <row r="120" spans="1:14" ht="33.75" thickBot="1" x14ac:dyDescent="0.3">
      <c r="A120" s="77" t="s">
        <v>129</v>
      </c>
      <c r="B120" s="82" t="s">
        <v>40</v>
      </c>
      <c r="C120" s="62" t="s">
        <v>131</v>
      </c>
      <c r="D120" s="63" t="s">
        <v>132</v>
      </c>
      <c r="J120" s="164" t="s">
        <v>129</v>
      </c>
      <c r="K120" s="163" t="s">
        <v>61</v>
      </c>
      <c r="L120" s="161" t="str">
        <f t="shared" si="57"/>
        <v>Thành phần phản ứng</v>
      </c>
      <c r="M120" s="133" t="s">
        <v>131</v>
      </c>
      <c r="N120" s="134" t="s">
        <v>132</v>
      </c>
    </row>
    <row r="121" spans="1:14" ht="33.75" thickBot="1" x14ac:dyDescent="0.3">
      <c r="A121" s="81" t="s">
        <v>84</v>
      </c>
      <c r="B121" s="72" t="s">
        <v>111</v>
      </c>
      <c r="C121" s="55">
        <v>12.5</v>
      </c>
      <c r="D121" s="65">
        <v>12.5</v>
      </c>
      <c r="K121" s="112">
        <v>1</v>
      </c>
      <c r="L121" s="124" t="str">
        <f t="shared" si="57"/>
        <v>Probe qPCR master mix, 2X</v>
      </c>
      <c r="M121" s="125">
        <f t="shared" ref="M121" si="64">IFERROR(C121*$D$1,"./.")</f>
        <v>0</v>
      </c>
      <c r="N121" s="126">
        <f>IFERROR(D121*$E$1,"./.")</f>
        <v>0</v>
      </c>
    </row>
    <row r="122" spans="1:14" ht="33" x14ac:dyDescent="0.25">
      <c r="B122" s="72" t="s">
        <v>112</v>
      </c>
      <c r="C122" s="55">
        <v>0.5</v>
      </c>
      <c r="D122" s="65">
        <v>0.5</v>
      </c>
      <c r="K122" s="112">
        <v>2</v>
      </c>
      <c r="L122" s="124" t="str">
        <f t="shared" si="57"/>
        <v>RT Mix for 1-Step RT-qPCR, 50X</v>
      </c>
      <c r="M122" s="125">
        <f t="shared" ref="M122:M127" si="65">IFERROR(C122*$D$1,"./.")</f>
        <v>0</v>
      </c>
      <c r="N122" s="126">
        <f t="shared" ref="N122:N127" si="66">IFERROR(D122*$E$1,"./.")</f>
        <v>0</v>
      </c>
    </row>
    <row r="123" spans="1:14" ht="16.5" x14ac:dyDescent="0.25">
      <c r="B123" s="72" t="s">
        <v>113</v>
      </c>
      <c r="C123" s="55">
        <v>0.75</v>
      </c>
      <c r="D123" s="65" t="s">
        <v>54</v>
      </c>
      <c r="K123" s="112">
        <v>3</v>
      </c>
      <c r="L123" s="124" t="str">
        <f t="shared" si="57"/>
        <v>Mồi xuôi, 10mM</v>
      </c>
      <c r="M123" s="125">
        <f t="shared" si="65"/>
        <v>0</v>
      </c>
      <c r="N123" s="126" t="str">
        <f t="shared" si="66"/>
        <v>./.</v>
      </c>
    </row>
    <row r="124" spans="1:14" ht="16.5" x14ac:dyDescent="0.25">
      <c r="B124" s="72" t="s">
        <v>114</v>
      </c>
      <c r="C124" s="55">
        <v>0.75</v>
      </c>
      <c r="D124" s="65" t="s">
        <v>54</v>
      </c>
      <c r="K124" s="112">
        <v>4</v>
      </c>
      <c r="L124" s="124" t="str">
        <f t="shared" si="57"/>
        <v>Mồi ngược, 10mM</v>
      </c>
      <c r="M124" s="125">
        <f t="shared" si="65"/>
        <v>0</v>
      </c>
      <c r="N124" s="126" t="str">
        <f t="shared" si="66"/>
        <v>./.</v>
      </c>
    </row>
    <row r="125" spans="1:14" ht="16.5" x14ac:dyDescent="0.25">
      <c r="B125" s="72" t="s">
        <v>115</v>
      </c>
      <c r="C125" s="55">
        <v>0.25</v>
      </c>
      <c r="D125" s="65" t="s">
        <v>54</v>
      </c>
      <c r="K125" s="112">
        <v>5</v>
      </c>
      <c r="L125" s="124" t="str">
        <f t="shared" si="57"/>
        <v>Mẫu dò, 10mM</v>
      </c>
      <c r="M125" s="125">
        <f t="shared" si="65"/>
        <v>0</v>
      </c>
      <c r="N125" s="126" t="str">
        <f t="shared" si="66"/>
        <v>./.</v>
      </c>
    </row>
    <row r="126" spans="1:14" ht="16.5" x14ac:dyDescent="0.25">
      <c r="B126" s="72" t="s">
        <v>80</v>
      </c>
      <c r="C126" s="55" t="s">
        <v>54</v>
      </c>
      <c r="D126" s="65">
        <v>1</v>
      </c>
      <c r="K126" s="112">
        <v>6</v>
      </c>
      <c r="L126" s="124" t="str">
        <f t="shared" si="57"/>
        <v>Control mix, 25X</v>
      </c>
      <c r="M126" s="125" t="str">
        <f t="shared" si="65"/>
        <v>./.</v>
      </c>
      <c r="N126" s="126">
        <f t="shared" si="66"/>
        <v>0</v>
      </c>
    </row>
    <row r="127" spans="1:14" ht="33" x14ac:dyDescent="0.25">
      <c r="B127" s="72" t="s">
        <v>130</v>
      </c>
      <c r="C127" s="55">
        <v>5.25</v>
      </c>
      <c r="D127" s="65">
        <v>6</v>
      </c>
      <c r="K127" s="112">
        <v>7</v>
      </c>
      <c r="L127" s="124" t="str">
        <f t="shared" si="57"/>
        <v xml:space="preserve">Nước vừa đủ (tổng thể tích 15 µl) </v>
      </c>
      <c r="M127" s="125">
        <f t="shared" si="65"/>
        <v>0</v>
      </c>
      <c r="N127" s="126">
        <f t="shared" si="66"/>
        <v>0</v>
      </c>
    </row>
    <row r="128" spans="1:14" ht="17.25" thickBot="1" x14ac:dyDescent="0.3">
      <c r="B128" s="78" t="s">
        <v>117</v>
      </c>
      <c r="C128" s="68">
        <v>5</v>
      </c>
      <c r="D128" s="69">
        <v>5</v>
      </c>
      <c r="K128" s="113">
        <v>8</v>
      </c>
      <c r="L128" s="127" t="str">
        <f t="shared" si="57"/>
        <v>Khuôn RNA</v>
      </c>
      <c r="M128" s="135">
        <v>5</v>
      </c>
      <c r="N128" s="136">
        <v>5</v>
      </c>
    </row>
    <row r="129" spans="1:14" ht="15.75" thickBot="1" x14ac:dyDescent="0.3">
      <c r="L129" s="124"/>
    </row>
    <row r="130" spans="1:14" ht="30.75" thickBot="1" x14ac:dyDescent="0.3">
      <c r="A130" s="77" t="s">
        <v>133</v>
      </c>
      <c r="B130" s="70" t="s">
        <v>85</v>
      </c>
      <c r="C130" s="83" t="s">
        <v>135</v>
      </c>
      <c r="D130" s="84" t="s">
        <v>134</v>
      </c>
      <c r="J130" s="164" t="s">
        <v>133</v>
      </c>
      <c r="K130" s="163" t="s">
        <v>61</v>
      </c>
      <c r="L130" s="161" t="str">
        <f t="shared" si="57"/>
        <v>Thành phần</v>
      </c>
      <c r="M130" s="140" t="s">
        <v>135</v>
      </c>
      <c r="N130" s="141" t="s">
        <v>134</v>
      </c>
    </row>
    <row r="131" spans="1:14" ht="49.5" x14ac:dyDescent="0.25">
      <c r="A131" s="73" t="s">
        <v>84</v>
      </c>
      <c r="B131" s="64" t="s">
        <v>356</v>
      </c>
      <c r="C131" s="55">
        <v>12.5</v>
      </c>
      <c r="D131" s="65">
        <v>12.5</v>
      </c>
      <c r="K131" s="112">
        <v>1</v>
      </c>
      <c r="L131" s="124" t="str">
        <f t="shared" si="57"/>
        <v xml:space="preserve">  probe qPCR mastermix with dUTP, 2X</v>
      </c>
      <c r="M131" s="125">
        <f t="shared" ref="M131:N131" si="67">IFERROR(C131*$D$1,"./.")</f>
        <v>0</v>
      </c>
      <c r="N131" s="126">
        <f t="shared" si="67"/>
        <v>0</v>
      </c>
    </row>
    <row r="132" spans="1:14" ht="75.75" thickBot="1" x14ac:dyDescent="0.3">
      <c r="A132" s="74" t="s">
        <v>139</v>
      </c>
      <c r="B132" s="64" t="s">
        <v>76</v>
      </c>
      <c r="C132" s="55">
        <v>0.5</v>
      </c>
      <c r="D132" s="65" t="s">
        <v>54</v>
      </c>
      <c r="J132" s="24"/>
      <c r="K132" s="112">
        <v>2</v>
      </c>
      <c r="L132" s="124" t="str">
        <f t="shared" si="57"/>
        <v>RT mix, 50X</v>
      </c>
      <c r="M132" s="125">
        <f t="shared" ref="M132:M135" si="68">IFERROR(C132*$D$1,"./.")</f>
        <v>0</v>
      </c>
      <c r="N132" s="126" t="str">
        <f t="shared" ref="N132:N135" si="69">IFERROR(D132*$D$1,"./.")</f>
        <v>./.</v>
      </c>
    </row>
    <row r="133" spans="1:14" ht="16.5" x14ac:dyDescent="0.25">
      <c r="B133" s="66" t="s">
        <v>136</v>
      </c>
      <c r="C133" s="55">
        <v>1</v>
      </c>
      <c r="D133" s="65">
        <v>1</v>
      </c>
      <c r="K133" s="112">
        <v>3</v>
      </c>
      <c r="L133" s="124" t="str">
        <f t="shared" si="57"/>
        <v>Mồi xuôi, 10 (mM)</v>
      </c>
      <c r="M133" s="125">
        <f t="shared" si="68"/>
        <v>0</v>
      </c>
      <c r="N133" s="126">
        <f t="shared" si="69"/>
        <v>0</v>
      </c>
    </row>
    <row r="134" spans="1:14" ht="16.5" x14ac:dyDescent="0.25">
      <c r="B134" s="66" t="s">
        <v>137</v>
      </c>
      <c r="C134" s="55">
        <v>1</v>
      </c>
      <c r="D134" s="65">
        <v>1</v>
      </c>
      <c r="K134" s="112">
        <v>4</v>
      </c>
      <c r="L134" s="124" t="str">
        <f t="shared" si="57"/>
        <v>Mồi ngược, (10µM)</v>
      </c>
      <c r="M134" s="125">
        <f t="shared" si="68"/>
        <v>0</v>
      </c>
      <c r="N134" s="126">
        <f t="shared" si="69"/>
        <v>0</v>
      </c>
    </row>
    <row r="135" spans="1:14" ht="16.5" x14ac:dyDescent="0.25">
      <c r="B135" s="64" t="s">
        <v>47</v>
      </c>
      <c r="C135" s="55">
        <v>5</v>
      </c>
      <c r="D135" s="65">
        <v>10</v>
      </c>
      <c r="K135" s="112">
        <v>5</v>
      </c>
      <c r="L135" s="124" t="str">
        <f t="shared" si="57"/>
        <v>Nước</v>
      </c>
      <c r="M135" s="125">
        <f t="shared" si="68"/>
        <v>0</v>
      </c>
      <c r="N135" s="126">
        <f t="shared" si="69"/>
        <v>0</v>
      </c>
    </row>
    <row r="136" spans="1:14" ht="33.75" thickBot="1" x14ac:dyDescent="0.3">
      <c r="B136" s="67" t="s">
        <v>138</v>
      </c>
      <c r="C136" s="68">
        <v>5</v>
      </c>
      <c r="D136" s="69">
        <v>0.5</v>
      </c>
      <c r="K136" s="113">
        <v>6</v>
      </c>
      <c r="L136" s="127" t="str">
        <f t="shared" si="57"/>
        <v>Template (khuôn RNA)</v>
      </c>
      <c r="M136" s="135">
        <v>5</v>
      </c>
      <c r="N136" s="136">
        <v>0.5</v>
      </c>
    </row>
    <row r="137" spans="1:14" ht="15.75" thickBot="1" x14ac:dyDescent="0.3">
      <c r="L137" s="124"/>
    </row>
    <row r="138" spans="1:14" ht="50.25" thickBot="1" x14ac:dyDescent="0.3">
      <c r="A138" s="77" t="s">
        <v>140</v>
      </c>
      <c r="B138" s="82" t="s">
        <v>40</v>
      </c>
      <c r="C138" s="62" t="s">
        <v>110</v>
      </c>
      <c r="D138" s="63" t="s">
        <v>86</v>
      </c>
      <c r="J138" s="164" t="s">
        <v>140</v>
      </c>
      <c r="K138" s="163" t="s">
        <v>61</v>
      </c>
      <c r="L138" s="161" t="str">
        <f t="shared" si="57"/>
        <v>Thành phần phản ứng</v>
      </c>
      <c r="M138" s="133" t="s">
        <v>110</v>
      </c>
      <c r="N138" s="134" t="s">
        <v>86</v>
      </c>
    </row>
    <row r="139" spans="1:14" ht="33.75" thickBot="1" x14ac:dyDescent="0.3">
      <c r="A139" s="81" t="s">
        <v>141</v>
      </c>
      <c r="B139" s="72" t="s">
        <v>111</v>
      </c>
      <c r="C139" s="55">
        <v>10</v>
      </c>
      <c r="D139" s="65">
        <v>10</v>
      </c>
      <c r="K139" s="112">
        <v>1</v>
      </c>
      <c r="L139" s="124" t="str">
        <f t="shared" si="57"/>
        <v>Probe qPCR master mix, 2X</v>
      </c>
      <c r="M139" s="125">
        <f t="shared" ref="M139" si="70">IFERROR(C139*$D$1,"./.")</f>
        <v>0</v>
      </c>
      <c r="N139" s="126">
        <f>IFERROR(D139*$E$1,"./.")</f>
        <v>0</v>
      </c>
    </row>
    <row r="140" spans="1:14" ht="33" x14ac:dyDescent="0.25">
      <c r="B140" s="72" t="s">
        <v>112</v>
      </c>
      <c r="C140" s="55">
        <v>0.4</v>
      </c>
      <c r="D140" s="65">
        <v>0.4</v>
      </c>
      <c r="K140" s="112">
        <v>2</v>
      </c>
      <c r="L140" s="124" t="str">
        <f t="shared" si="57"/>
        <v>RT Mix for 1-Step RT-qPCR, 50X</v>
      </c>
      <c r="M140" s="125">
        <f t="shared" ref="M140:M145" si="71">IFERROR(C140*$D$1,"./.")</f>
        <v>0</v>
      </c>
      <c r="N140" s="126">
        <f t="shared" ref="N140:N146" si="72">IFERROR(D140*$E$1,"./.")</f>
        <v>0</v>
      </c>
    </row>
    <row r="141" spans="1:14" ht="16.5" x14ac:dyDescent="0.25">
      <c r="B141" s="72" t="s">
        <v>113</v>
      </c>
      <c r="C141" s="55">
        <v>0.6</v>
      </c>
      <c r="D141" s="65" t="s">
        <v>54</v>
      </c>
      <c r="K141" s="112">
        <v>3</v>
      </c>
      <c r="L141" s="124" t="str">
        <f t="shared" si="57"/>
        <v>Mồi xuôi, 10mM</v>
      </c>
      <c r="M141" s="125">
        <f t="shared" si="71"/>
        <v>0</v>
      </c>
      <c r="N141" s="126" t="str">
        <f t="shared" si="72"/>
        <v>./.</v>
      </c>
    </row>
    <row r="142" spans="1:14" ht="16.5" x14ac:dyDescent="0.25">
      <c r="B142" s="72" t="s">
        <v>114</v>
      </c>
      <c r="C142" s="55">
        <v>0.6</v>
      </c>
      <c r="D142" s="65" t="s">
        <v>54</v>
      </c>
      <c r="K142" s="112">
        <v>4</v>
      </c>
      <c r="L142" s="124" t="str">
        <f t="shared" si="57"/>
        <v>Mồi ngược, 10mM</v>
      </c>
      <c r="M142" s="125">
        <f t="shared" si="71"/>
        <v>0</v>
      </c>
      <c r="N142" s="126" t="str">
        <f t="shared" si="72"/>
        <v>./.</v>
      </c>
    </row>
    <row r="143" spans="1:14" ht="16.5" x14ac:dyDescent="0.25">
      <c r="B143" s="72" t="s">
        <v>115</v>
      </c>
      <c r="C143" s="55">
        <v>0.4</v>
      </c>
      <c r="D143" s="65" t="s">
        <v>54</v>
      </c>
      <c r="K143" s="112">
        <v>5</v>
      </c>
      <c r="L143" s="124" t="str">
        <f t="shared" si="57"/>
        <v>Mẫu dò, 10mM</v>
      </c>
      <c r="M143" s="125">
        <f t="shared" si="71"/>
        <v>0</v>
      </c>
      <c r="N143" s="126" t="str">
        <f t="shared" si="72"/>
        <v>./.</v>
      </c>
    </row>
    <row r="144" spans="1:14" ht="16.5" x14ac:dyDescent="0.25">
      <c r="B144" s="72" t="s">
        <v>80</v>
      </c>
      <c r="C144" s="55" t="s">
        <v>54</v>
      </c>
      <c r="D144" s="65">
        <v>0.8</v>
      </c>
      <c r="K144" s="112">
        <v>6</v>
      </c>
      <c r="L144" s="124" t="str">
        <f t="shared" si="57"/>
        <v>Control mix, 25X</v>
      </c>
      <c r="M144" s="125" t="str">
        <f t="shared" si="71"/>
        <v>./.</v>
      </c>
      <c r="N144" s="126">
        <f t="shared" si="72"/>
        <v>0</v>
      </c>
    </row>
    <row r="145" spans="1:14" ht="33" x14ac:dyDescent="0.25">
      <c r="B145" s="72" t="s">
        <v>130</v>
      </c>
      <c r="C145" s="55">
        <v>3</v>
      </c>
      <c r="D145" s="65">
        <v>3.8</v>
      </c>
      <c r="K145" s="112">
        <v>7</v>
      </c>
      <c r="L145" s="124" t="str">
        <f t="shared" si="57"/>
        <v xml:space="preserve">Nước vừa đủ (tổng thể tích 15 µl) </v>
      </c>
      <c r="M145" s="125">
        <f t="shared" si="71"/>
        <v>0</v>
      </c>
      <c r="N145" s="126">
        <f t="shared" si="72"/>
        <v>0</v>
      </c>
    </row>
    <row r="146" spans="1:14" ht="17.25" thickBot="1" x14ac:dyDescent="0.3">
      <c r="B146" s="78" t="s">
        <v>117</v>
      </c>
      <c r="C146" s="68">
        <v>5</v>
      </c>
      <c r="D146" s="69">
        <v>5</v>
      </c>
      <c r="K146" s="113">
        <v>8</v>
      </c>
      <c r="L146" s="127" t="str">
        <f t="shared" si="57"/>
        <v>Khuôn RNA</v>
      </c>
      <c r="M146" s="135">
        <v>5</v>
      </c>
      <c r="N146" s="129">
        <f t="shared" si="72"/>
        <v>0</v>
      </c>
    </row>
    <row r="147" spans="1:14" ht="15.75" thickBot="1" x14ac:dyDescent="0.3">
      <c r="L147" s="124"/>
    </row>
    <row r="148" spans="1:14" ht="33.75" thickBot="1" x14ac:dyDescent="0.3">
      <c r="A148" s="77" t="s">
        <v>142</v>
      </c>
      <c r="B148" s="70" t="s">
        <v>40</v>
      </c>
      <c r="C148" s="63" t="s">
        <v>143</v>
      </c>
      <c r="J148" s="164" t="s">
        <v>142</v>
      </c>
      <c r="K148" s="163" t="s">
        <v>61</v>
      </c>
      <c r="L148" s="161" t="str">
        <f t="shared" si="57"/>
        <v>Thành phần phản ứng</v>
      </c>
      <c r="M148" s="134" t="s">
        <v>143</v>
      </c>
    </row>
    <row r="149" spans="1:14" ht="33.75" thickBot="1" x14ac:dyDescent="0.3">
      <c r="A149" s="81" t="s">
        <v>84</v>
      </c>
      <c r="B149" s="72" t="s">
        <v>355</v>
      </c>
      <c r="C149" s="65">
        <v>12.5</v>
      </c>
      <c r="K149" s="112">
        <v>1</v>
      </c>
      <c r="L149" s="124" t="str">
        <f t="shared" si="57"/>
        <v xml:space="preserve">  probe qPCR mastermix, 2X</v>
      </c>
      <c r="M149" s="126">
        <f t="shared" ref="M149:M152" si="73">IFERROR(C149*$D$1,"./.")</f>
        <v>0</v>
      </c>
    </row>
    <row r="150" spans="1:14" ht="16.5" x14ac:dyDescent="0.25">
      <c r="B150" s="72" t="s">
        <v>113</v>
      </c>
      <c r="C150" s="65">
        <v>0.5</v>
      </c>
      <c r="K150" s="112">
        <v>2</v>
      </c>
      <c r="L150" s="124" t="str">
        <f t="shared" si="57"/>
        <v>Mồi xuôi, 10mM</v>
      </c>
      <c r="M150" s="126">
        <f t="shared" si="73"/>
        <v>0</v>
      </c>
    </row>
    <row r="151" spans="1:14" ht="16.5" x14ac:dyDescent="0.25">
      <c r="B151" s="72" t="s">
        <v>114</v>
      </c>
      <c r="C151" s="65">
        <v>0.5</v>
      </c>
      <c r="K151" s="112">
        <v>3</v>
      </c>
      <c r="L151" s="124" t="str">
        <f t="shared" si="57"/>
        <v>Mồi ngược, 10mM</v>
      </c>
      <c r="M151" s="126">
        <f t="shared" si="73"/>
        <v>0</v>
      </c>
    </row>
    <row r="152" spans="1:14" ht="16.5" x14ac:dyDescent="0.25">
      <c r="B152" s="72" t="s">
        <v>144</v>
      </c>
      <c r="C152" s="65">
        <v>6.5</v>
      </c>
      <c r="K152" s="112">
        <v>4</v>
      </c>
      <c r="L152" s="124" t="str">
        <f t="shared" ref="L152:L215" si="74">B152</f>
        <v>Nuclease free water</v>
      </c>
      <c r="M152" s="126">
        <f t="shared" si="73"/>
        <v>0</v>
      </c>
    </row>
    <row r="153" spans="1:14" ht="17.25" thickBot="1" x14ac:dyDescent="0.3">
      <c r="B153" s="78" t="s">
        <v>99</v>
      </c>
      <c r="C153" s="69">
        <v>5</v>
      </c>
      <c r="K153" s="113">
        <v>5</v>
      </c>
      <c r="L153" s="127" t="str">
        <f t="shared" si="74"/>
        <v>Khuôn DNA</v>
      </c>
      <c r="M153" s="136">
        <v>5</v>
      </c>
    </row>
    <row r="154" spans="1:14" ht="15.75" thickBot="1" x14ac:dyDescent="0.3">
      <c r="L154" s="124"/>
    </row>
    <row r="155" spans="1:14" ht="33.75" thickBot="1" x14ac:dyDescent="0.3">
      <c r="A155" s="77" t="s">
        <v>145</v>
      </c>
      <c r="B155" s="70" t="s">
        <v>40</v>
      </c>
      <c r="C155" s="63" t="s">
        <v>143</v>
      </c>
      <c r="J155" s="164" t="s">
        <v>145</v>
      </c>
      <c r="K155" s="163" t="s">
        <v>61</v>
      </c>
      <c r="L155" s="161" t="str">
        <f t="shared" si="74"/>
        <v>Thành phần phản ứng</v>
      </c>
      <c r="M155" s="134" t="s">
        <v>143</v>
      </c>
    </row>
    <row r="156" spans="1:14" ht="33.75" thickBot="1" x14ac:dyDescent="0.3">
      <c r="A156" s="81" t="s">
        <v>84</v>
      </c>
      <c r="B156" s="72" t="s">
        <v>355</v>
      </c>
      <c r="C156" s="65">
        <v>12.5</v>
      </c>
      <c r="K156" s="112">
        <v>1</v>
      </c>
      <c r="L156" s="124" t="str">
        <f t="shared" si="74"/>
        <v xml:space="preserve">  probe qPCR mastermix, 2X</v>
      </c>
      <c r="M156" s="126">
        <f t="shared" ref="M156:M159" si="75">IFERROR(C156*$D$1,"./.")</f>
        <v>0</v>
      </c>
    </row>
    <row r="157" spans="1:14" ht="16.5" x14ac:dyDescent="0.25">
      <c r="B157" s="72" t="s">
        <v>113</v>
      </c>
      <c r="C157" s="65">
        <v>0.5</v>
      </c>
      <c r="K157" s="112">
        <v>2</v>
      </c>
      <c r="L157" s="124" t="str">
        <f t="shared" si="74"/>
        <v>Mồi xuôi, 10mM</v>
      </c>
      <c r="M157" s="126">
        <f t="shared" si="75"/>
        <v>0</v>
      </c>
    </row>
    <row r="158" spans="1:14" ht="16.5" x14ac:dyDescent="0.25">
      <c r="B158" s="72" t="s">
        <v>114</v>
      </c>
      <c r="C158" s="65">
        <v>0.5</v>
      </c>
      <c r="K158" s="112">
        <v>3</v>
      </c>
      <c r="L158" s="124" t="str">
        <f t="shared" si="74"/>
        <v>Mồi ngược, 10mM</v>
      </c>
      <c r="M158" s="126">
        <f t="shared" si="75"/>
        <v>0</v>
      </c>
    </row>
    <row r="159" spans="1:14" ht="16.5" x14ac:dyDescent="0.25">
      <c r="B159" s="72" t="s">
        <v>144</v>
      </c>
      <c r="C159" s="65">
        <v>6.5</v>
      </c>
      <c r="K159" s="112">
        <v>4</v>
      </c>
      <c r="L159" s="124" t="str">
        <f t="shared" si="74"/>
        <v>Nuclease free water</v>
      </c>
      <c r="M159" s="126">
        <f t="shared" si="75"/>
        <v>0</v>
      </c>
    </row>
    <row r="160" spans="1:14" ht="17.25" thickBot="1" x14ac:dyDescent="0.3">
      <c r="B160" s="78" t="s">
        <v>99</v>
      </c>
      <c r="C160" s="69">
        <v>5</v>
      </c>
      <c r="K160" s="113">
        <v>5</v>
      </c>
      <c r="L160" s="127" t="str">
        <f t="shared" si="74"/>
        <v>Khuôn DNA</v>
      </c>
      <c r="M160" s="136">
        <v>5</v>
      </c>
    </row>
    <row r="161" spans="1:14" ht="15.75" thickBot="1" x14ac:dyDescent="0.3">
      <c r="L161" s="124"/>
    </row>
    <row r="162" spans="1:14" ht="33.75" thickBot="1" x14ac:dyDescent="0.3">
      <c r="A162" s="77" t="s">
        <v>146</v>
      </c>
      <c r="B162" s="70" t="s">
        <v>40</v>
      </c>
      <c r="C162" s="63" t="s">
        <v>143</v>
      </c>
      <c r="J162" s="164" t="s">
        <v>146</v>
      </c>
      <c r="K162" s="163" t="s">
        <v>61</v>
      </c>
      <c r="L162" s="161" t="str">
        <f t="shared" si="74"/>
        <v>Thành phần phản ứng</v>
      </c>
      <c r="M162" s="134" t="s">
        <v>143</v>
      </c>
    </row>
    <row r="163" spans="1:14" ht="33.75" thickBot="1" x14ac:dyDescent="0.3">
      <c r="A163" s="81" t="s">
        <v>84</v>
      </c>
      <c r="B163" s="72" t="s">
        <v>355</v>
      </c>
      <c r="C163" s="65">
        <v>12.5</v>
      </c>
      <c r="K163" s="112">
        <v>1</v>
      </c>
      <c r="L163" s="124" t="str">
        <f t="shared" si="74"/>
        <v xml:space="preserve">  probe qPCR mastermix, 2X</v>
      </c>
      <c r="M163" s="126">
        <f t="shared" ref="M163:M166" si="76">IFERROR(C163*$D$1,"./.")</f>
        <v>0</v>
      </c>
    </row>
    <row r="164" spans="1:14" ht="16.5" x14ac:dyDescent="0.25">
      <c r="B164" s="72" t="s">
        <v>113</v>
      </c>
      <c r="C164" s="65">
        <v>1</v>
      </c>
      <c r="K164" s="112">
        <v>2</v>
      </c>
      <c r="L164" s="124" t="str">
        <f t="shared" si="74"/>
        <v>Mồi xuôi, 10mM</v>
      </c>
      <c r="M164" s="126">
        <f t="shared" si="76"/>
        <v>0</v>
      </c>
    </row>
    <row r="165" spans="1:14" ht="16.5" x14ac:dyDescent="0.25">
      <c r="B165" s="72" t="s">
        <v>114</v>
      </c>
      <c r="C165" s="65">
        <v>1</v>
      </c>
      <c r="K165" s="112">
        <v>3</v>
      </c>
      <c r="L165" s="124" t="str">
        <f t="shared" si="74"/>
        <v>Mồi ngược, 10mM</v>
      </c>
      <c r="M165" s="126">
        <f t="shared" si="76"/>
        <v>0</v>
      </c>
    </row>
    <row r="166" spans="1:14" ht="16.5" x14ac:dyDescent="0.25">
      <c r="B166" s="72" t="s">
        <v>144</v>
      </c>
      <c r="C166" s="65">
        <v>5.5</v>
      </c>
      <c r="K166" s="112">
        <v>4</v>
      </c>
      <c r="L166" s="124" t="str">
        <f t="shared" si="74"/>
        <v>Nuclease free water</v>
      </c>
      <c r="M166" s="126">
        <f t="shared" si="76"/>
        <v>0</v>
      </c>
    </row>
    <row r="167" spans="1:14" ht="17.25" thickBot="1" x14ac:dyDescent="0.3">
      <c r="B167" s="78" t="s">
        <v>99</v>
      </c>
      <c r="C167" s="69">
        <v>5</v>
      </c>
      <c r="K167" s="113">
        <v>5</v>
      </c>
      <c r="L167" s="127" t="str">
        <f t="shared" si="74"/>
        <v>Khuôn DNA</v>
      </c>
      <c r="M167" s="136">
        <v>5</v>
      </c>
    </row>
    <row r="168" spans="1:14" ht="15.75" thickBot="1" x14ac:dyDescent="0.3">
      <c r="L168" s="124"/>
    </row>
    <row r="169" spans="1:14" ht="33.75" thickBot="1" x14ac:dyDescent="0.3">
      <c r="A169" s="77" t="s">
        <v>147</v>
      </c>
      <c r="B169" s="70" t="s">
        <v>40</v>
      </c>
      <c r="C169" s="63" t="s">
        <v>143</v>
      </c>
      <c r="J169" s="166" t="s">
        <v>147</v>
      </c>
      <c r="K169" s="163" t="s">
        <v>61</v>
      </c>
      <c r="L169" s="161" t="str">
        <f t="shared" si="74"/>
        <v>Thành phần phản ứng</v>
      </c>
      <c r="M169" s="134" t="s">
        <v>143</v>
      </c>
    </row>
    <row r="170" spans="1:14" ht="33" x14ac:dyDescent="0.25">
      <c r="A170" s="73" t="s">
        <v>84</v>
      </c>
      <c r="B170" s="72" t="s">
        <v>355</v>
      </c>
      <c r="C170" s="65">
        <v>12.5</v>
      </c>
      <c r="K170" s="112">
        <v>1</v>
      </c>
      <c r="L170" s="124" t="str">
        <f t="shared" si="74"/>
        <v xml:space="preserve">  probe qPCR mastermix, 2X</v>
      </c>
      <c r="M170" s="126">
        <f t="shared" ref="M170:M173" si="77">IFERROR(C170*$D$1,"./.")</f>
        <v>0</v>
      </c>
    </row>
    <row r="171" spans="1:14" ht="165.75" thickBot="1" x14ac:dyDescent="0.3">
      <c r="A171" s="74" t="s">
        <v>148</v>
      </c>
      <c r="B171" s="72" t="s">
        <v>113</v>
      </c>
      <c r="C171" s="65">
        <v>1.25</v>
      </c>
      <c r="J171" s="24"/>
      <c r="K171" s="112">
        <v>2</v>
      </c>
      <c r="L171" s="124" t="str">
        <f t="shared" si="74"/>
        <v>Mồi xuôi, 10mM</v>
      </c>
      <c r="M171" s="126">
        <f t="shared" si="77"/>
        <v>0</v>
      </c>
    </row>
    <row r="172" spans="1:14" ht="16.5" x14ac:dyDescent="0.25">
      <c r="B172" s="72" t="s">
        <v>114</v>
      </c>
      <c r="C172" s="65">
        <v>1.25</v>
      </c>
      <c r="K172" s="112">
        <v>3</v>
      </c>
      <c r="L172" s="124" t="str">
        <f t="shared" si="74"/>
        <v>Mồi ngược, 10mM</v>
      </c>
      <c r="M172" s="126">
        <f t="shared" si="77"/>
        <v>0</v>
      </c>
    </row>
    <row r="173" spans="1:14" ht="16.5" x14ac:dyDescent="0.25">
      <c r="B173" s="72" t="s">
        <v>144</v>
      </c>
      <c r="C173" s="65">
        <v>5</v>
      </c>
      <c r="K173" s="112">
        <v>4</v>
      </c>
      <c r="L173" s="124" t="str">
        <f t="shared" si="74"/>
        <v>Nuclease free water</v>
      </c>
      <c r="M173" s="126">
        <f t="shared" si="77"/>
        <v>0</v>
      </c>
    </row>
    <row r="174" spans="1:14" ht="17.25" thickBot="1" x14ac:dyDescent="0.3">
      <c r="B174" s="78" t="s">
        <v>99</v>
      </c>
      <c r="C174" s="69">
        <v>5</v>
      </c>
      <c r="K174" s="113">
        <v>5</v>
      </c>
      <c r="L174" s="127" t="str">
        <f t="shared" si="74"/>
        <v>Khuôn DNA</v>
      </c>
      <c r="M174" s="136">
        <v>5</v>
      </c>
    </row>
    <row r="175" spans="1:14" ht="15.75" thickBot="1" x14ac:dyDescent="0.3">
      <c r="L175" s="124"/>
    </row>
    <row r="176" spans="1:14" ht="33.75" thickBot="1" x14ac:dyDescent="0.3">
      <c r="A176" s="99" t="s">
        <v>149</v>
      </c>
      <c r="B176" s="70" t="s">
        <v>40</v>
      </c>
      <c r="C176" s="95" t="s">
        <v>152</v>
      </c>
      <c r="D176" s="96" t="s">
        <v>151</v>
      </c>
      <c r="J176" s="167" t="s">
        <v>149</v>
      </c>
      <c r="K176" s="163" t="s">
        <v>61</v>
      </c>
      <c r="L176" s="161" t="str">
        <f t="shared" si="74"/>
        <v>Thành phần phản ứng</v>
      </c>
      <c r="M176" s="142" t="s">
        <v>152</v>
      </c>
      <c r="N176" s="143" t="s">
        <v>151</v>
      </c>
    </row>
    <row r="177" spans="1:14" ht="33" x14ac:dyDescent="0.25">
      <c r="A177" s="73" t="s">
        <v>84</v>
      </c>
      <c r="B177" s="72" t="s">
        <v>355</v>
      </c>
      <c r="C177" s="55">
        <v>12.5</v>
      </c>
      <c r="D177" s="97">
        <v>12.5</v>
      </c>
      <c r="K177" s="112">
        <v>1</v>
      </c>
      <c r="L177" s="124" t="str">
        <f t="shared" si="74"/>
        <v xml:space="preserve">  probe qPCR mastermix, 2X</v>
      </c>
      <c r="M177" s="125">
        <f t="shared" ref="M177" si="78">IFERROR(C177*$D$1,"./.")</f>
        <v>0</v>
      </c>
      <c r="N177" s="126">
        <f>IFERROR(D177*$E$1,"./.")</f>
        <v>0</v>
      </c>
    </row>
    <row r="178" spans="1:14" ht="45.75" thickBot="1" x14ac:dyDescent="0.3">
      <c r="A178" s="74" t="s">
        <v>150</v>
      </c>
      <c r="B178" s="72" t="s">
        <v>76</v>
      </c>
      <c r="C178" s="55">
        <v>0.5</v>
      </c>
      <c r="D178" s="97" t="s">
        <v>54</v>
      </c>
      <c r="J178" s="24"/>
      <c r="K178" s="112">
        <v>2</v>
      </c>
      <c r="L178" s="124" t="str">
        <f t="shared" si="74"/>
        <v>RT mix, 50X</v>
      </c>
      <c r="M178" s="125">
        <f t="shared" ref="M178:M181" si="79">IFERROR(C178*$D$1,"./.")</f>
        <v>0</v>
      </c>
      <c r="N178" s="126" t="str">
        <f t="shared" ref="N178:N181" si="80">IFERROR(D178*$E$1,"./.")</f>
        <v>./.</v>
      </c>
    </row>
    <row r="179" spans="1:14" ht="16.5" x14ac:dyDescent="0.25">
      <c r="B179" s="72" t="s">
        <v>113</v>
      </c>
      <c r="C179" s="55">
        <v>1</v>
      </c>
      <c r="D179" s="97">
        <v>1</v>
      </c>
      <c r="K179" s="112">
        <v>3</v>
      </c>
      <c r="L179" s="124" t="str">
        <f t="shared" si="74"/>
        <v>Mồi xuôi, 10mM</v>
      </c>
      <c r="M179" s="125">
        <f t="shared" si="79"/>
        <v>0</v>
      </c>
      <c r="N179" s="126">
        <f t="shared" si="80"/>
        <v>0</v>
      </c>
    </row>
    <row r="180" spans="1:14" ht="16.5" x14ac:dyDescent="0.25">
      <c r="B180" s="72" t="s">
        <v>114</v>
      </c>
      <c r="C180" s="55">
        <v>1</v>
      </c>
      <c r="D180" s="97">
        <v>1</v>
      </c>
      <c r="K180" s="112">
        <v>4</v>
      </c>
      <c r="L180" s="124" t="str">
        <f t="shared" si="74"/>
        <v>Mồi ngược, 10mM</v>
      </c>
      <c r="M180" s="125">
        <f t="shared" si="79"/>
        <v>0</v>
      </c>
      <c r="N180" s="126">
        <f t="shared" si="80"/>
        <v>0</v>
      </c>
    </row>
    <row r="181" spans="1:14" ht="16.5" x14ac:dyDescent="0.25">
      <c r="B181" s="72" t="s">
        <v>144</v>
      </c>
      <c r="C181" s="55">
        <v>5</v>
      </c>
      <c r="D181" s="97">
        <v>10</v>
      </c>
      <c r="K181" s="112">
        <v>5</v>
      </c>
      <c r="L181" s="124" t="str">
        <f t="shared" si="74"/>
        <v>Nuclease free water</v>
      </c>
      <c r="M181" s="125">
        <f t="shared" si="79"/>
        <v>0</v>
      </c>
      <c r="N181" s="126">
        <f t="shared" si="80"/>
        <v>0</v>
      </c>
    </row>
    <row r="182" spans="1:14" ht="17.25" thickBot="1" x14ac:dyDescent="0.3">
      <c r="B182" s="78" t="s">
        <v>153</v>
      </c>
      <c r="C182" s="68">
        <v>5</v>
      </c>
      <c r="D182" s="98">
        <v>0.5</v>
      </c>
      <c r="K182" s="113">
        <v>6</v>
      </c>
      <c r="L182" s="127" t="str">
        <f t="shared" si="74"/>
        <v>Template</v>
      </c>
      <c r="M182" s="135">
        <v>5</v>
      </c>
      <c r="N182" s="144">
        <v>0.5</v>
      </c>
    </row>
    <row r="183" spans="1:14" ht="15.75" thickBot="1" x14ac:dyDescent="0.3">
      <c r="L183" s="124"/>
    </row>
    <row r="184" spans="1:14" ht="66.75" thickBot="1" x14ac:dyDescent="0.3">
      <c r="A184" s="77" t="s">
        <v>154</v>
      </c>
      <c r="B184" s="70" t="s">
        <v>40</v>
      </c>
      <c r="C184" s="62" t="s">
        <v>156</v>
      </c>
      <c r="D184" s="63" t="s">
        <v>86</v>
      </c>
      <c r="J184" s="164" t="s">
        <v>154</v>
      </c>
      <c r="K184" s="163" t="s">
        <v>61</v>
      </c>
      <c r="L184" s="161" t="str">
        <f t="shared" si="74"/>
        <v>Thành phần phản ứng</v>
      </c>
      <c r="M184" s="133" t="s">
        <v>302</v>
      </c>
      <c r="N184" s="134" t="s">
        <v>121</v>
      </c>
    </row>
    <row r="185" spans="1:14" ht="33" x14ac:dyDescent="0.25">
      <c r="A185" s="73" t="s">
        <v>84</v>
      </c>
      <c r="B185" s="72" t="s">
        <v>351</v>
      </c>
      <c r="C185" s="55">
        <v>12.5</v>
      </c>
      <c r="D185" s="65">
        <v>12.5</v>
      </c>
      <c r="K185" s="112">
        <v>1</v>
      </c>
      <c r="L185" s="124" t="str">
        <f t="shared" si="74"/>
        <v>Probe qPCR mastermix, 2X</v>
      </c>
      <c r="M185" s="125">
        <f t="shared" ref="M185" si="81">IFERROR(C185*$D$1,"./.")</f>
        <v>0</v>
      </c>
      <c r="N185" s="126">
        <f>IFERROR(D185*$E$1,"./.")</f>
        <v>0</v>
      </c>
    </row>
    <row r="186" spans="1:14" ht="90.75" thickBot="1" x14ac:dyDescent="0.3">
      <c r="A186" s="74" t="s">
        <v>155</v>
      </c>
      <c r="B186" s="72" t="s">
        <v>113</v>
      </c>
      <c r="C186" s="55">
        <v>0.75</v>
      </c>
      <c r="D186" s="65" t="s">
        <v>54</v>
      </c>
      <c r="J186" s="24"/>
      <c r="K186" s="112">
        <v>2</v>
      </c>
      <c r="L186" s="124" t="str">
        <f t="shared" si="74"/>
        <v>Mồi xuôi, 10mM</v>
      </c>
      <c r="M186" s="125">
        <f t="shared" ref="M186:M191" si="82">IFERROR(C186*$D$1,"./.")</f>
        <v>0</v>
      </c>
      <c r="N186" s="126" t="str">
        <f t="shared" ref="N186:N191" si="83">IFERROR(D186*$E$1,"./.")</f>
        <v>./.</v>
      </c>
    </row>
    <row r="187" spans="1:14" ht="16.5" x14ac:dyDescent="0.25">
      <c r="B187" s="72" t="s">
        <v>114</v>
      </c>
      <c r="C187" s="55">
        <v>0.75</v>
      </c>
      <c r="D187" s="65" t="s">
        <v>54</v>
      </c>
      <c r="K187" s="112">
        <v>3</v>
      </c>
      <c r="L187" s="124" t="str">
        <f t="shared" si="74"/>
        <v>Mồi ngược, 10mM</v>
      </c>
      <c r="M187" s="125">
        <f t="shared" si="82"/>
        <v>0</v>
      </c>
      <c r="N187" s="126" t="str">
        <f t="shared" si="83"/>
        <v>./.</v>
      </c>
    </row>
    <row r="188" spans="1:14" ht="33" x14ac:dyDescent="0.25">
      <c r="B188" s="64" t="s">
        <v>46</v>
      </c>
      <c r="C188" s="55" t="s">
        <v>54</v>
      </c>
      <c r="D188" s="65">
        <v>0.5</v>
      </c>
      <c r="K188" s="112">
        <v>4</v>
      </c>
      <c r="L188" s="124" t="str">
        <f t="shared" si="74"/>
        <v>Plasmid pBR322 (1ng/ml)</v>
      </c>
      <c r="M188" s="125" t="str">
        <f t="shared" si="82"/>
        <v>./.</v>
      </c>
      <c r="N188" s="126">
        <f t="shared" si="83"/>
        <v>0</v>
      </c>
    </row>
    <row r="189" spans="1:14" ht="33" x14ac:dyDescent="0.25">
      <c r="B189" s="64" t="s">
        <v>157</v>
      </c>
      <c r="C189" s="55" t="s">
        <v>54</v>
      </c>
      <c r="D189" s="65">
        <v>0.5</v>
      </c>
      <c r="K189" s="112">
        <v>5</v>
      </c>
      <c r="L189" s="124" t="str">
        <f t="shared" si="74"/>
        <v>Mồi xuôi pBR322 (10 mM)</v>
      </c>
      <c r="M189" s="125" t="str">
        <f t="shared" si="82"/>
        <v>./.</v>
      </c>
      <c r="N189" s="126">
        <f t="shared" si="83"/>
        <v>0</v>
      </c>
    </row>
    <row r="190" spans="1:14" ht="33" x14ac:dyDescent="0.25">
      <c r="B190" s="64" t="s">
        <v>158</v>
      </c>
      <c r="C190" s="55" t="s">
        <v>54</v>
      </c>
      <c r="D190" s="65">
        <v>0.5</v>
      </c>
      <c r="K190" s="112">
        <v>6</v>
      </c>
      <c r="L190" s="124" t="str">
        <f t="shared" si="74"/>
        <v>Mồi ngược pBR322 (10 mM)</v>
      </c>
      <c r="M190" s="125" t="str">
        <f t="shared" si="82"/>
        <v>./.</v>
      </c>
      <c r="N190" s="126">
        <f t="shared" si="83"/>
        <v>0</v>
      </c>
    </row>
    <row r="191" spans="1:14" ht="16.5" x14ac:dyDescent="0.25">
      <c r="B191" s="72" t="s">
        <v>144</v>
      </c>
      <c r="C191" s="55">
        <v>6</v>
      </c>
      <c r="D191" s="65">
        <v>6</v>
      </c>
      <c r="K191" s="112">
        <v>7</v>
      </c>
      <c r="L191" s="124" t="str">
        <f t="shared" si="74"/>
        <v>Nuclease free water</v>
      </c>
      <c r="M191" s="125">
        <f t="shared" si="82"/>
        <v>0</v>
      </c>
      <c r="N191" s="126">
        <f t="shared" si="83"/>
        <v>0</v>
      </c>
    </row>
    <row r="192" spans="1:14" ht="17.25" thickBot="1" x14ac:dyDescent="0.3">
      <c r="B192" s="78" t="s">
        <v>99</v>
      </c>
      <c r="C192" s="68">
        <v>5</v>
      </c>
      <c r="D192" s="69">
        <v>5</v>
      </c>
      <c r="K192" s="113">
        <v>8</v>
      </c>
      <c r="L192" s="127" t="str">
        <f t="shared" si="74"/>
        <v>Khuôn DNA</v>
      </c>
      <c r="M192" s="135">
        <v>5</v>
      </c>
      <c r="N192" s="136">
        <v>5</v>
      </c>
    </row>
    <row r="193" spans="1:14" ht="15.75" thickBot="1" x14ac:dyDescent="0.3">
      <c r="L193" s="124"/>
    </row>
    <row r="194" spans="1:14" ht="66.75" thickBot="1" x14ac:dyDescent="0.3">
      <c r="A194" s="77" t="s">
        <v>159</v>
      </c>
      <c r="B194" s="70" t="s">
        <v>40</v>
      </c>
      <c r="C194" s="62" t="s">
        <v>156</v>
      </c>
      <c r="D194" s="63" t="s">
        <v>86</v>
      </c>
      <c r="J194" s="164" t="s">
        <v>159</v>
      </c>
      <c r="K194" s="163" t="s">
        <v>61</v>
      </c>
      <c r="L194" s="161" t="str">
        <f t="shared" si="74"/>
        <v>Thành phần phản ứng</v>
      </c>
      <c r="M194" s="133" t="s">
        <v>302</v>
      </c>
      <c r="N194" s="134" t="s">
        <v>121</v>
      </c>
    </row>
    <row r="195" spans="1:14" ht="49.5" x14ac:dyDescent="0.25">
      <c r="A195" s="73" t="s">
        <v>84</v>
      </c>
      <c r="B195" s="72" t="s">
        <v>353</v>
      </c>
      <c r="C195" s="55">
        <v>12.5</v>
      </c>
      <c r="D195" s="65">
        <v>12.5</v>
      </c>
      <c r="K195" s="112">
        <v>1</v>
      </c>
      <c r="L195" s="124" t="str">
        <f t="shared" si="74"/>
        <v>Probe qPCR mastermix, 2X with dUTP</v>
      </c>
      <c r="M195" s="125">
        <f t="shared" ref="M195" si="84">IFERROR(C195*$D$1,"./.")</f>
        <v>0</v>
      </c>
      <c r="N195" s="126">
        <f>IFERROR(D195*$E$1,"./.")</f>
        <v>0</v>
      </c>
    </row>
    <row r="196" spans="1:14" ht="45.75" thickBot="1" x14ac:dyDescent="0.3">
      <c r="A196" s="74" t="s">
        <v>160</v>
      </c>
      <c r="B196" s="72" t="s">
        <v>113</v>
      </c>
      <c r="C196" s="55">
        <v>0.8</v>
      </c>
      <c r="D196" s="65" t="s">
        <v>54</v>
      </c>
      <c r="J196" s="24"/>
      <c r="K196" s="112">
        <v>2</v>
      </c>
      <c r="L196" s="124" t="str">
        <f t="shared" si="74"/>
        <v>Mồi xuôi, 10mM</v>
      </c>
      <c r="M196" s="125">
        <f t="shared" ref="M196:M201" si="85">IFERROR(C196*$D$1,"./.")</f>
        <v>0</v>
      </c>
      <c r="N196" s="126" t="str">
        <f t="shared" ref="N196:N201" si="86">IFERROR(D196*$E$1,"./.")</f>
        <v>./.</v>
      </c>
    </row>
    <row r="197" spans="1:14" ht="16.5" x14ac:dyDescent="0.25">
      <c r="B197" s="72" t="s">
        <v>114</v>
      </c>
      <c r="C197" s="55">
        <v>0.8</v>
      </c>
      <c r="D197" s="65" t="s">
        <v>54</v>
      </c>
      <c r="K197" s="112">
        <v>3</v>
      </c>
      <c r="L197" s="124" t="str">
        <f t="shared" si="74"/>
        <v>Mồi ngược, 10mM</v>
      </c>
      <c r="M197" s="125">
        <f t="shared" si="85"/>
        <v>0</v>
      </c>
      <c r="N197" s="126" t="str">
        <f t="shared" si="86"/>
        <v>./.</v>
      </c>
    </row>
    <row r="198" spans="1:14" ht="33" x14ac:dyDescent="0.25">
      <c r="B198" s="64" t="s">
        <v>46</v>
      </c>
      <c r="C198" s="55" t="s">
        <v>54</v>
      </c>
      <c r="D198" s="65">
        <v>0.5</v>
      </c>
      <c r="K198" s="112">
        <v>4</v>
      </c>
      <c r="L198" s="124" t="str">
        <f t="shared" si="74"/>
        <v>Plasmid pBR322 (1ng/ml)</v>
      </c>
      <c r="M198" s="125" t="str">
        <f t="shared" si="85"/>
        <v>./.</v>
      </c>
      <c r="N198" s="126">
        <f t="shared" si="86"/>
        <v>0</v>
      </c>
    </row>
    <row r="199" spans="1:14" ht="33" x14ac:dyDescent="0.25">
      <c r="B199" s="64" t="s">
        <v>157</v>
      </c>
      <c r="C199" s="55" t="s">
        <v>54</v>
      </c>
      <c r="D199" s="65">
        <v>0.5</v>
      </c>
      <c r="K199" s="112">
        <v>5</v>
      </c>
      <c r="L199" s="124" t="str">
        <f t="shared" si="74"/>
        <v>Mồi xuôi pBR322 (10 mM)</v>
      </c>
      <c r="M199" s="125" t="str">
        <f t="shared" si="85"/>
        <v>./.</v>
      </c>
      <c r="N199" s="126">
        <f t="shared" si="86"/>
        <v>0</v>
      </c>
    </row>
    <row r="200" spans="1:14" ht="33" x14ac:dyDescent="0.25">
      <c r="B200" s="64" t="s">
        <v>158</v>
      </c>
      <c r="C200" s="55" t="s">
        <v>54</v>
      </c>
      <c r="D200" s="65">
        <v>0.5</v>
      </c>
      <c r="K200" s="112">
        <v>6</v>
      </c>
      <c r="L200" s="124" t="str">
        <f t="shared" si="74"/>
        <v>Mồi ngược pBR322 (10 mM)</v>
      </c>
      <c r="M200" s="125" t="str">
        <f t="shared" si="85"/>
        <v>./.</v>
      </c>
      <c r="N200" s="126">
        <f t="shared" si="86"/>
        <v>0</v>
      </c>
    </row>
    <row r="201" spans="1:14" ht="16.5" x14ac:dyDescent="0.25">
      <c r="B201" s="72" t="s">
        <v>144</v>
      </c>
      <c r="C201" s="55">
        <v>5.9</v>
      </c>
      <c r="D201" s="100">
        <v>6</v>
      </c>
      <c r="K201" s="112">
        <v>7</v>
      </c>
      <c r="L201" s="124" t="str">
        <f t="shared" si="74"/>
        <v>Nuclease free water</v>
      </c>
      <c r="M201" s="125">
        <f t="shared" si="85"/>
        <v>0</v>
      </c>
      <c r="N201" s="126">
        <f t="shared" si="86"/>
        <v>0</v>
      </c>
    </row>
    <row r="202" spans="1:14" ht="17.25" thickBot="1" x14ac:dyDescent="0.3">
      <c r="B202" s="78" t="s">
        <v>99</v>
      </c>
      <c r="C202" s="68">
        <v>5</v>
      </c>
      <c r="D202" s="69">
        <v>5</v>
      </c>
      <c r="K202" s="113">
        <v>8</v>
      </c>
      <c r="L202" s="127" t="str">
        <f t="shared" si="74"/>
        <v>Khuôn DNA</v>
      </c>
      <c r="M202" s="135">
        <v>5</v>
      </c>
      <c r="N202" s="136">
        <v>5</v>
      </c>
    </row>
    <row r="203" spans="1:14" ht="15.75" thickBot="1" x14ac:dyDescent="0.3">
      <c r="L203" s="124"/>
    </row>
    <row r="204" spans="1:14" ht="33.75" thickBot="1" x14ac:dyDescent="0.3">
      <c r="A204" s="101" t="s">
        <v>161</v>
      </c>
      <c r="B204" s="70" t="s">
        <v>85</v>
      </c>
      <c r="C204" s="63" t="s">
        <v>100</v>
      </c>
      <c r="J204" s="162" t="s">
        <v>161</v>
      </c>
      <c r="K204" s="163" t="s">
        <v>61</v>
      </c>
      <c r="L204" s="161" t="str">
        <f t="shared" si="74"/>
        <v>Thành phần</v>
      </c>
      <c r="M204" s="134" t="s">
        <v>215</v>
      </c>
    </row>
    <row r="205" spans="1:14" ht="33" x14ac:dyDescent="0.25">
      <c r="A205" s="73" t="s">
        <v>141</v>
      </c>
      <c r="B205" s="72" t="s">
        <v>352</v>
      </c>
      <c r="C205" s="65">
        <v>10</v>
      </c>
      <c r="K205" s="112">
        <v>1</v>
      </c>
      <c r="L205" s="124" t="str">
        <f t="shared" si="74"/>
        <v>Probe qPCR master mix (2X)</v>
      </c>
      <c r="M205" s="126">
        <f t="shared" ref="M205:M209" si="87">IFERROR(C205*$D$1,"./.")</f>
        <v>0</v>
      </c>
    </row>
    <row r="206" spans="1:14" ht="135.75" thickBot="1" x14ac:dyDescent="0.3">
      <c r="A206" s="74" t="s">
        <v>163</v>
      </c>
      <c r="B206" s="72" t="s">
        <v>102</v>
      </c>
      <c r="C206" s="65">
        <v>1</v>
      </c>
      <c r="J206" s="24"/>
      <c r="K206" s="112">
        <v>2</v>
      </c>
      <c r="L206" s="124" t="str">
        <f t="shared" si="74"/>
        <v>Mồi xuôi (10mM)</v>
      </c>
      <c r="M206" s="126">
        <f t="shared" si="87"/>
        <v>0</v>
      </c>
    </row>
    <row r="207" spans="1:14" ht="16.5" x14ac:dyDescent="0.25">
      <c r="B207" s="72" t="s">
        <v>103</v>
      </c>
      <c r="C207" s="65">
        <v>1</v>
      </c>
      <c r="K207" s="112">
        <v>3</v>
      </c>
      <c r="L207" s="124" t="str">
        <f t="shared" si="74"/>
        <v>Mồi ngược (10mM)</v>
      </c>
      <c r="M207" s="126">
        <f t="shared" si="87"/>
        <v>0</v>
      </c>
    </row>
    <row r="208" spans="1:14" ht="33" x14ac:dyDescent="0.25">
      <c r="B208" s="72" t="s">
        <v>162</v>
      </c>
      <c r="C208" s="65">
        <v>0.5</v>
      </c>
      <c r="K208" s="112">
        <v>4</v>
      </c>
      <c r="L208" s="124" t="str">
        <f t="shared" si="74"/>
        <v>Mẫu dò (tagman probe)</v>
      </c>
      <c r="M208" s="126">
        <f t="shared" si="87"/>
        <v>0</v>
      </c>
    </row>
    <row r="209" spans="1:14" ht="16.5" x14ac:dyDescent="0.25">
      <c r="B209" s="72" t="s">
        <v>47</v>
      </c>
      <c r="C209" s="65">
        <v>2.5</v>
      </c>
      <c r="K209" s="112">
        <v>5</v>
      </c>
      <c r="L209" s="124" t="str">
        <f t="shared" si="74"/>
        <v>Nước</v>
      </c>
      <c r="M209" s="126">
        <f t="shared" si="87"/>
        <v>0</v>
      </c>
    </row>
    <row r="210" spans="1:14" ht="17.25" thickBot="1" x14ac:dyDescent="0.3">
      <c r="B210" s="78" t="s">
        <v>99</v>
      </c>
      <c r="C210" s="69">
        <v>5</v>
      </c>
      <c r="K210" s="113">
        <v>6</v>
      </c>
      <c r="L210" s="127" t="str">
        <f t="shared" si="74"/>
        <v>Khuôn DNA</v>
      </c>
      <c r="M210" s="136">
        <v>5</v>
      </c>
    </row>
    <row r="211" spans="1:14" ht="15.75" thickBot="1" x14ac:dyDescent="0.3">
      <c r="L211" s="124"/>
    </row>
    <row r="212" spans="1:14" ht="33.75" thickBot="1" x14ac:dyDescent="0.3">
      <c r="A212" s="99" t="s">
        <v>164</v>
      </c>
      <c r="B212" s="79" t="s">
        <v>85</v>
      </c>
      <c r="C212" s="63" t="s">
        <v>100</v>
      </c>
      <c r="J212" s="167" t="s">
        <v>164</v>
      </c>
      <c r="K212" s="163" t="s">
        <v>61</v>
      </c>
      <c r="L212" s="161" t="str">
        <f t="shared" si="74"/>
        <v>Thành phần</v>
      </c>
      <c r="M212" s="134" t="s">
        <v>215</v>
      </c>
      <c r="N212" s="134" t="s">
        <v>299</v>
      </c>
    </row>
    <row r="213" spans="1:14" ht="33" x14ac:dyDescent="0.25">
      <c r="A213" s="73" t="s">
        <v>84</v>
      </c>
      <c r="B213" s="64" t="s">
        <v>352</v>
      </c>
      <c r="C213" s="65">
        <v>12.5</v>
      </c>
      <c r="K213" s="112">
        <v>1</v>
      </c>
      <c r="L213" s="124" t="str">
        <f t="shared" si="74"/>
        <v>Probe qPCR master mix (2X)</v>
      </c>
      <c r="M213" s="125">
        <f>IFERROR(C213*$D$1,"./.")</f>
        <v>0</v>
      </c>
      <c r="N213" s="168">
        <f>IFERROR(C213*$E$1,"./.")</f>
        <v>0</v>
      </c>
    </row>
    <row r="214" spans="1:14" ht="58.5" customHeight="1" thickBot="1" x14ac:dyDescent="0.3">
      <c r="A214" s="74" t="s">
        <v>165</v>
      </c>
      <c r="B214" s="64" t="s">
        <v>102</v>
      </c>
      <c r="C214" s="65">
        <v>0.5</v>
      </c>
      <c r="J214" s="24"/>
      <c r="K214" s="112">
        <v>2</v>
      </c>
      <c r="L214" s="124" t="str">
        <f t="shared" si="74"/>
        <v>Mồi xuôi (10mM)</v>
      </c>
      <c r="M214" s="125">
        <f t="shared" ref="M214:M216" si="88">IFERROR(C214*$D$1,"./.")</f>
        <v>0</v>
      </c>
      <c r="N214" s="168">
        <f t="shared" ref="N214:N216" si="89">IFERROR(C214*$E$1,"./.")</f>
        <v>0</v>
      </c>
    </row>
    <row r="215" spans="1:14" ht="16.5" x14ac:dyDescent="0.25">
      <c r="B215" s="64" t="s">
        <v>103</v>
      </c>
      <c r="C215" s="65">
        <v>0.5</v>
      </c>
      <c r="K215" s="112">
        <v>3</v>
      </c>
      <c r="L215" s="124" t="str">
        <f t="shared" si="74"/>
        <v>Mồi ngược (10mM)</v>
      </c>
      <c r="M215" s="125">
        <f t="shared" si="88"/>
        <v>0</v>
      </c>
      <c r="N215" s="168">
        <f t="shared" si="89"/>
        <v>0</v>
      </c>
    </row>
    <row r="216" spans="1:14" ht="16.5" x14ac:dyDescent="0.25">
      <c r="B216" s="64" t="s">
        <v>47</v>
      </c>
      <c r="C216" s="65">
        <v>6.5</v>
      </c>
      <c r="K216" s="112">
        <v>4</v>
      </c>
      <c r="L216" s="124" t="str">
        <f t="shared" ref="L216:L278" si="90">B216</f>
        <v>Nước</v>
      </c>
      <c r="M216" s="125">
        <f t="shared" si="88"/>
        <v>0</v>
      </c>
      <c r="N216" s="168">
        <f t="shared" si="89"/>
        <v>0</v>
      </c>
    </row>
    <row r="217" spans="1:14" ht="17.25" thickBot="1" x14ac:dyDescent="0.3">
      <c r="B217" s="67" t="s">
        <v>99</v>
      </c>
      <c r="C217" s="69">
        <v>5</v>
      </c>
      <c r="K217" s="113">
        <v>5</v>
      </c>
      <c r="L217" s="127" t="str">
        <f t="shared" si="90"/>
        <v>Khuôn DNA</v>
      </c>
      <c r="M217" s="136">
        <v>5</v>
      </c>
      <c r="N217" s="169">
        <v>5</v>
      </c>
    </row>
    <row r="218" spans="1:14" ht="15.75" thickBot="1" x14ac:dyDescent="0.3">
      <c r="L218" s="124"/>
    </row>
    <row r="219" spans="1:14" ht="33.75" thickBot="1" x14ac:dyDescent="0.3">
      <c r="A219" s="99" t="s">
        <v>166</v>
      </c>
      <c r="B219" s="70" t="s">
        <v>85</v>
      </c>
      <c r="C219" s="63" t="s">
        <v>100</v>
      </c>
      <c r="J219" s="162" t="s">
        <v>166</v>
      </c>
      <c r="K219" s="163" t="s">
        <v>61</v>
      </c>
      <c r="L219" s="161" t="str">
        <f t="shared" si="90"/>
        <v>Thành phần</v>
      </c>
      <c r="M219" s="148" t="s">
        <v>215</v>
      </c>
      <c r="N219" s="134" t="s">
        <v>299</v>
      </c>
    </row>
    <row r="220" spans="1:14" ht="33" x14ac:dyDescent="0.25">
      <c r="A220" s="73" t="s">
        <v>84</v>
      </c>
      <c r="B220" s="64" t="s">
        <v>352</v>
      </c>
      <c r="C220" s="65">
        <v>12.5</v>
      </c>
      <c r="K220" s="112">
        <v>1</v>
      </c>
      <c r="L220" s="124" t="str">
        <f t="shared" si="90"/>
        <v>Probe qPCR master mix (2X)</v>
      </c>
      <c r="M220" s="125">
        <f t="shared" ref="M220:M224" si="91">IFERROR(C220*$D$1,"./.")</f>
        <v>0</v>
      </c>
      <c r="N220" s="168">
        <f>IFERROR(C220*$E$1,"./.")</f>
        <v>0</v>
      </c>
    </row>
    <row r="221" spans="1:14" ht="75.75" thickBot="1" x14ac:dyDescent="0.3">
      <c r="A221" s="74" t="s">
        <v>167</v>
      </c>
      <c r="B221" s="64" t="s">
        <v>102</v>
      </c>
      <c r="C221" s="65">
        <v>0.75</v>
      </c>
      <c r="J221" s="24"/>
      <c r="K221" s="112">
        <v>2</v>
      </c>
      <c r="L221" s="124" t="str">
        <f t="shared" si="90"/>
        <v>Mồi xuôi (10mM)</v>
      </c>
      <c r="M221" s="125">
        <f t="shared" si="91"/>
        <v>0</v>
      </c>
      <c r="N221" s="168">
        <f t="shared" ref="N221:N224" si="92">IFERROR(C221*$E$1,"./.")</f>
        <v>0</v>
      </c>
    </row>
    <row r="222" spans="1:14" ht="16.5" x14ac:dyDescent="0.25">
      <c r="B222" s="64" t="s">
        <v>103</v>
      </c>
      <c r="C222" s="65">
        <v>0.75</v>
      </c>
      <c r="K222" s="112">
        <v>3</v>
      </c>
      <c r="L222" s="124" t="str">
        <f t="shared" si="90"/>
        <v>Mồi ngược (10mM)</v>
      </c>
      <c r="M222" s="125">
        <f t="shared" si="91"/>
        <v>0</v>
      </c>
      <c r="N222" s="168">
        <f t="shared" si="92"/>
        <v>0</v>
      </c>
    </row>
    <row r="223" spans="1:14" ht="33" x14ac:dyDescent="0.25">
      <c r="B223" s="64" t="s">
        <v>162</v>
      </c>
      <c r="C223" s="65">
        <v>0.38</v>
      </c>
      <c r="K223" s="112">
        <v>4</v>
      </c>
      <c r="L223" s="124" t="str">
        <f t="shared" si="90"/>
        <v>Mẫu dò (tagman probe)</v>
      </c>
      <c r="M223" s="125">
        <f t="shared" si="91"/>
        <v>0</v>
      </c>
      <c r="N223" s="168">
        <f t="shared" si="92"/>
        <v>0</v>
      </c>
    </row>
    <row r="224" spans="1:14" ht="16.5" x14ac:dyDescent="0.25">
      <c r="B224" s="64" t="s">
        <v>168</v>
      </c>
      <c r="C224" s="65">
        <v>5.62</v>
      </c>
      <c r="K224" s="112">
        <v>5</v>
      </c>
      <c r="L224" s="124" t="str">
        <f t="shared" si="90"/>
        <v>Nước (vừa đủ 15ml)</v>
      </c>
      <c r="M224" s="125">
        <f t="shared" si="91"/>
        <v>0</v>
      </c>
      <c r="N224" s="168">
        <f t="shared" si="92"/>
        <v>0</v>
      </c>
    </row>
    <row r="225" spans="1:14" ht="17.25" thickBot="1" x14ac:dyDescent="0.3">
      <c r="B225" s="67" t="s">
        <v>99</v>
      </c>
      <c r="C225" s="69">
        <v>5</v>
      </c>
      <c r="K225" s="113">
        <v>6</v>
      </c>
      <c r="L225" s="127" t="str">
        <f t="shared" si="90"/>
        <v>Khuôn DNA</v>
      </c>
      <c r="M225" s="136">
        <v>5</v>
      </c>
      <c r="N225" s="169">
        <v>5</v>
      </c>
    </row>
    <row r="226" spans="1:14" ht="15.75" thickBot="1" x14ac:dyDescent="0.3">
      <c r="L226" s="124"/>
    </row>
    <row r="227" spans="1:14" ht="66.75" thickBot="1" x14ac:dyDescent="0.3">
      <c r="A227" s="99" t="s">
        <v>169</v>
      </c>
      <c r="B227" s="70" t="s">
        <v>40</v>
      </c>
      <c r="C227" s="62" t="s">
        <v>174</v>
      </c>
      <c r="D227" s="63" t="s">
        <v>118</v>
      </c>
      <c r="J227" s="167" t="s">
        <v>169</v>
      </c>
      <c r="K227" s="163" t="s">
        <v>61</v>
      </c>
      <c r="L227" s="161" t="str">
        <f t="shared" si="90"/>
        <v>Thành phần phản ứng</v>
      </c>
      <c r="M227" s="133" t="s">
        <v>174</v>
      </c>
      <c r="N227" s="134" t="s">
        <v>118</v>
      </c>
    </row>
    <row r="228" spans="1:14" ht="16.5" x14ac:dyDescent="0.25">
      <c r="A228" s="73" t="s">
        <v>84</v>
      </c>
      <c r="B228" s="72" t="s">
        <v>357</v>
      </c>
      <c r="C228" s="55">
        <v>12.5</v>
      </c>
      <c r="D228" s="65">
        <v>12.5</v>
      </c>
      <c r="K228" s="112">
        <v>1</v>
      </c>
      <c r="L228" s="124" t="str">
        <f t="shared" si="90"/>
        <v xml:space="preserve">  probe qPCR,</v>
      </c>
      <c r="M228" s="125">
        <f t="shared" ref="M228" si="93">IFERROR(C228*$D$1,"./.")</f>
        <v>0</v>
      </c>
      <c r="N228" s="126">
        <f>IFERROR(D228*$E$1,"./.")</f>
        <v>0</v>
      </c>
    </row>
    <row r="229" spans="1:14" ht="60.75" thickBot="1" x14ac:dyDescent="0.3">
      <c r="A229" s="74" t="s">
        <v>170</v>
      </c>
      <c r="B229" s="72" t="s">
        <v>171</v>
      </c>
      <c r="C229" s="55">
        <v>2</v>
      </c>
      <c r="D229" s="65" t="s">
        <v>54</v>
      </c>
      <c r="J229" s="24"/>
      <c r="K229" s="112">
        <v>2</v>
      </c>
      <c r="L229" s="124" t="str">
        <f t="shared" si="90"/>
        <v>Mồi Forward (10µM)</v>
      </c>
      <c r="M229" s="125">
        <f t="shared" ref="M229:M234" si="94">IFERROR(C229*$D$1,"./.")</f>
        <v>0</v>
      </c>
      <c r="N229" s="126" t="str">
        <f t="shared" ref="N229:N234" si="95">IFERROR(D229*$E$1,"./.")</f>
        <v>./.</v>
      </c>
    </row>
    <row r="230" spans="1:14" ht="33" x14ac:dyDescent="0.25">
      <c r="B230" s="72" t="s">
        <v>172</v>
      </c>
      <c r="C230" s="55">
        <v>2</v>
      </c>
      <c r="D230" s="65" t="s">
        <v>54</v>
      </c>
      <c r="K230" s="112">
        <v>3</v>
      </c>
      <c r="L230" s="124" t="str">
        <f t="shared" si="90"/>
        <v>Mồi Reverse (10µM)</v>
      </c>
      <c r="M230" s="125">
        <f t="shared" si="94"/>
        <v>0</v>
      </c>
      <c r="N230" s="126" t="str">
        <f t="shared" si="95"/>
        <v>./.</v>
      </c>
    </row>
    <row r="231" spans="1:14" ht="33" x14ac:dyDescent="0.25">
      <c r="B231" s="64" t="s">
        <v>46</v>
      </c>
      <c r="C231" s="55" t="s">
        <v>54</v>
      </c>
      <c r="D231" s="65">
        <v>0.5</v>
      </c>
      <c r="K231" s="112">
        <v>4</v>
      </c>
      <c r="L231" s="124" t="str">
        <f t="shared" si="90"/>
        <v>Plasmid pBR322 (1ng/ml)</v>
      </c>
      <c r="M231" s="125" t="str">
        <f t="shared" si="94"/>
        <v>./.</v>
      </c>
      <c r="N231" s="126">
        <f t="shared" si="95"/>
        <v>0</v>
      </c>
    </row>
    <row r="232" spans="1:14" ht="33" x14ac:dyDescent="0.25">
      <c r="B232" s="64" t="s">
        <v>157</v>
      </c>
      <c r="C232" s="55" t="s">
        <v>54</v>
      </c>
      <c r="D232" s="65">
        <v>0.5</v>
      </c>
      <c r="K232" s="112">
        <v>5</v>
      </c>
      <c r="L232" s="124" t="str">
        <f t="shared" si="90"/>
        <v>Mồi xuôi pBR322 (10 mM)</v>
      </c>
      <c r="M232" s="125" t="str">
        <f t="shared" si="94"/>
        <v>./.</v>
      </c>
      <c r="N232" s="126">
        <f t="shared" si="95"/>
        <v>0</v>
      </c>
    </row>
    <row r="233" spans="1:14" ht="33" x14ac:dyDescent="0.25">
      <c r="B233" s="64" t="s">
        <v>158</v>
      </c>
      <c r="C233" s="55" t="s">
        <v>54</v>
      </c>
      <c r="D233" s="65">
        <v>0.5</v>
      </c>
      <c r="K233" s="112">
        <v>6</v>
      </c>
      <c r="L233" s="124" t="str">
        <f t="shared" si="90"/>
        <v>Mồi ngược pBR322 (10 mM)</v>
      </c>
      <c r="M233" s="125" t="str">
        <f t="shared" si="94"/>
        <v>./.</v>
      </c>
      <c r="N233" s="126">
        <f t="shared" si="95"/>
        <v>0</v>
      </c>
    </row>
    <row r="234" spans="1:14" ht="16.5" x14ac:dyDescent="0.25">
      <c r="B234" s="72" t="s">
        <v>173</v>
      </c>
      <c r="C234" s="55">
        <v>3.5</v>
      </c>
      <c r="D234" s="100">
        <v>6</v>
      </c>
      <c r="K234" s="112">
        <v>7</v>
      </c>
      <c r="L234" s="124" t="str">
        <f t="shared" si="90"/>
        <v>Nước cất</v>
      </c>
      <c r="M234" s="125">
        <f t="shared" si="94"/>
        <v>0</v>
      </c>
      <c r="N234" s="126">
        <f t="shared" si="95"/>
        <v>0</v>
      </c>
    </row>
    <row r="235" spans="1:14" ht="17.25" thickBot="1" x14ac:dyDescent="0.3">
      <c r="B235" s="78" t="s">
        <v>99</v>
      </c>
      <c r="C235" s="68">
        <v>5</v>
      </c>
      <c r="D235" s="69">
        <v>5</v>
      </c>
      <c r="K235" s="113">
        <v>8</v>
      </c>
      <c r="L235" s="127" t="str">
        <f t="shared" si="90"/>
        <v>Khuôn DNA</v>
      </c>
      <c r="M235" s="135">
        <v>5</v>
      </c>
      <c r="N235" s="136">
        <v>5</v>
      </c>
    </row>
    <row r="236" spans="1:14" ht="15.75" thickBot="1" x14ac:dyDescent="0.3">
      <c r="L236" s="124"/>
    </row>
    <row r="237" spans="1:14" ht="50.25" thickBot="1" x14ac:dyDescent="0.3">
      <c r="A237" s="99" t="s">
        <v>175</v>
      </c>
      <c r="B237" s="70" t="s">
        <v>40</v>
      </c>
      <c r="C237" s="62" t="s">
        <v>178</v>
      </c>
      <c r="D237" s="63" t="s">
        <v>118</v>
      </c>
      <c r="J237" s="162" t="s">
        <v>175</v>
      </c>
      <c r="K237" s="163" t="s">
        <v>61</v>
      </c>
      <c r="L237" s="161" t="str">
        <f t="shared" si="90"/>
        <v>Thành phần phản ứng</v>
      </c>
      <c r="M237" s="133" t="s">
        <v>178</v>
      </c>
      <c r="N237" s="134" t="s">
        <v>118</v>
      </c>
    </row>
    <row r="238" spans="1:14" ht="33.75" thickBot="1" x14ac:dyDescent="0.3">
      <c r="A238" s="81" t="s">
        <v>84</v>
      </c>
      <c r="B238" s="72" t="s">
        <v>351</v>
      </c>
      <c r="C238" s="55">
        <v>12.5</v>
      </c>
      <c r="D238" s="65">
        <v>12.5</v>
      </c>
      <c r="K238" s="112">
        <v>1</v>
      </c>
      <c r="L238" s="124" t="str">
        <f t="shared" si="90"/>
        <v>Probe qPCR mastermix, 2X</v>
      </c>
      <c r="M238" s="125">
        <f t="shared" ref="M238" si="96">IFERROR(C238*$D$1,"./.")</f>
        <v>0</v>
      </c>
      <c r="N238" s="126">
        <f>IFERROR(D238*$E$1,"./.")</f>
        <v>0</v>
      </c>
    </row>
    <row r="239" spans="1:14" ht="33" x14ac:dyDescent="0.25">
      <c r="B239" s="72" t="s">
        <v>176</v>
      </c>
      <c r="C239" s="55" t="s">
        <v>54</v>
      </c>
      <c r="D239" s="65">
        <v>0.5</v>
      </c>
      <c r="K239" s="112">
        <v>2</v>
      </c>
      <c r="L239" s="124" t="str">
        <f t="shared" si="90"/>
        <v>Mồi tôm Forward (Shrimp, 10mM)</v>
      </c>
      <c r="M239" s="125" t="str">
        <f t="shared" ref="M239:M243" si="97">IFERROR(C239*$D$1,"./.")</f>
        <v>./.</v>
      </c>
      <c r="N239" s="126">
        <f t="shared" ref="N239:N243" si="98">IFERROR(D239*$E$1,"./.")</f>
        <v>0</v>
      </c>
    </row>
    <row r="240" spans="1:14" ht="33" x14ac:dyDescent="0.25">
      <c r="B240" s="72" t="s">
        <v>177</v>
      </c>
      <c r="C240" s="55" t="s">
        <v>54</v>
      </c>
      <c r="D240" s="65">
        <v>0.5</v>
      </c>
      <c r="K240" s="112">
        <v>3</v>
      </c>
      <c r="L240" s="124" t="str">
        <f t="shared" si="90"/>
        <v>Mồi tôm Reverse (Shrimp, 10mM)</v>
      </c>
      <c r="M240" s="125" t="str">
        <f t="shared" si="97"/>
        <v>./.</v>
      </c>
      <c r="N240" s="126">
        <f t="shared" si="98"/>
        <v>0</v>
      </c>
    </row>
    <row r="241" spans="1:14" ht="33" x14ac:dyDescent="0.25">
      <c r="B241" s="72" t="s">
        <v>171</v>
      </c>
      <c r="C241" s="55">
        <v>1</v>
      </c>
      <c r="D241" s="65" t="s">
        <v>54</v>
      </c>
      <c r="K241" s="112">
        <v>4</v>
      </c>
      <c r="L241" s="124" t="str">
        <f t="shared" si="90"/>
        <v>Mồi Forward (10µM)</v>
      </c>
      <c r="M241" s="125">
        <f t="shared" si="97"/>
        <v>0</v>
      </c>
      <c r="N241" s="126" t="str">
        <f t="shared" si="98"/>
        <v>./.</v>
      </c>
    </row>
    <row r="242" spans="1:14" ht="33" x14ac:dyDescent="0.25">
      <c r="B242" s="72" t="s">
        <v>172</v>
      </c>
      <c r="C242" s="55">
        <v>1</v>
      </c>
      <c r="D242" s="65" t="s">
        <v>54</v>
      </c>
      <c r="K242" s="112">
        <v>5</v>
      </c>
      <c r="L242" s="124" t="str">
        <f t="shared" si="90"/>
        <v>Mồi Reverse (10µM)</v>
      </c>
      <c r="M242" s="125">
        <f t="shared" si="97"/>
        <v>0</v>
      </c>
      <c r="N242" s="126" t="str">
        <f t="shared" si="98"/>
        <v>./.</v>
      </c>
    </row>
    <row r="243" spans="1:14" ht="16.5" x14ac:dyDescent="0.25">
      <c r="B243" s="72" t="s">
        <v>173</v>
      </c>
      <c r="C243" s="55">
        <v>5.5</v>
      </c>
      <c r="D243" s="65">
        <v>6.5</v>
      </c>
      <c r="K243" s="112">
        <v>6</v>
      </c>
      <c r="L243" s="124" t="str">
        <f t="shared" si="90"/>
        <v>Nước cất</v>
      </c>
      <c r="M243" s="125">
        <f t="shared" si="97"/>
        <v>0</v>
      </c>
      <c r="N243" s="126">
        <f t="shared" si="98"/>
        <v>0</v>
      </c>
    </row>
    <row r="244" spans="1:14" ht="17.25" thickBot="1" x14ac:dyDescent="0.3">
      <c r="B244" s="78" t="s">
        <v>99</v>
      </c>
      <c r="C244" s="68">
        <v>5</v>
      </c>
      <c r="D244" s="69">
        <v>5</v>
      </c>
      <c r="K244" s="113">
        <v>7</v>
      </c>
      <c r="L244" s="127" t="str">
        <f t="shared" si="90"/>
        <v>Khuôn DNA</v>
      </c>
      <c r="M244" s="135">
        <v>5</v>
      </c>
      <c r="N244" s="136">
        <v>5</v>
      </c>
    </row>
    <row r="245" spans="1:14" ht="15.75" thickBot="1" x14ac:dyDescent="0.3">
      <c r="L245" s="124"/>
    </row>
    <row r="246" spans="1:14" ht="33.75" thickBot="1" x14ac:dyDescent="0.3">
      <c r="A246" s="77" t="s">
        <v>179</v>
      </c>
      <c r="B246" s="82" t="s">
        <v>40</v>
      </c>
      <c r="C246" s="63" t="s">
        <v>131</v>
      </c>
      <c r="J246" s="170" t="s">
        <v>179</v>
      </c>
      <c r="K246" s="163" t="s">
        <v>61</v>
      </c>
      <c r="L246" s="161" t="str">
        <f t="shared" si="90"/>
        <v>Thành phần phản ứng</v>
      </c>
      <c r="M246" s="134" t="s">
        <v>131</v>
      </c>
    </row>
    <row r="247" spans="1:14" ht="33" x14ac:dyDescent="0.25">
      <c r="A247" s="73" t="s">
        <v>84</v>
      </c>
      <c r="B247" s="72" t="s">
        <v>181</v>
      </c>
      <c r="C247" s="65">
        <v>12.5</v>
      </c>
      <c r="K247" s="112">
        <v>1</v>
      </c>
      <c r="L247" s="124" t="str">
        <f t="shared" si="90"/>
        <v>Probe qPCR master mix</v>
      </c>
      <c r="M247" s="126">
        <f t="shared" ref="M247:M250" si="99">IFERROR(C247*$D$1,"./.")</f>
        <v>0</v>
      </c>
    </row>
    <row r="248" spans="1:14" ht="75.75" thickBot="1" x14ac:dyDescent="0.3">
      <c r="A248" s="74" t="s">
        <v>180</v>
      </c>
      <c r="B248" s="72" t="s">
        <v>182</v>
      </c>
      <c r="C248" s="65">
        <v>1.5</v>
      </c>
      <c r="J248" s="24"/>
      <c r="K248" s="112">
        <v>2</v>
      </c>
      <c r="L248" s="124" t="str">
        <f t="shared" si="90"/>
        <v>Mồi xuôi, (10µM)</v>
      </c>
      <c r="M248" s="126">
        <f t="shared" si="99"/>
        <v>0</v>
      </c>
    </row>
    <row r="249" spans="1:14" ht="16.5" x14ac:dyDescent="0.25">
      <c r="B249" s="72" t="s">
        <v>137</v>
      </c>
      <c r="C249" s="65">
        <v>1.5</v>
      </c>
      <c r="K249" s="112">
        <v>3</v>
      </c>
      <c r="L249" s="124" t="str">
        <f t="shared" si="90"/>
        <v>Mồi ngược, (10µM)</v>
      </c>
      <c r="M249" s="126">
        <f t="shared" si="99"/>
        <v>0</v>
      </c>
    </row>
    <row r="250" spans="1:14" ht="16.5" x14ac:dyDescent="0.25">
      <c r="B250" s="72" t="s">
        <v>173</v>
      </c>
      <c r="C250" s="65">
        <v>4.5</v>
      </c>
      <c r="K250" s="112">
        <v>4</v>
      </c>
      <c r="L250" s="124" t="str">
        <f t="shared" si="90"/>
        <v>Nước cất</v>
      </c>
      <c r="M250" s="126">
        <f t="shared" si="99"/>
        <v>0</v>
      </c>
    </row>
    <row r="251" spans="1:14" ht="17.25" thickBot="1" x14ac:dyDescent="0.3">
      <c r="B251" s="78" t="s">
        <v>99</v>
      </c>
      <c r="C251" s="69">
        <v>5</v>
      </c>
      <c r="K251" s="113">
        <v>5</v>
      </c>
      <c r="L251" s="127" t="str">
        <f t="shared" si="90"/>
        <v>Khuôn DNA</v>
      </c>
      <c r="M251" s="136">
        <v>5</v>
      </c>
    </row>
    <row r="252" spans="1:14" ht="15.75" thickBot="1" x14ac:dyDescent="0.3">
      <c r="L252" s="124"/>
    </row>
    <row r="253" spans="1:14" ht="33.75" thickBot="1" x14ac:dyDescent="0.3">
      <c r="A253" s="77" t="s">
        <v>183</v>
      </c>
      <c r="B253" s="82" t="s">
        <v>40</v>
      </c>
      <c r="C253" s="63" t="s">
        <v>131</v>
      </c>
      <c r="J253" s="164" t="s">
        <v>183</v>
      </c>
      <c r="K253" s="163" t="s">
        <v>61</v>
      </c>
      <c r="L253" s="161" t="str">
        <f t="shared" si="90"/>
        <v>Thành phần phản ứng</v>
      </c>
      <c r="M253" s="134" t="s">
        <v>131</v>
      </c>
    </row>
    <row r="254" spans="1:14" ht="33" x14ac:dyDescent="0.25">
      <c r="A254" s="73" t="s">
        <v>84</v>
      </c>
      <c r="B254" s="72" t="s">
        <v>351</v>
      </c>
      <c r="C254" s="65">
        <v>12.5</v>
      </c>
      <c r="K254" s="112">
        <v>1</v>
      </c>
      <c r="L254" s="124" t="str">
        <f t="shared" si="90"/>
        <v>Probe qPCR mastermix, 2X</v>
      </c>
      <c r="M254" s="126">
        <f t="shared" ref="M254:M258" si="100">IFERROR(C254*$D$1,"./.")</f>
        <v>0</v>
      </c>
    </row>
    <row r="255" spans="1:14" ht="45.75" thickBot="1" x14ac:dyDescent="0.3">
      <c r="A255" s="74" t="s">
        <v>185</v>
      </c>
      <c r="B255" s="72" t="s">
        <v>76</v>
      </c>
      <c r="C255" s="65">
        <v>0.5</v>
      </c>
      <c r="J255" s="24"/>
      <c r="K255" s="112">
        <v>2</v>
      </c>
      <c r="L255" s="124" t="str">
        <f t="shared" si="90"/>
        <v>RT mix, 50X</v>
      </c>
      <c r="M255" s="126">
        <f t="shared" si="100"/>
        <v>0</v>
      </c>
    </row>
    <row r="256" spans="1:14" ht="33" x14ac:dyDescent="0.25">
      <c r="B256" s="72" t="s">
        <v>171</v>
      </c>
      <c r="C256" s="65">
        <v>1</v>
      </c>
      <c r="K256" s="112">
        <v>3</v>
      </c>
      <c r="L256" s="124" t="str">
        <f t="shared" si="90"/>
        <v>Mồi Forward (10µM)</v>
      </c>
      <c r="M256" s="126">
        <f t="shared" si="100"/>
        <v>0</v>
      </c>
    </row>
    <row r="257" spans="1:14" ht="33" x14ac:dyDescent="0.25">
      <c r="B257" s="72" t="s">
        <v>172</v>
      </c>
      <c r="C257" s="65">
        <v>1</v>
      </c>
      <c r="K257" s="112">
        <v>4</v>
      </c>
      <c r="L257" s="124" t="str">
        <f t="shared" si="90"/>
        <v>Mồi Reverse (10µM)</v>
      </c>
      <c r="M257" s="126">
        <f t="shared" si="100"/>
        <v>0</v>
      </c>
    </row>
    <row r="258" spans="1:14" ht="16.5" x14ac:dyDescent="0.25">
      <c r="B258" s="72" t="s">
        <v>173</v>
      </c>
      <c r="C258" s="65">
        <v>5</v>
      </c>
      <c r="K258" s="112">
        <v>5</v>
      </c>
      <c r="L258" s="124" t="str">
        <f t="shared" si="90"/>
        <v>Nước cất</v>
      </c>
      <c r="M258" s="126">
        <f t="shared" si="100"/>
        <v>0</v>
      </c>
    </row>
    <row r="259" spans="1:14" ht="17.25" thickBot="1" x14ac:dyDescent="0.3">
      <c r="B259" s="78" t="s">
        <v>153</v>
      </c>
      <c r="C259" s="69">
        <v>5</v>
      </c>
      <c r="K259" s="113">
        <v>6</v>
      </c>
      <c r="L259" s="127" t="str">
        <f t="shared" si="90"/>
        <v>Template</v>
      </c>
      <c r="M259" s="136">
        <v>5</v>
      </c>
    </row>
    <row r="260" spans="1:14" ht="15.75" thickBot="1" x14ac:dyDescent="0.3">
      <c r="L260" s="124"/>
    </row>
    <row r="261" spans="1:14" ht="50.25" thickBot="1" x14ac:dyDescent="0.3">
      <c r="A261" s="99" t="s">
        <v>187</v>
      </c>
      <c r="B261" s="70" t="s">
        <v>189</v>
      </c>
      <c r="C261" s="62" t="s">
        <v>190</v>
      </c>
      <c r="D261" s="63" t="s">
        <v>191</v>
      </c>
      <c r="J261" s="167" t="s">
        <v>187</v>
      </c>
      <c r="K261" s="163" t="s">
        <v>61</v>
      </c>
      <c r="L261" s="161" t="str">
        <f t="shared" si="90"/>
        <v>Thuốc thử</v>
      </c>
      <c r="M261" s="133" t="s">
        <v>303</v>
      </c>
      <c r="N261" s="134" t="s">
        <v>304</v>
      </c>
    </row>
    <row r="262" spans="1:14" ht="33" x14ac:dyDescent="0.25">
      <c r="A262" s="73" t="s">
        <v>84</v>
      </c>
      <c r="B262" s="72" t="s">
        <v>351</v>
      </c>
      <c r="C262" s="55">
        <v>12.5</v>
      </c>
      <c r="D262" s="65">
        <v>12.5</v>
      </c>
      <c r="K262" s="112">
        <v>1</v>
      </c>
      <c r="L262" s="124" t="str">
        <f t="shared" si="90"/>
        <v>Probe qPCR mastermix, 2X</v>
      </c>
      <c r="M262" s="125">
        <f t="shared" ref="M262:N262" si="101">IFERROR(C262*$D$1,"./.")</f>
        <v>0</v>
      </c>
      <c r="N262" s="126">
        <f t="shared" si="101"/>
        <v>0</v>
      </c>
    </row>
    <row r="263" spans="1:14" ht="90.75" thickBot="1" x14ac:dyDescent="0.3">
      <c r="A263" s="74" t="s">
        <v>188</v>
      </c>
      <c r="B263" s="72" t="s">
        <v>76</v>
      </c>
      <c r="C263" s="55">
        <v>0.5</v>
      </c>
      <c r="D263" s="65" t="s">
        <v>54</v>
      </c>
      <c r="J263" s="24"/>
      <c r="K263" s="112">
        <v>2</v>
      </c>
      <c r="L263" s="124" t="str">
        <f t="shared" si="90"/>
        <v>RT mix, 50X</v>
      </c>
      <c r="M263" s="125">
        <f t="shared" ref="M263:M267" si="102">IFERROR(C263*$D$1,"./.")</f>
        <v>0</v>
      </c>
      <c r="N263" s="126" t="str">
        <f t="shared" ref="N263:N267" si="103">IFERROR(D263*$D$1,"./.")</f>
        <v>./.</v>
      </c>
    </row>
    <row r="264" spans="1:14" ht="16.5" x14ac:dyDescent="0.25">
      <c r="B264" s="72" t="s">
        <v>192</v>
      </c>
      <c r="C264" s="55">
        <v>1.25</v>
      </c>
      <c r="D264" s="65">
        <v>1.25</v>
      </c>
      <c r="K264" s="112">
        <v>3</v>
      </c>
      <c r="L264" s="124" t="str">
        <f t="shared" si="90"/>
        <v>SVC_F1 (10mM)</v>
      </c>
      <c r="M264" s="125">
        <f t="shared" si="102"/>
        <v>0</v>
      </c>
      <c r="N264" s="126">
        <f t="shared" si="103"/>
        <v>0</v>
      </c>
    </row>
    <row r="265" spans="1:14" ht="16.5" x14ac:dyDescent="0.25">
      <c r="B265" s="72" t="s">
        <v>193</v>
      </c>
      <c r="C265" s="55">
        <v>1.25</v>
      </c>
      <c r="D265" s="65" t="s">
        <v>54</v>
      </c>
      <c r="K265" s="112">
        <v>4</v>
      </c>
      <c r="L265" s="124" t="str">
        <f t="shared" si="90"/>
        <v>SVC_R2 (10mM)</v>
      </c>
      <c r="M265" s="125">
        <f t="shared" si="102"/>
        <v>0</v>
      </c>
      <c r="N265" s="126" t="str">
        <f t="shared" si="103"/>
        <v>./.</v>
      </c>
    </row>
    <row r="266" spans="1:14" ht="16.5" x14ac:dyDescent="0.25">
      <c r="B266" s="72" t="s">
        <v>194</v>
      </c>
      <c r="C266" s="55" t="s">
        <v>54</v>
      </c>
      <c r="D266" s="65">
        <v>1.25</v>
      </c>
      <c r="K266" s="112">
        <v>5</v>
      </c>
      <c r="L266" s="124" t="str">
        <f t="shared" si="90"/>
        <v>SVC_R4 (10mM)</v>
      </c>
      <c r="M266" s="125" t="str">
        <f t="shared" si="102"/>
        <v>./.</v>
      </c>
      <c r="N266" s="126">
        <f t="shared" si="103"/>
        <v>0</v>
      </c>
    </row>
    <row r="267" spans="1:14" ht="16.5" x14ac:dyDescent="0.25">
      <c r="B267" s="72" t="s">
        <v>195</v>
      </c>
      <c r="C267" s="55">
        <v>4.5</v>
      </c>
      <c r="D267" s="65">
        <v>9.5</v>
      </c>
      <c r="K267" s="112">
        <v>6</v>
      </c>
      <c r="L267" s="124" t="str">
        <f t="shared" si="90"/>
        <v xml:space="preserve">Nước cất </v>
      </c>
      <c r="M267" s="125">
        <f t="shared" si="102"/>
        <v>0</v>
      </c>
      <c r="N267" s="126">
        <f t="shared" si="103"/>
        <v>0</v>
      </c>
    </row>
    <row r="268" spans="1:14" ht="17.25" thickBot="1" x14ac:dyDescent="0.3">
      <c r="B268" s="78" t="s">
        <v>196</v>
      </c>
      <c r="C268" s="68">
        <v>5</v>
      </c>
      <c r="D268" s="69">
        <v>0.5</v>
      </c>
      <c r="K268" s="113">
        <v>7</v>
      </c>
      <c r="L268" s="127" t="str">
        <f t="shared" si="90"/>
        <v>Dịch chiết mẫu (*)</v>
      </c>
      <c r="M268" s="135">
        <v>5</v>
      </c>
      <c r="N268" s="136">
        <v>0.5</v>
      </c>
    </row>
    <row r="269" spans="1:14" ht="15.75" thickBot="1" x14ac:dyDescent="0.3">
      <c r="L269" s="124"/>
    </row>
    <row r="270" spans="1:14" ht="50.25" thickBot="1" x14ac:dyDescent="0.3">
      <c r="A270" s="99" t="s">
        <v>197</v>
      </c>
      <c r="B270" s="70" t="s">
        <v>40</v>
      </c>
      <c r="C270" s="62" t="s">
        <v>198</v>
      </c>
      <c r="D270" s="63" t="s">
        <v>199</v>
      </c>
      <c r="J270" s="167" t="s">
        <v>197</v>
      </c>
      <c r="K270" s="163" t="s">
        <v>61</v>
      </c>
      <c r="L270" s="161" t="str">
        <f t="shared" si="90"/>
        <v>Thành phần phản ứng</v>
      </c>
      <c r="M270" s="133" t="s">
        <v>305</v>
      </c>
      <c r="N270" s="134" t="s">
        <v>306</v>
      </c>
    </row>
    <row r="271" spans="1:14" ht="33.75" thickBot="1" x14ac:dyDescent="0.3">
      <c r="A271" s="81" t="s">
        <v>84</v>
      </c>
      <c r="B271" s="72" t="s">
        <v>351</v>
      </c>
      <c r="C271" s="55">
        <v>12.5</v>
      </c>
      <c r="D271" s="65">
        <v>12.5</v>
      </c>
      <c r="K271" s="112">
        <v>1</v>
      </c>
      <c r="L271" s="124" t="str">
        <f t="shared" si="90"/>
        <v>Probe qPCR mastermix, 2X</v>
      </c>
      <c r="M271" s="125">
        <f t="shared" ref="M271" si="104">IFERROR(C271*$D$1,"./.")</f>
        <v>0</v>
      </c>
      <c r="N271" s="126">
        <f>IFERROR(D271*$E$1,"./.")</f>
        <v>0</v>
      </c>
    </row>
    <row r="272" spans="1:14" ht="33" x14ac:dyDescent="0.25">
      <c r="B272" s="72" t="s">
        <v>200</v>
      </c>
      <c r="C272" s="55">
        <v>0.5</v>
      </c>
      <c r="D272" s="65" t="s">
        <v>54</v>
      </c>
      <c r="K272" s="112">
        <v>2</v>
      </c>
      <c r="L272" s="124" t="str">
        <f t="shared" si="90"/>
        <v>Mồi Forward (10mM)</v>
      </c>
      <c r="M272" s="125">
        <f t="shared" ref="M272:M277" si="105">IFERROR(C272*$D$1,"./.")</f>
        <v>0</v>
      </c>
      <c r="N272" s="126" t="str">
        <f t="shared" ref="N272:N277" si="106">IFERROR(D272*$E$1,"./.")</f>
        <v>./.</v>
      </c>
    </row>
    <row r="273" spans="1:14" ht="33" x14ac:dyDescent="0.25">
      <c r="B273" s="72" t="s">
        <v>201</v>
      </c>
      <c r="C273" s="55">
        <v>0.5</v>
      </c>
      <c r="D273" s="65" t="s">
        <v>54</v>
      </c>
      <c r="K273" s="112">
        <v>3</v>
      </c>
      <c r="L273" s="124" t="str">
        <f t="shared" si="90"/>
        <v>Mồi Reverse (10mM)</v>
      </c>
      <c r="M273" s="125">
        <f t="shared" si="105"/>
        <v>0</v>
      </c>
      <c r="N273" s="126" t="str">
        <f t="shared" si="106"/>
        <v>./.</v>
      </c>
    </row>
    <row r="274" spans="1:14" ht="33" x14ac:dyDescent="0.25">
      <c r="B274" s="64" t="s">
        <v>46</v>
      </c>
      <c r="C274" s="55" t="s">
        <v>54</v>
      </c>
      <c r="D274" s="65">
        <v>0.5</v>
      </c>
      <c r="K274" s="112">
        <v>4</v>
      </c>
      <c r="L274" s="124" t="str">
        <f t="shared" si="90"/>
        <v>Plasmid pBR322 (1ng/ml)</v>
      </c>
      <c r="M274" s="125" t="str">
        <f t="shared" si="105"/>
        <v>./.</v>
      </c>
      <c r="N274" s="126">
        <f t="shared" si="106"/>
        <v>0</v>
      </c>
    </row>
    <row r="275" spans="1:14" ht="33" x14ac:dyDescent="0.25">
      <c r="B275" s="64" t="s">
        <v>157</v>
      </c>
      <c r="C275" s="55" t="s">
        <v>54</v>
      </c>
      <c r="D275" s="65">
        <v>0.5</v>
      </c>
      <c r="K275" s="112">
        <v>5</v>
      </c>
      <c r="L275" s="124" t="str">
        <f t="shared" si="90"/>
        <v>Mồi xuôi pBR322 (10 mM)</v>
      </c>
      <c r="M275" s="125" t="str">
        <f t="shared" si="105"/>
        <v>./.</v>
      </c>
      <c r="N275" s="126">
        <f t="shared" si="106"/>
        <v>0</v>
      </c>
    </row>
    <row r="276" spans="1:14" ht="33" x14ac:dyDescent="0.25">
      <c r="B276" s="64" t="s">
        <v>158</v>
      </c>
      <c r="C276" s="55" t="s">
        <v>54</v>
      </c>
      <c r="D276" s="65">
        <v>0.5</v>
      </c>
      <c r="K276" s="112">
        <v>6</v>
      </c>
      <c r="L276" s="124" t="str">
        <f t="shared" si="90"/>
        <v>Mồi ngược pBR322 (10 mM)</v>
      </c>
      <c r="M276" s="125" t="str">
        <f t="shared" si="105"/>
        <v>./.</v>
      </c>
      <c r="N276" s="126">
        <f t="shared" si="106"/>
        <v>0</v>
      </c>
    </row>
    <row r="277" spans="1:14" ht="16.5" x14ac:dyDescent="0.25">
      <c r="B277" s="72" t="s">
        <v>173</v>
      </c>
      <c r="C277" s="55">
        <v>6.5</v>
      </c>
      <c r="D277" s="65">
        <v>6</v>
      </c>
      <c r="K277" s="112">
        <v>7</v>
      </c>
      <c r="L277" s="124" t="str">
        <f t="shared" si="90"/>
        <v>Nước cất</v>
      </c>
      <c r="M277" s="125">
        <f t="shared" si="105"/>
        <v>0</v>
      </c>
      <c r="N277" s="126">
        <f t="shared" si="106"/>
        <v>0</v>
      </c>
    </row>
    <row r="278" spans="1:14" ht="17.25" thickBot="1" x14ac:dyDescent="0.3">
      <c r="B278" s="78" t="s">
        <v>99</v>
      </c>
      <c r="C278" s="68">
        <v>5</v>
      </c>
      <c r="D278" s="69">
        <v>5</v>
      </c>
      <c r="K278" s="113">
        <v>8</v>
      </c>
      <c r="L278" s="127" t="str">
        <f t="shared" si="90"/>
        <v>Khuôn DNA</v>
      </c>
      <c r="M278" s="135">
        <v>5</v>
      </c>
      <c r="N278" s="136">
        <v>5</v>
      </c>
    </row>
    <row r="279" spans="1:14" ht="15.75" thickBot="1" x14ac:dyDescent="0.3">
      <c r="L279" s="124"/>
    </row>
    <row r="280" spans="1:14" ht="50.25" thickBot="1" x14ac:dyDescent="0.3">
      <c r="A280" s="99" t="s">
        <v>202</v>
      </c>
      <c r="B280" s="82" t="s">
        <v>40</v>
      </c>
      <c r="C280" s="62" t="s">
        <v>204</v>
      </c>
      <c r="D280" s="63" t="s">
        <v>199</v>
      </c>
      <c r="J280" s="162" t="s">
        <v>202</v>
      </c>
      <c r="K280" s="163" t="s">
        <v>61</v>
      </c>
      <c r="L280" s="161" t="str">
        <f t="shared" ref="L280:L343" si="107">B280</f>
        <v>Thành phần phản ứng</v>
      </c>
      <c r="M280" s="133" t="s">
        <v>307</v>
      </c>
      <c r="N280" s="134" t="s">
        <v>306</v>
      </c>
    </row>
    <row r="281" spans="1:14" ht="33" x14ac:dyDescent="0.25">
      <c r="A281" s="73" t="s">
        <v>184</v>
      </c>
      <c r="B281" s="72" t="s">
        <v>351</v>
      </c>
      <c r="C281" s="55">
        <v>12.5</v>
      </c>
      <c r="D281" s="65">
        <v>12.5</v>
      </c>
      <c r="K281" s="112">
        <v>1</v>
      </c>
      <c r="L281" s="124" t="str">
        <f t="shared" si="107"/>
        <v>Probe qPCR mastermix, 2X</v>
      </c>
      <c r="M281" s="125">
        <f t="shared" ref="M281" si="108">IFERROR(C281*$D$1,"./.")</f>
        <v>0</v>
      </c>
      <c r="N281" s="126">
        <f>IFERROR(D281*$E$1,"./.")</f>
        <v>0</v>
      </c>
    </row>
    <row r="282" spans="1:14" ht="60.75" thickBot="1" x14ac:dyDescent="0.3">
      <c r="A282" s="74" t="s">
        <v>203</v>
      </c>
      <c r="B282" s="72" t="s">
        <v>200</v>
      </c>
      <c r="C282" s="55">
        <v>1</v>
      </c>
      <c r="D282" s="65" t="s">
        <v>54</v>
      </c>
      <c r="J282" s="24"/>
      <c r="K282" s="112">
        <v>2</v>
      </c>
      <c r="L282" s="124" t="str">
        <f t="shared" si="107"/>
        <v>Mồi Forward (10mM)</v>
      </c>
      <c r="M282" s="125">
        <f t="shared" ref="M282:M287" si="109">IFERROR(C282*$D$1,"./.")</f>
        <v>0</v>
      </c>
      <c r="N282" s="126" t="str">
        <f t="shared" ref="N282:N287" si="110">IFERROR(D282*$E$1,"./.")</f>
        <v>./.</v>
      </c>
    </row>
    <row r="283" spans="1:14" ht="33" x14ac:dyDescent="0.25">
      <c r="B283" s="72" t="s">
        <v>201</v>
      </c>
      <c r="C283" s="55">
        <v>1</v>
      </c>
      <c r="D283" s="65" t="s">
        <v>54</v>
      </c>
      <c r="K283" s="112">
        <v>3</v>
      </c>
      <c r="L283" s="124" t="str">
        <f t="shared" si="107"/>
        <v>Mồi Reverse (10mM)</v>
      </c>
      <c r="M283" s="125">
        <f t="shared" si="109"/>
        <v>0</v>
      </c>
      <c r="N283" s="126" t="str">
        <f t="shared" si="110"/>
        <v>./.</v>
      </c>
    </row>
    <row r="284" spans="1:14" ht="33" x14ac:dyDescent="0.25">
      <c r="B284" s="64" t="s">
        <v>46</v>
      </c>
      <c r="C284" s="55" t="s">
        <v>54</v>
      </c>
      <c r="D284" s="65">
        <v>0.5</v>
      </c>
      <c r="K284" s="112">
        <v>4</v>
      </c>
      <c r="L284" s="124" t="str">
        <f t="shared" si="107"/>
        <v>Plasmid pBR322 (1ng/ml)</v>
      </c>
      <c r="M284" s="125" t="str">
        <f t="shared" si="109"/>
        <v>./.</v>
      </c>
      <c r="N284" s="126">
        <f t="shared" si="110"/>
        <v>0</v>
      </c>
    </row>
    <row r="285" spans="1:14" ht="33" x14ac:dyDescent="0.25">
      <c r="B285" s="64" t="s">
        <v>157</v>
      </c>
      <c r="C285" s="55" t="s">
        <v>54</v>
      </c>
      <c r="D285" s="65">
        <v>0.5</v>
      </c>
      <c r="K285" s="112">
        <v>5</v>
      </c>
      <c r="L285" s="124" t="str">
        <f t="shared" si="107"/>
        <v>Mồi xuôi pBR322 (10 mM)</v>
      </c>
      <c r="M285" s="125" t="str">
        <f t="shared" si="109"/>
        <v>./.</v>
      </c>
      <c r="N285" s="126">
        <f t="shared" si="110"/>
        <v>0</v>
      </c>
    </row>
    <row r="286" spans="1:14" ht="33" x14ac:dyDescent="0.25">
      <c r="B286" s="64" t="s">
        <v>158</v>
      </c>
      <c r="C286" s="55" t="s">
        <v>54</v>
      </c>
      <c r="D286" s="65">
        <v>0.5</v>
      </c>
      <c r="K286" s="112">
        <v>6</v>
      </c>
      <c r="L286" s="124" t="str">
        <f t="shared" si="107"/>
        <v>Mồi ngược pBR322 (10 mM)</v>
      </c>
      <c r="M286" s="125" t="str">
        <f t="shared" si="109"/>
        <v>./.</v>
      </c>
      <c r="N286" s="126">
        <f t="shared" si="110"/>
        <v>0</v>
      </c>
    </row>
    <row r="287" spans="1:14" ht="16.5" x14ac:dyDescent="0.25">
      <c r="B287" s="72" t="s">
        <v>173</v>
      </c>
      <c r="C287" s="55">
        <v>5.5</v>
      </c>
      <c r="D287" s="65">
        <v>6</v>
      </c>
      <c r="K287" s="112">
        <v>7</v>
      </c>
      <c r="L287" s="124" t="str">
        <f t="shared" si="107"/>
        <v>Nước cất</v>
      </c>
      <c r="M287" s="125">
        <f t="shared" si="109"/>
        <v>0</v>
      </c>
      <c r="N287" s="126">
        <f t="shared" si="110"/>
        <v>0</v>
      </c>
    </row>
    <row r="288" spans="1:14" ht="17.25" thickBot="1" x14ac:dyDescent="0.3">
      <c r="B288" s="78" t="s">
        <v>99</v>
      </c>
      <c r="C288" s="68">
        <v>5</v>
      </c>
      <c r="D288" s="69">
        <v>5</v>
      </c>
      <c r="K288" s="113">
        <v>8</v>
      </c>
      <c r="L288" s="127" t="str">
        <f t="shared" si="107"/>
        <v>Khuôn DNA</v>
      </c>
      <c r="M288" s="135">
        <v>5</v>
      </c>
      <c r="N288" s="136">
        <v>5</v>
      </c>
    </row>
    <row r="289" spans="1:14" ht="15.75" thickBot="1" x14ac:dyDescent="0.3">
      <c r="L289" s="124"/>
    </row>
    <row r="290" spans="1:14" ht="50.25" thickBot="1" x14ac:dyDescent="0.3">
      <c r="A290" s="77" t="s">
        <v>205</v>
      </c>
      <c r="B290" s="70" t="s">
        <v>40</v>
      </c>
      <c r="C290" s="62" t="s">
        <v>206</v>
      </c>
      <c r="D290" s="63" t="s">
        <v>207</v>
      </c>
      <c r="J290" s="162" t="s">
        <v>205</v>
      </c>
      <c r="K290" s="163" t="s">
        <v>61</v>
      </c>
      <c r="L290" s="161" t="str">
        <f t="shared" si="107"/>
        <v>Thành phần phản ứng</v>
      </c>
      <c r="M290" s="133" t="s">
        <v>308</v>
      </c>
      <c r="N290" s="134" t="s">
        <v>309</v>
      </c>
    </row>
    <row r="291" spans="1:14" ht="33.75" thickBot="1" x14ac:dyDescent="0.3">
      <c r="A291" s="81" t="s">
        <v>84</v>
      </c>
      <c r="B291" s="72" t="s">
        <v>351</v>
      </c>
      <c r="C291" s="55">
        <v>12.5</v>
      </c>
      <c r="D291" s="65">
        <v>12.5</v>
      </c>
      <c r="K291" s="112">
        <v>1</v>
      </c>
      <c r="L291" s="124" t="str">
        <f t="shared" si="107"/>
        <v>Probe qPCR mastermix, 2X</v>
      </c>
      <c r="M291" s="125">
        <f t="shared" ref="M291" si="111">IFERROR(C291*$D$1,"./.")</f>
        <v>0</v>
      </c>
      <c r="N291" s="126">
        <f>IFERROR(D291*$E$1,"./.")</f>
        <v>0</v>
      </c>
    </row>
    <row r="292" spans="1:14" ht="33" x14ac:dyDescent="0.25">
      <c r="B292" s="72" t="s">
        <v>200</v>
      </c>
      <c r="C292" s="55">
        <v>0.5</v>
      </c>
      <c r="D292" s="65" t="s">
        <v>54</v>
      </c>
      <c r="K292" s="112">
        <v>2</v>
      </c>
      <c r="L292" s="124" t="str">
        <f t="shared" si="107"/>
        <v>Mồi Forward (10mM)</v>
      </c>
      <c r="M292" s="125">
        <f t="shared" ref="M292:M297" si="112">IFERROR(C292*$D$1,"./.")</f>
        <v>0</v>
      </c>
      <c r="N292" s="126" t="str">
        <f t="shared" ref="N292:N297" si="113">IFERROR(D292*$E$1,"./.")</f>
        <v>./.</v>
      </c>
    </row>
    <row r="293" spans="1:14" ht="33" x14ac:dyDescent="0.25">
      <c r="B293" s="72" t="s">
        <v>201</v>
      </c>
      <c r="C293" s="55">
        <v>0.5</v>
      </c>
      <c r="D293" s="65" t="s">
        <v>54</v>
      </c>
      <c r="K293" s="112">
        <v>3</v>
      </c>
      <c r="L293" s="124" t="str">
        <f t="shared" si="107"/>
        <v>Mồi Reverse (10mM)</v>
      </c>
      <c r="M293" s="125">
        <f t="shared" si="112"/>
        <v>0</v>
      </c>
      <c r="N293" s="126" t="str">
        <f t="shared" si="113"/>
        <v>./.</v>
      </c>
    </row>
    <row r="294" spans="1:14" ht="33" x14ac:dyDescent="0.25">
      <c r="B294" s="64" t="s">
        <v>46</v>
      </c>
      <c r="C294" s="55" t="s">
        <v>54</v>
      </c>
      <c r="D294" s="65">
        <v>0.5</v>
      </c>
      <c r="K294" s="112">
        <v>4</v>
      </c>
      <c r="L294" s="124" t="str">
        <f t="shared" si="107"/>
        <v>Plasmid pBR322 (1ng/ml)</v>
      </c>
      <c r="M294" s="125" t="str">
        <f t="shared" si="112"/>
        <v>./.</v>
      </c>
      <c r="N294" s="126">
        <f t="shared" si="113"/>
        <v>0</v>
      </c>
    </row>
    <row r="295" spans="1:14" ht="33" x14ac:dyDescent="0.25">
      <c r="B295" s="64" t="s">
        <v>157</v>
      </c>
      <c r="C295" s="55" t="s">
        <v>54</v>
      </c>
      <c r="D295" s="65">
        <v>0.5</v>
      </c>
      <c r="K295" s="112">
        <v>5</v>
      </c>
      <c r="L295" s="124" t="str">
        <f t="shared" si="107"/>
        <v>Mồi xuôi pBR322 (10 mM)</v>
      </c>
      <c r="M295" s="125" t="str">
        <f t="shared" si="112"/>
        <v>./.</v>
      </c>
      <c r="N295" s="126">
        <f t="shared" si="113"/>
        <v>0</v>
      </c>
    </row>
    <row r="296" spans="1:14" ht="33" x14ac:dyDescent="0.25">
      <c r="B296" s="64" t="s">
        <v>158</v>
      </c>
      <c r="C296" s="55" t="s">
        <v>54</v>
      </c>
      <c r="D296" s="65">
        <v>0.5</v>
      </c>
      <c r="K296" s="112">
        <v>6</v>
      </c>
      <c r="L296" s="124" t="str">
        <f t="shared" si="107"/>
        <v>Mồi ngược pBR322 (10 mM)</v>
      </c>
      <c r="M296" s="125" t="str">
        <f t="shared" si="112"/>
        <v>./.</v>
      </c>
      <c r="N296" s="126">
        <f t="shared" si="113"/>
        <v>0</v>
      </c>
    </row>
    <row r="297" spans="1:14" ht="16.5" x14ac:dyDescent="0.25">
      <c r="B297" s="72" t="s">
        <v>173</v>
      </c>
      <c r="C297" s="55">
        <v>6.5</v>
      </c>
      <c r="D297" s="65">
        <v>6</v>
      </c>
      <c r="K297" s="112">
        <v>7</v>
      </c>
      <c r="L297" s="124" t="str">
        <f t="shared" si="107"/>
        <v>Nước cất</v>
      </c>
      <c r="M297" s="125">
        <f t="shared" si="112"/>
        <v>0</v>
      </c>
      <c r="N297" s="126">
        <f t="shared" si="113"/>
        <v>0</v>
      </c>
    </row>
    <row r="298" spans="1:14" ht="17.25" thickBot="1" x14ac:dyDescent="0.3">
      <c r="B298" s="78" t="s">
        <v>99</v>
      </c>
      <c r="C298" s="68">
        <v>5</v>
      </c>
      <c r="D298" s="69">
        <v>5</v>
      </c>
      <c r="K298" s="113">
        <v>8</v>
      </c>
      <c r="L298" s="127" t="str">
        <f t="shared" si="107"/>
        <v>Khuôn DNA</v>
      </c>
      <c r="M298" s="135">
        <v>5</v>
      </c>
      <c r="N298" s="136">
        <v>5</v>
      </c>
    </row>
    <row r="299" spans="1:14" ht="15.75" thickBot="1" x14ac:dyDescent="0.3">
      <c r="L299" s="124"/>
    </row>
    <row r="300" spans="1:14" ht="33.75" thickBot="1" x14ac:dyDescent="0.3">
      <c r="A300" s="77" t="s">
        <v>208</v>
      </c>
      <c r="B300" s="79" t="s">
        <v>85</v>
      </c>
      <c r="C300" s="63" t="s">
        <v>215</v>
      </c>
      <c r="J300" s="162" t="s">
        <v>208</v>
      </c>
      <c r="K300" s="163" t="s">
        <v>61</v>
      </c>
      <c r="L300" s="161" t="str">
        <f t="shared" si="107"/>
        <v>Thành phần</v>
      </c>
      <c r="M300" s="134" t="s">
        <v>215</v>
      </c>
    </row>
    <row r="301" spans="1:14" ht="33.75" thickBot="1" x14ac:dyDescent="0.3">
      <c r="A301" s="81" t="s">
        <v>84</v>
      </c>
      <c r="B301" s="72" t="s">
        <v>352</v>
      </c>
      <c r="C301" s="65">
        <v>12.5</v>
      </c>
      <c r="K301" s="112">
        <v>1</v>
      </c>
      <c r="L301" s="124" t="str">
        <f t="shared" si="107"/>
        <v>Probe qPCR master mix (2X)</v>
      </c>
      <c r="M301" s="126">
        <f t="shared" ref="M301:M308" si="114">IFERROR(C301*$D$1,"./.")</f>
        <v>0</v>
      </c>
    </row>
    <row r="302" spans="1:14" ht="33" x14ac:dyDescent="0.25">
      <c r="B302" s="72" t="s">
        <v>209</v>
      </c>
      <c r="C302" s="65">
        <v>0.25</v>
      </c>
      <c r="K302" s="112">
        <v>2</v>
      </c>
      <c r="L302" s="124" t="str">
        <f t="shared" si="107"/>
        <v>Mồi xuôi 35S (10mM)</v>
      </c>
      <c r="M302" s="126">
        <f t="shared" si="114"/>
        <v>0</v>
      </c>
    </row>
    <row r="303" spans="1:14" ht="33" x14ac:dyDescent="0.25">
      <c r="B303" s="72" t="s">
        <v>210</v>
      </c>
      <c r="C303" s="65">
        <v>0.25</v>
      </c>
      <c r="K303" s="112">
        <v>3</v>
      </c>
      <c r="L303" s="124" t="str">
        <f t="shared" si="107"/>
        <v>Mồi ngược 35S (10mM)</v>
      </c>
      <c r="M303" s="126">
        <f t="shared" si="114"/>
        <v>0</v>
      </c>
    </row>
    <row r="304" spans="1:14" ht="33" x14ac:dyDescent="0.25">
      <c r="B304" s="72" t="s">
        <v>211</v>
      </c>
      <c r="C304" s="65">
        <v>0.25</v>
      </c>
      <c r="K304" s="112">
        <v>4</v>
      </c>
      <c r="L304" s="124" t="str">
        <f t="shared" si="107"/>
        <v>Mẫu dò (taqman probe) 35S (10mM)</v>
      </c>
      <c r="M304" s="126">
        <f t="shared" si="114"/>
        <v>0</v>
      </c>
    </row>
    <row r="305" spans="1:13" ht="33" x14ac:dyDescent="0.25">
      <c r="B305" s="72" t="s">
        <v>212</v>
      </c>
      <c r="C305" s="65">
        <v>2.5</v>
      </c>
      <c r="K305" s="112">
        <v>5</v>
      </c>
      <c r="L305" s="124" t="str">
        <f t="shared" si="107"/>
        <v>Mồi xuôi NOS (10mM)</v>
      </c>
      <c r="M305" s="126">
        <f t="shared" si="114"/>
        <v>0</v>
      </c>
    </row>
    <row r="306" spans="1:13" ht="33" x14ac:dyDescent="0.25">
      <c r="B306" s="72" t="s">
        <v>213</v>
      </c>
      <c r="C306" s="65">
        <v>2.5</v>
      </c>
      <c r="K306" s="112">
        <v>6</v>
      </c>
      <c r="L306" s="124" t="str">
        <f t="shared" si="107"/>
        <v>Mồi ngược NOS (10mM)</v>
      </c>
      <c r="M306" s="126">
        <f t="shared" si="114"/>
        <v>0</v>
      </c>
    </row>
    <row r="307" spans="1:13" ht="33" x14ac:dyDescent="0.25">
      <c r="B307" s="72" t="s">
        <v>214</v>
      </c>
      <c r="C307" s="65">
        <v>0.5</v>
      </c>
      <c r="K307" s="112">
        <v>7</v>
      </c>
      <c r="L307" s="124" t="str">
        <f t="shared" si="107"/>
        <v>Mẫu dò (taqman probe) NOS (10mM)</v>
      </c>
      <c r="M307" s="126">
        <f t="shared" si="114"/>
        <v>0</v>
      </c>
    </row>
    <row r="308" spans="1:13" ht="16.5" x14ac:dyDescent="0.25">
      <c r="B308" s="72" t="s">
        <v>47</v>
      </c>
      <c r="C308" s="65">
        <v>1.25</v>
      </c>
      <c r="K308" s="112">
        <v>8</v>
      </c>
      <c r="L308" s="124" t="str">
        <f t="shared" si="107"/>
        <v>Nước</v>
      </c>
      <c r="M308" s="126">
        <f t="shared" si="114"/>
        <v>0</v>
      </c>
    </row>
    <row r="309" spans="1:13" ht="17.25" thickBot="1" x14ac:dyDescent="0.3">
      <c r="B309" s="78" t="s">
        <v>99</v>
      </c>
      <c r="C309" s="69">
        <v>5</v>
      </c>
      <c r="K309" s="113">
        <v>9</v>
      </c>
      <c r="L309" s="127" t="str">
        <f t="shared" si="107"/>
        <v>Khuôn DNA</v>
      </c>
      <c r="M309" s="136">
        <v>5</v>
      </c>
    </row>
    <row r="310" spans="1:13" ht="15.75" thickBot="1" x14ac:dyDescent="0.3">
      <c r="L310" s="124"/>
    </row>
    <row r="311" spans="1:13" ht="33.75" thickBot="1" x14ac:dyDescent="0.3">
      <c r="A311" s="77" t="s">
        <v>216</v>
      </c>
      <c r="B311" s="103" t="s">
        <v>40</v>
      </c>
      <c r="C311" s="104" t="s">
        <v>215</v>
      </c>
      <c r="J311" s="162" t="s">
        <v>216</v>
      </c>
      <c r="K311" s="163" t="s">
        <v>61</v>
      </c>
      <c r="L311" s="161" t="str">
        <f t="shared" si="107"/>
        <v>Thành phần phản ứng</v>
      </c>
      <c r="M311" s="145" t="s">
        <v>215</v>
      </c>
    </row>
    <row r="312" spans="1:13" ht="33.75" thickBot="1" x14ac:dyDescent="0.3">
      <c r="A312" s="81" t="s">
        <v>84</v>
      </c>
      <c r="B312" s="105" t="s">
        <v>111</v>
      </c>
      <c r="C312" s="106">
        <v>12.5</v>
      </c>
      <c r="K312" s="112">
        <v>1</v>
      </c>
      <c r="L312" s="124" t="str">
        <f t="shared" si="107"/>
        <v>Probe qPCR master mix, 2X</v>
      </c>
      <c r="M312" s="126">
        <f t="shared" ref="M312:M316" si="115">IFERROR(C312*$D$1,"./.")</f>
        <v>0</v>
      </c>
    </row>
    <row r="313" spans="1:13" ht="33" x14ac:dyDescent="0.25">
      <c r="B313" s="105" t="s">
        <v>217</v>
      </c>
      <c r="C313" s="106">
        <v>0.85</v>
      </c>
      <c r="K313" s="112">
        <v>2</v>
      </c>
      <c r="L313" s="124" t="str">
        <f t="shared" si="107"/>
        <v>FMV_qPCR-F, 10mM</v>
      </c>
      <c r="M313" s="126">
        <f t="shared" si="115"/>
        <v>0</v>
      </c>
    </row>
    <row r="314" spans="1:13" ht="33" x14ac:dyDescent="0.25">
      <c r="B314" s="105" t="s">
        <v>218</v>
      </c>
      <c r="C314" s="106">
        <v>0.85</v>
      </c>
      <c r="K314" s="112">
        <v>3</v>
      </c>
      <c r="L314" s="124" t="str">
        <f t="shared" si="107"/>
        <v>FMV_qPCR-R, 10mM</v>
      </c>
      <c r="M314" s="126">
        <f t="shared" si="115"/>
        <v>0</v>
      </c>
    </row>
    <row r="315" spans="1:13" ht="16.5" x14ac:dyDescent="0.25">
      <c r="B315" s="105" t="s">
        <v>219</v>
      </c>
      <c r="C315" s="106">
        <v>0.25</v>
      </c>
      <c r="K315" s="112">
        <v>4</v>
      </c>
      <c r="L315" s="124" t="str">
        <f t="shared" si="107"/>
        <v>FMV-probe, 10mM</v>
      </c>
      <c r="M315" s="126">
        <f t="shared" si="115"/>
        <v>0</v>
      </c>
    </row>
    <row r="316" spans="1:13" ht="16.5" x14ac:dyDescent="0.25">
      <c r="B316" s="105" t="s">
        <v>47</v>
      </c>
      <c r="C316" s="106">
        <v>5.55</v>
      </c>
      <c r="K316" s="112">
        <v>5</v>
      </c>
      <c r="L316" s="124" t="str">
        <f t="shared" si="107"/>
        <v>Nước</v>
      </c>
      <c r="M316" s="126">
        <f t="shared" si="115"/>
        <v>0</v>
      </c>
    </row>
    <row r="317" spans="1:13" ht="17.25" thickBot="1" x14ac:dyDescent="0.3">
      <c r="B317" s="107" t="s">
        <v>220</v>
      </c>
      <c r="C317" s="102">
        <v>5</v>
      </c>
      <c r="K317" s="113">
        <v>6</v>
      </c>
      <c r="L317" s="127" t="str">
        <f t="shared" si="107"/>
        <v>DNA template</v>
      </c>
      <c r="M317" s="146">
        <v>5</v>
      </c>
    </row>
    <row r="318" spans="1:13" ht="15.75" thickBot="1" x14ac:dyDescent="0.3">
      <c r="L318" s="124"/>
    </row>
    <row r="319" spans="1:13" ht="33.75" thickBot="1" x14ac:dyDescent="0.3">
      <c r="A319" s="108" t="s">
        <v>221</v>
      </c>
      <c r="B319" s="70" t="s">
        <v>40</v>
      </c>
      <c r="C319" s="63" t="s">
        <v>215</v>
      </c>
      <c r="J319" s="162" t="s">
        <v>221</v>
      </c>
      <c r="K319" s="163" t="s">
        <v>61</v>
      </c>
      <c r="L319" s="161" t="str">
        <f t="shared" si="107"/>
        <v>Thành phần phản ứng</v>
      </c>
      <c r="M319" s="134" t="s">
        <v>215</v>
      </c>
    </row>
    <row r="320" spans="1:13" ht="33" x14ac:dyDescent="0.25">
      <c r="A320" s="73" t="s">
        <v>84</v>
      </c>
      <c r="B320" s="72" t="s">
        <v>351</v>
      </c>
      <c r="C320" s="65">
        <v>12.5</v>
      </c>
      <c r="K320" s="112">
        <v>1</v>
      </c>
      <c r="L320" s="124" t="str">
        <f t="shared" si="107"/>
        <v>Probe qPCR mastermix, 2X</v>
      </c>
      <c r="M320" s="126">
        <f t="shared" ref="M320:M323" si="116">IFERROR(C320*$D$1,"./.")</f>
        <v>0</v>
      </c>
    </row>
    <row r="321" spans="1:13" ht="90.75" thickBot="1" x14ac:dyDescent="0.3">
      <c r="A321" s="74" t="s">
        <v>222</v>
      </c>
      <c r="B321" s="72" t="s">
        <v>200</v>
      </c>
      <c r="C321" s="65">
        <v>0.75</v>
      </c>
      <c r="J321" s="24"/>
      <c r="K321" s="112">
        <v>2</v>
      </c>
      <c r="L321" s="124" t="str">
        <f t="shared" si="107"/>
        <v>Mồi Forward (10mM)</v>
      </c>
      <c r="M321" s="126">
        <f t="shared" si="116"/>
        <v>0</v>
      </c>
    </row>
    <row r="322" spans="1:13" ht="33" x14ac:dyDescent="0.25">
      <c r="B322" s="72" t="s">
        <v>201</v>
      </c>
      <c r="C322" s="65">
        <v>0.75</v>
      </c>
      <c r="K322" s="112">
        <v>3</v>
      </c>
      <c r="L322" s="124" t="str">
        <f t="shared" si="107"/>
        <v>Mồi Reverse (10mM)</v>
      </c>
      <c r="M322" s="126">
        <f t="shared" si="116"/>
        <v>0</v>
      </c>
    </row>
    <row r="323" spans="1:13" ht="16.5" x14ac:dyDescent="0.25">
      <c r="B323" s="72" t="s">
        <v>173</v>
      </c>
      <c r="C323" s="65">
        <v>6</v>
      </c>
      <c r="K323" s="112">
        <v>4</v>
      </c>
      <c r="L323" s="124" t="str">
        <f t="shared" si="107"/>
        <v>Nước cất</v>
      </c>
      <c r="M323" s="126">
        <f t="shared" si="116"/>
        <v>0</v>
      </c>
    </row>
    <row r="324" spans="1:13" ht="17.25" thickBot="1" x14ac:dyDescent="0.3">
      <c r="B324" s="78" t="s">
        <v>99</v>
      </c>
      <c r="C324" s="69">
        <v>5</v>
      </c>
      <c r="K324" s="113">
        <v>5</v>
      </c>
      <c r="L324" s="127" t="str">
        <f t="shared" si="107"/>
        <v>Khuôn DNA</v>
      </c>
      <c r="M324" s="136">
        <v>5</v>
      </c>
    </row>
    <row r="325" spans="1:13" ht="15.75" thickBot="1" x14ac:dyDescent="0.3">
      <c r="L325" s="124"/>
    </row>
    <row r="326" spans="1:13" ht="33.75" thickBot="1" x14ac:dyDescent="0.3">
      <c r="A326" s="77" t="s">
        <v>223</v>
      </c>
      <c r="B326" s="70" t="s">
        <v>40</v>
      </c>
      <c r="C326" s="63" t="s">
        <v>215</v>
      </c>
      <c r="J326" s="162" t="s">
        <v>223</v>
      </c>
      <c r="K326" s="163" t="s">
        <v>61</v>
      </c>
      <c r="L326" s="161" t="str">
        <f t="shared" si="107"/>
        <v>Thành phần phản ứng</v>
      </c>
      <c r="M326" s="134" t="s">
        <v>215</v>
      </c>
    </row>
    <row r="327" spans="1:13" ht="33" x14ac:dyDescent="0.25">
      <c r="A327" s="73" t="s">
        <v>84</v>
      </c>
      <c r="B327" s="72" t="s">
        <v>355</v>
      </c>
      <c r="C327" s="65">
        <v>12.5</v>
      </c>
      <c r="K327" s="112">
        <v>1</v>
      </c>
      <c r="L327" s="124" t="str">
        <f t="shared" si="107"/>
        <v xml:space="preserve">  probe qPCR mastermix, 2X</v>
      </c>
      <c r="M327" s="126">
        <f t="shared" ref="M327:M332" si="117">IFERROR(C327*$D$1,"./.")</f>
        <v>0</v>
      </c>
    </row>
    <row r="328" spans="1:13" ht="105.75" thickBot="1" x14ac:dyDescent="0.3">
      <c r="A328" s="74" t="s">
        <v>224</v>
      </c>
      <c r="B328" s="72" t="s">
        <v>200</v>
      </c>
      <c r="C328" s="65">
        <v>2</v>
      </c>
      <c r="J328" s="24"/>
      <c r="K328" s="112">
        <v>2</v>
      </c>
      <c r="L328" s="124" t="str">
        <f t="shared" si="107"/>
        <v>Mồi Forward (10mM)</v>
      </c>
      <c r="M328" s="126">
        <f t="shared" si="117"/>
        <v>0</v>
      </c>
    </row>
    <row r="329" spans="1:13" ht="33" x14ac:dyDescent="0.25">
      <c r="B329" s="72" t="s">
        <v>201</v>
      </c>
      <c r="C329" s="65">
        <v>2</v>
      </c>
      <c r="K329" s="112">
        <v>3</v>
      </c>
      <c r="L329" s="124" t="str">
        <f t="shared" si="107"/>
        <v>Mồi Reverse (10mM)</v>
      </c>
      <c r="M329" s="126">
        <f t="shared" si="117"/>
        <v>0</v>
      </c>
    </row>
    <row r="330" spans="1:13" ht="33" x14ac:dyDescent="0.25">
      <c r="B330" s="72" t="s">
        <v>225</v>
      </c>
      <c r="C330" s="65">
        <v>0.5</v>
      </c>
      <c r="K330" s="112">
        <v>4</v>
      </c>
      <c r="L330" s="124" t="str">
        <f t="shared" si="107"/>
        <v>Mồi xuôi cho Tôm (10mM)</v>
      </c>
      <c r="M330" s="126">
        <f t="shared" si="117"/>
        <v>0</v>
      </c>
    </row>
    <row r="331" spans="1:13" ht="33" x14ac:dyDescent="0.25">
      <c r="B331" s="72" t="s">
        <v>226</v>
      </c>
      <c r="C331" s="65">
        <v>0.5</v>
      </c>
      <c r="K331" s="112">
        <v>5</v>
      </c>
      <c r="L331" s="124" t="str">
        <f t="shared" si="107"/>
        <v>Mồi ngược cho Tôm (10mM)</v>
      </c>
      <c r="M331" s="126">
        <f t="shared" si="117"/>
        <v>0</v>
      </c>
    </row>
    <row r="332" spans="1:13" ht="16.5" x14ac:dyDescent="0.25">
      <c r="B332" s="72" t="s">
        <v>173</v>
      </c>
      <c r="C332" s="65">
        <v>2.5</v>
      </c>
      <c r="K332" s="112">
        <v>6</v>
      </c>
      <c r="L332" s="124" t="str">
        <f t="shared" si="107"/>
        <v>Nước cất</v>
      </c>
      <c r="M332" s="126">
        <f t="shared" si="117"/>
        <v>0</v>
      </c>
    </row>
    <row r="333" spans="1:13" ht="17.25" thickBot="1" x14ac:dyDescent="0.3">
      <c r="B333" s="78" t="s">
        <v>99</v>
      </c>
      <c r="C333" s="69">
        <v>5</v>
      </c>
      <c r="K333" s="113">
        <v>7</v>
      </c>
      <c r="L333" s="127" t="str">
        <f t="shared" si="107"/>
        <v>Khuôn DNA</v>
      </c>
      <c r="M333" s="136">
        <v>5</v>
      </c>
    </row>
    <row r="334" spans="1:13" ht="15.75" thickBot="1" x14ac:dyDescent="0.3">
      <c r="L334" s="124"/>
    </row>
    <row r="335" spans="1:13" ht="33.75" thickBot="1" x14ac:dyDescent="0.3">
      <c r="A335" s="77" t="s">
        <v>227</v>
      </c>
      <c r="B335" s="70" t="s">
        <v>40</v>
      </c>
      <c r="C335" s="63" t="s">
        <v>228</v>
      </c>
      <c r="J335" s="167" t="s">
        <v>227</v>
      </c>
      <c r="K335" s="163" t="s">
        <v>61</v>
      </c>
      <c r="L335" s="161" t="str">
        <f t="shared" si="107"/>
        <v>Thành phần phản ứng</v>
      </c>
      <c r="M335" s="134" t="s">
        <v>228</v>
      </c>
    </row>
    <row r="336" spans="1:13" ht="33.75" thickBot="1" x14ac:dyDescent="0.3">
      <c r="A336" s="81" t="s">
        <v>84</v>
      </c>
      <c r="B336" s="72" t="s">
        <v>351</v>
      </c>
      <c r="C336" s="65">
        <v>12.5</v>
      </c>
      <c r="K336" s="112">
        <v>1</v>
      </c>
      <c r="L336" s="124" t="str">
        <f t="shared" si="107"/>
        <v>Probe qPCR mastermix, 2X</v>
      </c>
      <c r="M336" s="126">
        <f t="shared" ref="M336:M340" si="118">IFERROR(C336*$D$1,"./.")</f>
        <v>0</v>
      </c>
    </row>
    <row r="337" spans="1:14" ht="16.5" x14ac:dyDescent="0.25">
      <c r="B337" s="72" t="s">
        <v>76</v>
      </c>
      <c r="C337" s="65">
        <v>0.5</v>
      </c>
      <c r="K337" s="112">
        <v>2</v>
      </c>
      <c r="L337" s="124" t="str">
        <f t="shared" si="107"/>
        <v>RT mix, 50X</v>
      </c>
      <c r="M337" s="126">
        <f t="shared" si="118"/>
        <v>0</v>
      </c>
    </row>
    <row r="338" spans="1:14" ht="33" x14ac:dyDescent="0.25">
      <c r="B338" s="72" t="s">
        <v>171</v>
      </c>
      <c r="C338" s="65">
        <v>1</v>
      </c>
      <c r="K338" s="112">
        <v>3</v>
      </c>
      <c r="L338" s="124" t="str">
        <f t="shared" si="107"/>
        <v>Mồi Forward (10µM)</v>
      </c>
      <c r="M338" s="126">
        <f t="shared" si="118"/>
        <v>0</v>
      </c>
    </row>
    <row r="339" spans="1:14" ht="33" x14ac:dyDescent="0.25">
      <c r="B339" s="72" t="s">
        <v>172</v>
      </c>
      <c r="C339" s="65">
        <v>1</v>
      </c>
      <c r="K339" s="112">
        <v>4</v>
      </c>
      <c r="L339" s="124" t="str">
        <f t="shared" si="107"/>
        <v>Mồi Reverse (10µM)</v>
      </c>
      <c r="M339" s="126">
        <f t="shared" si="118"/>
        <v>0</v>
      </c>
    </row>
    <row r="340" spans="1:14" ht="16.5" x14ac:dyDescent="0.25">
      <c r="B340" s="72" t="s">
        <v>173</v>
      </c>
      <c r="C340" s="65">
        <v>5</v>
      </c>
      <c r="K340" s="112">
        <v>5</v>
      </c>
      <c r="L340" s="124" t="str">
        <f t="shared" si="107"/>
        <v>Nước cất</v>
      </c>
      <c r="M340" s="126">
        <f t="shared" si="118"/>
        <v>0</v>
      </c>
    </row>
    <row r="341" spans="1:14" ht="17.25" thickBot="1" x14ac:dyDescent="0.3">
      <c r="B341" s="78" t="s">
        <v>186</v>
      </c>
      <c r="C341" s="69">
        <v>5</v>
      </c>
      <c r="K341" s="113">
        <v>6</v>
      </c>
      <c r="L341" s="127" t="str">
        <f t="shared" si="107"/>
        <v>Mẫu phân tích</v>
      </c>
      <c r="M341" s="136">
        <v>5</v>
      </c>
    </row>
    <row r="342" spans="1:14" ht="15.75" thickBot="1" x14ac:dyDescent="0.3">
      <c r="L342" s="124"/>
    </row>
    <row r="343" spans="1:14" ht="33.75" thickBot="1" x14ac:dyDescent="0.3">
      <c r="A343" s="77" t="s">
        <v>229</v>
      </c>
      <c r="B343" s="70" t="s">
        <v>40</v>
      </c>
      <c r="C343" s="62" t="s">
        <v>234</v>
      </c>
      <c r="D343" s="63" t="s">
        <v>235</v>
      </c>
      <c r="J343" s="162" t="s">
        <v>229</v>
      </c>
      <c r="K343" s="163" t="s">
        <v>61</v>
      </c>
      <c r="L343" s="161" t="str">
        <f t="shared" si="107"/>
        <v>Thành phần phản ứng</v>
      </c>
      <c r="M343" s="133" t="s">
        <v>234</v>
      </c>
      <c r="N343" s="134" t="s">
        <v>235</v>
      </c>
    </row>
    <row r="344" spans="1:14" ht="33" x14ac:dyDescent="0.25">
      <c r="A344" s="73" t="s">
        <v>84</v>
      </c>
      <c r="B344" s="72" t="s">
        <v>111</v>
      </c>
      <c r="C344" s="55">
        <v>12.5</v>
      </c>
      <c r="D344" s="65">
        <v>12.5</v>
      </c>
      <c r="K344" s="112">
        <v>1</v>
      </c>
      <c r="L344" s="124" t="str">
        <f t="shared" ref="L344:L407" si="119">B344</f>
        <v>Probe qPCR master mix, 2X</v>
      </c>
      <c r="M344" s="125">
        <f t="shared" ref="M344:N344" si="120">IFERROR(C344*$D$1,"./.")</f>
        <v>0</v>
      </c>
      <c r="N344" s="126">
        <f t="shared" si="120"/>
        <v>0</v>
      </c>
    </row>
    <row r="345" spans="1:14" ht="45.75" thickBot="1" x14ac:dyDescent="0.3">
      <c r="A345" s="74" t="s">
        <v>230</v>
      </c>
      <c r="B345" s="72" t="s">
        <v>112</v>
      </c>
      <c r="C345" s="55">
        <v>0.5</v>
      </c>
      <c r="D345" s="65" t="s">
        <v>54</v>
      </c>
      <c r="J345" s="24"/>
      <c r="K345" s="112">
        <v>2</v>
      </c>
      <c r="L345" s="124" t="str">
        <f t="shared" si="119"/>
        <v>RT Mix for 1-Step RT-qPCR, 50X</v>
      </c>
      <c r="M345" s="125">
        <f t="shared" ref="M345:M348" si="121">IFERROR(C345*$D$1,"./.")</f>
        <v>0</v>
      </c>
      <c r="N345" s="126" t="str">
        <f t="shared" ref="N345:N348" si="122">IFERROR(D345*$D$1,"./.")</f>
        <v>./.</v>
      </c>
    </row>
    <row r="346" spans="1:14" ht="16.5" x14ac:dyDescent="0.25">
      <c r="B346" s="72" t="s">
        <v>231</v>
      </c>
      <c r="C346" s="55">
        <v>0.5</v>
      </c>
      <c r="D346" s="65">
        <v>0.5</v>
      </c>
      <c r="K346" s="112">
        <v>3</v>
      </c>
      <c r="L346" s="124" t="str">
        <f t="shared" si="119"/>
        <v>Mồi Forward, 10mM</v>
      </c>
      <c r="M346" s="125">
        <f t="shared" si="121"/>
        <v>0</v>
      </c>
      <c r="N346" s="126">
        <f t="shared" si="122"/>
        <v>0</v>
      </c>
    </row>
    <row r="347" spans="1:14" ht="16.5" x14ac:dyDescent="0.25">
      <c r="B347" s="72" t="s">
        <v>232</v>
      </c>
      <c r="C347" s="55">
        <v>0.5</v>
      </c>
      <c r="D347" s="65">
        <v>0.5</v>
      </c>
      <c r="K347" s="112">
        <v>4</v>
      </c>
      <c r="L347" s="124" t="str">
        <f t="shared" si="119"/>
        <v>Mồi Reverse, 10mM</v>
      </c>
      <c r="M347" s="125">
        <f t="shared" si="121"/>
        <v>0</v>
      </c>
      <c r="N347" s="126">
        <f t="shared" si="122"/>
        <v>0</v>
      </c>
    </row>
    <row r="348" spans="1:14" ht="33" x14ac:dyDescent="0.25">
      <c r="B348" s="72" t="s">
        <v>130</v>
      </c>
      <c r="C348" s="55">
        <v>6</v>
      </c>
      <c r="D348" s="65">
        <v>10.5</v>
      </c>
      <c r="K348" s="112">
        <v>5</v>
      </c>
      <c r="L348" s="124" t="str">
        <f t="shared" si="119"/>
        <v xml:space="preserve">Nước vừa đủ (tổng thể tích 15 µl) </v>
      </c>
      <c r="M348" s="125">
        <f t="shared" si="121"/>
        <v>0</v>
      </c>
      <c r="N348" s="126">
        <f t="shared" si="122"/>
        <v>0</v>
      </c>
    </row>
    <row r="349" spans="1:14" ht="17.25" thickBot="1" x14ac:dyDescent="0.3">
      <c r="B349" s="78" t="s">
        <v>233</v>
      </c>
      <c r="C349" s="68">
        <v>5</v>
      </c>
      <c r="D349" s="69">
        <v>1</v>
      </c>
      <c r="K349" s="113">
        <v>6</v>
      </c>
      <c r="L349" s="127" t="str">
        <f t="shared" si="119"/>
        <v>Khuôn RNA / DNA</v>
      </c>
      <c r="M349" s="135">
        <v>5</v>
      </c>
      <c r="N349" s="136">
        <v>1</v>
      </c>
    </row>
    <row r="350" spans="1:14" ht="15.75" thickBot="1" x14ac:dyDescent="0.3">
      <c r="L350" s="124"/>
    </row>
    <row r="351" spans="1:14" ht="45.75" thickBot="1" x14ac:dyDescent="0.3">
      <c r="A351" s="108" t="s">
        <v>236</v>
      </c>
      <c r="B351" s="70" t="s">
        <v>40</v>
      </c>
      <c r="C351" s="63" t="s">
        <v>215</v>
      </c>
      <c r="J351" s="162" t="s">
        <v>236</v>
      </c>
      <c r="K351" s="163" t="s">
        <v>61</v>
      </c>
      <c r="L351" s="161" t="str">
        <f t="shared" si="119"/>
        <v>Thành phần phản ứng</v>
      </c>
      <c r="M351" s="134" t="s">
        <v>215</v>
      </c>
    </row>
    <row r="352" spans="1:14" ht="33.75" thickBot="1" x14ac:dyDescent="0.3">
      <c r="A352" s="81" t="s">
        <v>84</v>
      </c>
      <c r="B352" s="72" t="s">
        <v>351</v>
      </c>
      <c r="C352" s="65">
        <v>12.5</v>
      </c>
      <c r="K352" s="112">
        <v>1</v>
      </c>
      <c r="L352" s="124" t="str">
        <f t="shared" si="119"/>
        <v>Probe qPCR mastermix, 2X</v>
      </c>
      <c r="M352" s="126">
        <f t="shared" ref="M352:M358" si="123">IFERROR(C352*$D$1,"./.")</f>
        <v>0</v>
      </c>
    </row>
    <row r="353" spans="1:13" ht="33" x14ac:dyDescent="0.25">
      <c r="B353" s="72" t="s">
        <v>200</v>
      </c>
      <c r="C353" s="65">
        <v>1</v>
      </c>
      <c r="K353" s="112">
        <v>2</v>
      </c>
      <c r="L353" s="124" t="str">
        <f t="shared" si="119"/>
        <v>Mồi Forward (10mM)</v>
      </c>
      <c r="M353" s="126">
        <f t="shared" si="123"/>
        <v>0</v>
      </c>
    </row>
    <row r="354" spans="1:13" ht="33" x14ac:dyDescent="0.25">
      <c r="B354" s="72" t="s">
        <v>201</v>
      </c>
      <c r="C354" s="65">
        <v>1</v>
      </c>
      <c r="K354" s="112">
        <v>3</v>
      </c>
      <c r="L354" s="124" t="str">
        <f t="shared" si="119"/>
        <v>Mồi Reverse (10mM)</v>
      </c>
      <c r="M354" s="126">
        <f t="shared" si="123"/>
        <v>0</v>
      </c>
    </row>
    <row r="355" spans="1:13" ht="33" x14ac:dyDescent="0.25">
      <c r="B355" s="72" t="s">
        <v>237</v>
      </c>
      <c r="C355" s="65">
        <v>0.5</v>
      </c>
      <c r="K355" s="112">
        <v>4</v>
      </c>
      <c r="L355" s="124" t="str">
        <f t="shared" si="119"/>
        <v>Plasmid pBR322 (1ng/ml)</v>
      </c>
      <c r="M355" s="126">
        <f t="shared" si="123"/>
        <v>0</v>
      </c>
    </row>
    <row r="356" spans="1:13" ht="33" x14ac:dyDescent="0.25">
      <c r="B356" s="72" t="s">
        <v>238</v>
      </c>
      <c r="C356" s="65">
        <v>0.5</v>
      </c>
      <c r="K356" s="112">
        <v>5</v>
      </c>
      <c r="L356" s="124" t="str">
        <f t="shared" si="119"/>
        <v>Mồi xuôi pBR322 (10 µM)</v>
      </c>
      <c r="M356" s="126">
        <f t="shared" si="123"/>
        <v>0</v>
      </c>
    </row>
    <row r="357" spans="1:13" ht="33" x14ac:dyDescent="0.25">
      <c r="B357" s="72" t="s">
        <v>239</v>
      </c>
      <c r="C357" s="65">
        <v>0.5</v>
      </c>
      <c r="K357" s="112">
        <v>6</v>
      </c>
      <c r="L357" s="124" t="str">
        <f t="shared" si="119"/>
        <v>Mồi ngược pBR322 (10 µM)</v>
      </c>
      <c r="M357" s="126">
        <f t="shared" si="123"/>
        <v>0</v>
      </c>
    </row>
    <row r="358" spans="1:13" ht="16.5" x14ac:dyDescent="0.25">
      <c r="B358" s="72" t="s">
        <v>173</v>
      </c>
      <c r="C358" s="65">
        <v>4</v>
      </c>
      <c r="K358" s="112">
        <v>7</v>
      </c>
      <c r="L358" s="124" t="str">
        <f t="shared" si="119"/>
        <v>Nước cất</v>
      </c>
      <c r="M358" s="126">
        <f t="shared" si="123"/>
        <v>0</v>
      </c>
    </row>
    <row r="359" spans="1:13" ht="17.25" thickBot="1" x14ac:dyDescent="0.3">
      <c r="B359" s="78" t="s">
        <v>99</v>
      </c>
      <c r="C359" s="69">
        <v>5</v>
      </c>
      <c r="K359" s="113">
        <v>8</v>
      </c>
      <c r="L359" s="127" t="str">
        <f t="shared" si="119"/>
        <v>Khuôn DNA</v>
      </c>
      <c r="M359" s="136">
        <v>5</v>
      </c>
    </row>
    <row r="360" spans="1:13" ht="15.75" thickBot="1" x14ac:dyDescent="0.3">
      <c r="L360" s="124"/>
    </row>
    <row r="361" spans="1:13" ht="33.75" thickBot="1" x14ac:dyDescent="0.3">
      <c r="A361" s="77" t="s">
        <v>240</v>
      </c>
      <c r="B361" s="70" t="s">
        <v>85</v>
      </c>
      <c r="C361" s="63" t="s">
        <v>143</v>
      </c>
      <c r="J361" s="162" t="s">
        <v>240</v>
      </c>
      <c r="K361" s="163" t="s">
        <v>61</v>
      </c>
      <c r="L361" s="161" t="str">
        <f t="shared" si="119"/>
        <v>Thành phần</v>
      </c>
      <c r="M361" s="134" t="s">
        <v>143</v>
      </c>
    </row>
    <row r="362" spans="1:13" ht="33" x14ac:dyDescent="0.25">
      <c r="A362" s="73" t="s">
        <v>84</v>
      </c>
      <c r="B362" s="72" t="s">
        <v>351</v>
      </c>
      <c r="C362" s="65">
        <v>12.5</v>
      </c>
      <c r="K362" s="112">
        <v>1</v>
      </c>
      <c r="L362" s="124" t="str">
        <f t="shared" si="119"/>
        <v>Probe qPCR mastermix, 2X</v>
      </c>
      <c r="M362" s="126">
        <f t="shared" ref="M362:M367" si="124">IFERROR(C362*$D$1,"./.")</f>
        <v>0</v>
      </c>
    </row>
    <row r="363" spans="1:13" ht="60.75" thickBot="1" x14ac:dyDescent="0.3">
      <c r="A363" s="74" t="s">
        <v>241</v>
      </c>
      <c r="B363" s="66" t="s">
        <v>242</v>
      </c>
      <c r="C363" s="65">
        <v>0.5</v>
      </c>
      <c r="J363" s="24"/>
      <c r="K363" s="112">
        <v>2</v>
      </c>
      <c r="L363" s="124" t="str">
        <f t="shared" si="119"/>
        <v>Mồi xuôi NHP (10µM)</v>
      </c>
      <c r="M363" s="126">
        <f t="shared" si="124"/>
        <v>0</v>
      </c>
    </row>
    <row r="364" spans="1:13" ht="33" x14ac:dyDescent="0.25">
      <c r="B364" s="66" t="s">
        <v>243</v>
      </c>
      <c r="C364" s="65">
        <v>0.5</v>
      </c>
      <c r="K364" s="112">
        <v>3</v>
      </c>
      <c r="L364" s="124" t="str">
        <f t="shared" si="119"/>
        <v>Mồi ngược NHP (10µM)</v>
      </c>
      <c r="M364" s="126">
        <f t="shared" si="124"/>
        <v>0</v>
      </c>
    </row>
    <row r="365" spans="1:13" ht="33" x14ac:dyDescent="0.25">
      <c r="B365" s="66" t="s">
        <v>89</v>
      </c>
      <c r="C365" s="65">
        <v>0.5</v>
      </c>
      <c r="K365" s="112">
        <v>4</v>
      </c>
      <c r="L365" s="124" t="str">
        <f t="shared" si="119"/>
        <v>Mồi xuôi Shrimp (10µM)</v>
      </c>
      <c r="M365" s="126">
        <f t="shared" si="124"/>
        <v>0</v>
      </c>
    </row>
    <row r="366" spans="1:13" ht="33" x14ac:dyDescent="0.25">
      <c r="B366" s="66" t="s">
        <v>90</v>
      </c>
      <c r="C366" s="65">
        <v>0.5</v>
      </c>
      <c r="K366" s="112">
        <v>5</v>
      </c>
      <c r="L366" s="124" t="str">
        <f t="shared" si="119"/>
        <v>Mồi ngược Shrimp (10µM)</v>
      </c>
      <c r="M366" s="126">
        <f t="shared" si="124"/>
        <v>0</v>
      </c>
    </row>
    <row r="367" spans="1:13" ht="16.5" x14ac:dyDescent="0.25">
      <c r="B367" s="64" t="s">
        <v>47</v>
      </c>
      <c r="C367" s="65">
        <v>5.5</v>
      </c>
      <c r="K367" s="112">
        <v>6</v>
      </c>
      <c r="L367" s="124" t="str">
        <f t="shared" si="119"/>
        <v>Nước</v>
      </c>
      <c r="M367" s="126">
        <f t="shared" si="124"/>
        <v>0</v>
      </c>
    </row>
    <row r="368" spans="1:13" ht="17.25" thickBot="1" x14ac:dyDescent="0.3">
      <c r="B368" s="67" t="s">
        <v>244</v>
      </c>
      <c r="C368" s="69">
        <v>5</v>
      </c>
      <c r="K368" s="113">
        <v>7</v>
      </c>
      <c r="L368" s="127" t="str">
        <f t="shared" si="119"/>
        <v>DNA mẫu</v>
      </c>
      <c r="M368" s="136">
        <v>5</v>
      </c>
    </row>
    <row r="369" spans="1:13" ht="15.75" thickBot="1" x14ac:dyDescent="0.3">
      <c r="L369" s="124"/>
    </row>
    <row r="370" spans="1:13" ht="45.75" thickBot="1" x14ac:dyDescent="0.3">
      <c r="A370" s="108" t="s">
        <v>253</v>
      </c>
      <c r="B370" s="70" t="s">
        <v>245</v>
      </c>
      <c r="C370" s="63" t="s">
        <v>215</v>
      </c>
      <c r="J370" s="162" t="s">
        <v>253</v>
      </c>
      <c r="K370" s="163" t="s">
        <v>61</v>
      </c>
      <c r="L370" s="161" t="str">
        <f t="shared" si="119"/>
        <v>Tên hóa chất</v>
      </c>
      <c r="M370" s="134" t="s">
        <v>215</v>
      </c>
    </row>
    <row r="371" spans="1:13" ht="33" x14ac:dyDescent="0.25">
      <c r="A371" s="73" t="s">
        <v>84</v>
      </c>
      <c r="B371" s="72" t="s">
        <v>351</v>
      </c>
      <c r="C371" s="65">
        <v>12.5</v>
      </c>
      <c r="K371" s="112">
        <v>1</v>
      </c>
      <c r="L371" s="124" t="str">
        <f t="shared" si="119"/>
        <v>Probe qPCR mastermix, 2X</v>
      </c>
      <c r="M371" s="126">
        <f t="shared" ref="M371:M375" si="125">IFERROR(C371*$D$1,"./.")</f>
        <v>0</v>
      </c>
    </row>
    <row r="372" spans="1:13" ht="90.75" thickBot="1" x14ac:dyDescent="0.3">
      <c r="A372" s="74" t="s">
        <v>249</v>
      </c>
      <c r="B372" s="72" t="s">
        <v>246</v>
      </c>
      <c r="C372" s="65">
        <v>1</v>
      </c>
      <c r="J372" s="24"/>
      <c r="K372" s="112">
        <v>2</v>
      </c>
      <c r="L372" s="124" t="str">
        <f t="shared" si="119"/>
        <v>Mồi xuôi (10 µM)</v>
      </c>
      <c r="M372" s="126">
        <f t="shared" si="125"/>
        <v>0</v>
      </c>
    </row>
    <row r="373" spans="1:13" ht="16.5" x14ac:dyDescent="0.25">
      <c r="B373" s="72" t="s">
        <v>247</v>
      </c>
      <c r="C373" s="65">
        <v>1</v>
      </c>
      <c r="K373" s="112">
        <v>3</v>
      </c>
      <c r="L373" s="124" t="str">
        <f t="shared" si="119"/>
        <v>Mồi ngược (10 µM)</v>
      </c>
      <c r="M373" s="126">
        <f t="shared" si="125"/>
        <v>0</v>
      </c>
    </row>
    <row r="374" spans="1:13" ht="16.5" x14ac:dyDescent="0.25">
      <c r="B374" s="72" t="s">
        <v>248</v>
      </c>
      <c r="C374" s="65">
        <v>0.5</v>
      </c>
      <c r="K374" s="112">
        <v>4</v>
      </c>
      <c r="L374" s="124" t="str">
        <f t="shared" si="119"/>
        <v>Probe (10 µM)</v>
      </c>
      <c r="M374" s="126">
        <f t="shared" si="125"/>
        <v>0</v>
      </c>
    </row>
    <row r="375" spans="1:13" ht="16.5" x14ac:dyDescent="0.25">
      <c r="B375" s="72" t="s">
        <v>47</v>
      </c>
      <c r="C375" s="65">
        <v>5</v>
      </c>
      <c r="K375" s="112">
        <v>5</v>
      </c>
      <c r="L375" s="124" t="str">
        <f t="shared" si="119"/>
        <v>Nước</v>
      </c>
      <c r="M375" s="126">
        <f t="shared" si="125"/>
        <v>0</v>
      </c>
    </row>
    <row r="376" spans="1:13" ht="17.25" thickBot="1" x14ac:dyDescent="0.3">
      <c r="B376" s="78" t="s">
        <v>99</v>
      </c>
      <c r="C376" s="69">
        <v>5</v>
      </c>
      <c r="K376" s="113">
        <v>6</v>
      </c>
      <c r="L376" s="127" t="str">
        <f t="shared" si="119"/>
        <v>Khuôn DNA</v>
      </c>
      <c r="M376" s="136">
        <v>5</v>
      </c>
    </row>
    <row r="377" spans="1:13" ht="15.75" thickBot="1" x14ac:dyDescent="0.3">
      <c r="L377" s="124"/>
    </row>
    <row r="378" spans="1:13" ht="45.75" thickBot="1" x14ac:dyDescent="0.3">
      <c r="A378" s="108" t="s">
        <v>250</v>
      </c>
      <c r="B378" s="70" t="s">
        <v>245</v>
      </c>
      <c r="C378" s="63" t="s">
        <v>215</v>
      </c>
      <c r="J378" s="162" t="s">
        <v>250</v>
      </c>
      <c r="K378" s="163" t="s">
        <v>61</v>
      </c>
      <c r="L378" s="161" t="str">
        <f t="shared" si="119"/>
        <v>Tên hóa chất</v>
      </c>
      <c r="M378" s="134" t="s">
        <v>215</v>
      </c>
    </row>
    <row r="379" spans="1:13" ht="33" x14ac:dyDescent="0.25">
      <c r="A379" s="73" t="s">
        <v>84</v>
      </c>
      <c r="B379" s="72" t="s">
        <v>351</v>
      </c>
      <c r="C379" s="65">
        <v>12.5</v>
      </c>
      <c r="K379" s="112">
        <v>1</v>
      </c>
      <c r="L379" s="124" t="str">
        <f t="shared" si="119"/>
        <v>Probe qPCR mastermix, 2X</v>
      </c>
      <c r="M379" s="126">
        <f t="shared" ref="M379:M382" si="126">IFERROR(C379*$D$1,"./.")</f>
        <v>0</v>
      </c>
    </row>
    <row r="380" spans="1:13" ht="90.75" thickBot="1" x14ac:dyDescent="0.3">
      <c r="A380" s="74" t="s">
        <v>251</v>
      </c>
      <c r="B380" s="72" t="s">
        <v>246</v>
      </c>
      <c r="C380" s="65">
        <v>0.25</v>
      </c>
      <c r="J380" s="24"/>
      <c r="K380" s="112">
        <v>2</v>
      </c>
      <c r="L380" s="124" t="str">
        <f t="shared" si="119"/>
        <v>Mồi xuôi (10 µM)</v>
      </c>
      <c r="M380" s="126">
        <f t="shared" si="126"/>
        <v>0</v>
      </c>
    </row>
    <row r="381" spans="1:13" ht="16.5" x14ac:dyDescent="0.25">
      <c r="B381" s="72" t="s">
        <v>247</v>
      </c>
      <c r="C381" s="65">
        <v>0.25</v>
      </c>
      <c r="K381" s="112">
        <v>3</v>
      </c>
      <c r="L381" s="124" t="str">
        <f t="shared" si="119"/>
        <v>Mồi ngược (10 µM)</v>
      </c>
      <c r="M381" s="126">
        <f t="shared" si="126"/>
        <v>0</v>
      </c>
    </row>
    <row r="382" spans="1:13" ht="16.5" x14ac:dyDescent="0.25">
      <c r="B382" s="72" t="s">
        <v>47</v>
      </c>
      <c r="C382" s="65">
        <v>7</v>
      </c>
      <c r="K382" s="112">
        <v>4</v>
      </c>
      <c r="L382" s="124" t="str">
        <f t="shared" si="119"/>
        <v>Nước</v>
      </c>
      <c r="M382" s="126">
        <f t="shared" si="126"/>
        <v>0</v>
      </c>
    </row>
    <row r="383" spans="1:13" ht="17.25" thickBot="1" x14ac:dyDescent="0.3">
      <c r="B383" s="78" t="s">
        <v>99</v>
      </c>
      <c r="C383" s="69">
        <v>5</v>
      </c>
      <c r="K383" s="113">
        <v>5</v>
      </c>
      <c r="L383" s="127" t="str">
        <f t="shared" si="119"/>
        <v>Khuôn DNA</v>
      </c>
      <c r="M383" s="136">
        <v>5</v>
      </c>
    </row>
    <row r="384" spans="1:13" ht="15.75" thickBot="1" x14ac:dyDescent="0.3">
      <c r="L384" s="124"/>
    </row>
    <row r="385" spans="1:16" ht="33.75" thickBot="1" x14ac:dyDescent="0.3">
      <c r="A385" s="77" t="s">
        <v>252</v>
      </c>
      <c r="B385" s="70" t="s">
        <v>85</v>
      </c>
      <c r="C385" s="63" t="s">
        <v>100</v>
      </c>
      <c r="J385" s="109" t="s">
        <v>252</v>
      </c>
      <c r="K385" s="163" t="s">
        <v>61</v>
      </c>
      <c r="L385" s="161" t="str">
        <f t="shared" si="119"/>
        <v>Thành phần</v>
      </c>
      <c r="M385" s="134" t="s">
        <v>261</v>
      </c>
    </row>
    <row r="386" spans="1:16" ht="33" x14ac:dyDescent="0.25">
      <c r="A386" s="73" t="s">
        <v>84</v>
      </c>
      <c r="B386" s="72" t="s">
        <v>352</v>
      </c>
      <c r="C386" s="65">
        <v>12.5</v>
      </c>
      <c r="K386" s="112">
        <v>1</v>
      </c>
      <c r="L386" s="124" t="str">
        <f t="shared" si="119"/>
        <v>Probe qPCR master mix (2X)</v>
      </c>
      <c r="M386" s="126">
        <f t="shared" ref="M386:M393" si="127">IFERROR(C386*$D$1,"./.")</f>
        <v>0</v>
      </c>
    </row>
    <row r="387" spans="1:16" ht="60.75" thickBot="1" x14ac:dyDescent="0.3">
      <c r="A387" s="74" t="s">
        <v>254</v>
      </c>
      <c r="B387" s="72" t="s">
        <v>255</v>
      </c>
      <c r="C387" s="65">
        <v>0.75</v>
      </c>
      <c r="J387" s="24"/>
      <c r="K387" s="112">
        <v>2</v>
      </c>
      <c r="L387" s="124" t="str">
        <f t="shared" si="119"/>
        <v>Mồi xuôi DIV1 (10mM)</v>
      </c>
      <c r="M387" s="126">
        <f t="shared" si="127"/>
        <v>0</v>
      </c>
    </row>
    <row r="388" spans="1:16" ht="33" x14ac:dyDescent="0.25">
      <c r="B388" s="72" t="s">
        <v>256</v>
      </c>
      <c r="C388" s="65">
        <v>0.75</v>
      </c>
      <c r="K388" s="112">
        <v>3</v>
      </c>
      <c r="L388" s="124" t="str">
        <f t="shared" si="119"/>
        <v>Mồi ngược DIV1(10mM)</v>
      </c>
      <c r="M388" s="126">
        <f t="shared" si="127"/>
        <v>0</v>
      </c>
    </row>
    <row r="389" spans="1:16" ht="33" x14ac:dyDescent="0.25">
      <c r="B389" s="72" t="s">
        <v>257</v>
      </c>
      <c r="C389" s="65">
        <v>0.38</v>
      </c>
      <c r="K389" s="112">
        <v>4</v>
      </c>
      <c r="L389" s="124" t="str">
        <f t="shared" si="119"/>
        <v>Mẫu dò DIV1 (Taqman probe)</v>
      </c>
      <c r="M389" s="126">
        <f t="shared" si="127"/>
        <v>0</v>
      </c>
    </row>
    <row r="390" spans="1:16" ht="33" x14ac:dyDescent="0.25">
      <c r="B390" s="72" t="s">
        <v>259</v>
      </c>
      <c r="C390" s="65">
        <v>0.5</v>
      </c>
      <c r="K390" s="112">
        <v>5</v>
      </c>
      <c r="L390" s="124" t="str">
        <f t="shared" si="119"/>
        <v>Mồi xuôi tôm (10mM)</v>
      </c>
      <c r="M390" s="126">
        <f t="shared" si="127"/>
        <v>0</v>
      </c>
    </row>
    <row r="391" spans="1:16" ht="33" x14ac:dyDescent="0.25">
      <c r="B391" s="72" t="s">
        <v>260</v>
      </c>
      <c r="C391" s="65">
        <v>0.5</v>
      </c>
      <c r="K391" s="112">
        <v>6</v>
      </c>
      <c r="L391" s="124" t="str">
        <f t="shared" si="119"/>
        <v>Mồi ngược tôm (10mM)</v>
      </c>
      <c r="M391" s="126">
        <f t="shared" si="127"/>
        <v>0</v>
      </c>
    </row>
    <row r="392" spans="1:16" ht="16.5" x14ac:dyDescent="0.25">
      <c r="B392" s="72" t="s">
        <v>258</v>
      </c>
      <c r="C392" s="65">
        <v>0.25</v>
      </c>
      <c r="K392" s="112">
        <v>7</v>
      </c>
      <c r="L392" s="124" t="str">
        <f t="shared" si="119"/>
        <v>Mẫu dò tôm (10mM)</v>
      </c>
      <c r="M392" s="126">
        <f t="shared" si="127"/>
        <v>0</v>
      </c>
    </row>
    <row r="393" spans="1:16" ht="16.5" x14ac:dyDescent="0.25">
      <c r="B393" s="72" t="s">
        <v>98</v>
      </c>
      <c r="C393" s="65">
        <v>4.37</v>
      </c>
      <c r="K393" s="112">
        <v>8</v>
      </c>
      <c r="L393" s="124" t="str">
        <f t="shared" si="119"/>
        <v>Nước (vừa đủ 20ml)</v>
      </c>
      <c r="M393" s="126">
        <f t="shared" si="127"/>
        <v>0</v>
      </c>
    </row>
    <row r="394" spans="1:16" ht="17.25" thickBot="1" x14ac:dyDescent="0.3">
      <c r="B394" s="78" t="s">
        <v>99</v>
      </c>
      <c r="C394" s="69">
        <v>5</v>
      </c>
      <c r="K394" s="113">
        <v>9</v>
      </c>
      <c r="L394" s="127" t="str">
        <f t="shared" si="119"/>
        <v>Khuôn DNA</v>
      </c>
      <c r="M394" s="136">
        <v>5</v>
      </c>
    </row>
    <row r="395" spans="1:16" ht="15.75" thickBot="1" x14ac:dyDescent="0.3">
      <c r="L395" s="124"/>
    </row>
    <row r="396" spans="1:16" ht="50.25" thickBot="1" x14ac:dyDescent="0.3">
      <c r="A396" s="77" t="s">
        <v>313</v>
      </c>
      <c r="B396" s="70" t="s">
        <v>85</v>
      </c>
      <c r="C396" s="151" t="s">
        <v>215</v>
      </c>
      <c r="D396" s="149" t="s">
        <v>299</v>
      </c>
      <c r="J396" s="115" t="s">
        <v>313</v>
      </c>
      <c r="K396" s="163" t="s">
        <v>61</v>
      </c>
      <c r="L396" s="161" t="str">
        <f t="shared" si="119"/>
        <v>Thành phần</v>
      </c>
      <c r="M396" s="151" t="s">
        <v>215</v>
      </c>
      <c r="N396" s="149" t="s">
        <v>299</v>
      </c>
      <c r="O396"/>
      <c r="P396"/>
    </row>
    <row r="397" spans="1:16" ht="31.5" x14ac:dyDescent="0.25">
      <c r="A397" s="73" t="s">
        <v>141</v>
      </c>
      <c r="B397" s="152" t="s">
        <v>358</v>
      </c>
      <c r="C397" s="150">
        <v>10</v>
      </c>
      <c r="D397" s="153">
        <v>10</v>
      </c>
      <c r="K397" s="112">
        <v>1</v>
      </c>
      <c r="L397" s="124" t="str">
        <f t="shared" si="119"/>
        <v>Probe 1-step RT-qPCR</v>
      </c>
      <c r="M397" s="126">
        <f t="shared" ref="M397:M402" si="128">IFERROR(C397*$D$1,"./.")</f>
        <v>0</v>
      </c>
      <c r="N397" s="126">
        <f>IFERROR(D397*$E$1,"./.")</f>
        <v>0</v>
      </c>
      <c r="O397"/>
      <c r="P397"/>
    </row>
    <row r="398" spans="1:16" ht="90.75" thickBot="1" x14ac:dyDescent="0.3">
      <c r="A398" s="74" t="s">
        <v>318</v>
      </c>
      <c r="B398" s="152" t="s">
        <v>314</v>
      </c>
      <c r="C398" s="150">
        <v>0.4</v>
      </c>
      <c r="D398" s="153">
        <v>0.4</v>
      </c>
      <c r="J398" s="24"/>
      <c r="K398" s="112">
        <v>2</v>
      </c>
      <c r="L398" s="124" t="str">
        <f t="shared" si="119"/>
        <v>RT mix</v>
      </c>
      <c r="M398" s="126">
        <f t="shared" si="128"/>
        <v>0</v>
      </c>
      <c r="N398" s="126">
        <f t="shared" ref="N398:N402" si="129">IFERROR(D398*$E$1,"./.")</f>
        <v>0</v>
      </c>
      <c r="O398"/>
      <c r="P398"/>
    </row>
    <row r="399" spans="1:16" ht="15.75" x14ac:dyDescent="0.25">
      <c r="B399" s="152" t="s">
        <v>315</v>
      </c>
      <c r="C399" s="150">
        <v>0.5</v>
      </c>
      <c r="D399" s="153">
        <v>1.8</v>
      </c>
      <c r="K399" s="112">
        <v>3</v>
      </c>
      <c r="L399" s="124" t="str">
        <f t="shared" si="119"/>
        <v>Primer - Forward</v>
      </c>
      <c r="M399" s="126">
        <f t="shared" si="128"/>
        <v>0</v>
      </c>
      <c r="N399" s="126">
        <f t="shared" si="129"/>
        <v>0</v>
      </c>
      <c r="O399"/>
      <c r="P399"/>
    </row>
    <row r="400" spans="1:16" ht="15.75" x14ac:dyDescent="0.25">
      <c r="B400" s="152" t="s">
        <v>316</v>
      </c>
      <c r="C400" s="150">
        <v>0.5</v>
      </c>
      <c r="D400" s="153">
        <v>1.8</v>
      </c>
      <c r="K400" s="112">
        <v>4</v>
      </c>
      <c r="L400" s="124" t="str">
        <f t="shared" si="119"/>
        <v>Primer - Reverse</v>
      </c>
      <c r="M400" s="126">
        <f t="shared" si="128"/>
        <v>0</v>
      </c>
      <c r="N400" s="126">
        <f t="shared" si="129"/>
        <v>0</v>
      </c>
      <c r="O400"/>
      <c r="P400"/>
    </row>
    <row r="401" spans="1:16" ht="15.75" x14ac:dyDescent="0.25">
      <c r="B401" s="152" t="s">
        <v>79</v>
      </c>
      <c r="C401" s="150">
        <v>0.5</v>
      </c>
      <c r="D401" s="153">
        <v>0.5</v>
      </c>
      <c r="K401" s="112">
        <v>5</v>
      </c>
      <c r="L401" s="124" t="str">
        <f t="shared" si="119"/>
        <v>Probe</v>
      </c>
      <c r="M401" s="126">
        <f t="shared" si="128"/>
        <v>0</v>
      </c>
      <c r="N401" s="126">
        <f t="shared" si="129"/>
        <v>0</v>
      </c>
      <c r="O401"/>
      <c r="P401"/>
    </row>
    <row r="402" spans="1:16" ht="15.75" x14ac:dyDescent="0.25">
      <c r="B402" s="152" t="s">
        <v>317</v>
      </c>
      <c r="C402" s="150">
        <v>3.1</v>
      </c>
      <c r="D402" s="153">
        <v>0.5</v>
      </c>
      <c r="K402" s="112">
        <v>6</v>
      </c>
      <c r="L402" s="124" t="str">
        <f t="shared" si="119"/>
        <v>Nuclease Free Water</v>
      </c>
      <c r="M402" s="126">
        <f t="shared" si="128"/>
        <v>0</v>
      </c>
      <c r="N402" s="126">
        <f t="shared" si="129"/>
        <v>0</v>
      </c>
      <c r="O402"/>
      <c r="P402"/>
    </row>
    <row r="403" spans="1:16" ht="16.5" thickBot="1" x14ac:dyDescent="0.3">
      <c r="B403" s="154" t="s">
        <v>72</v>
      </c>
      <c r="C403" s="155">
        <v>5</v>
      </c>
      <c r="D403" s="156">
        <v>5</v>
      </c>
      <c r="K403" s="113">
        <v>7</v>
      </c>
      <c r="L403" s="127" t="str">
        <f t="shared" si="119"/>
        <v>Template RNA</v>
      </c>
      <c r="M403" s="155">
        <v>5</v>
      </c>
      <c r="N403" s="156">
        <v>5</v>
      </c>
      <c r="O403"/>
      <c r="P403"/>
    </row>
    <row r="404" spans="1:16" ht="15.75" thickBot="1" x14ac:dyDescent="0.3">
      <c r="L404" s="124"/>
      <c r="M404"/>
      <c r="N404"/>
      <c r="O404"/>
      <c r="P404"/>
    </row>
    <row r="405" spans="1:16" ht="75.75" thickBot="1" x14ac:dyDescent="0.3">
      <c r="A405" s="108" t="s">
        <v>319</v>
      </c>
      <c r="B405" s="70" t="s">
        <v>85</v>
      </c>
      <c r="C405" s="149" t="s">
        <v>215</v>
      </c>
      <c r="J405" s="166" t="s">
        <v>319</v>
      </c>
      <c r="K405" s="163" t="s">
        <v>61</v>
      </c>
      <c r="L405" s="161" t="str">
        <f t="shared" si="119"/>
        <v>Thành phần</v>
      </c>
      <c r="M405" s="149" t="s">
        <v>215</v>
      </c>
      <c r="N405"/>
      <c r="O405"/>
      <c r="P405"/>
    </row>
    <row r="406" spans="1:16" ht="15.75" x14ac:dyDescent="0.25">
      <c r="A406" s="73" t="s">
        <v>320</v>
      </c>
      <c r="B406" s="152" t="s">
        <v>322</v>
      </c>
      <c r="C406" s="153">
        <v>19.3</v>
      </c>
      <c r="K406" s="112">
        <v>1</v>
      </c>
      <c r="L406" s="124" t="str">
        <f t="shared" si="119"/>
        <v>Reaction mix</v>
      </c>
      <c r="M406" s="126">
        <f t="shared" ref="M406:M407" si="130">IFERROR(C406*$D$1,"./.")</f>
        <v>0</v>
      </c>
      <c r="N406"/>
      <c r="O406"/>
      <c r="P406"/>
    </row>
    <row r="407" spans="1:16" ht="91.5" customHeight="1" thickBot="1" x14ac:dyDescent="0.3">
      <c r="A407" s="74" t="s">
        <v>321</v>
      </c>
      <c r="B407" s="152" t="s">
        <v>323</v>
      </c>
      <c r="C407" s="153">
        <v>0.7</v>
      </c>
      <c r="J407" s="24"/>
      <c r="K407" s="112">
        <v>2</v>
      </c>
      <c r="L407" s="124" t="str">
        <f t="shared" si="119"/>
        <v>Taq polymerase</v>
      </c>
      <c r="M407" s="126">
        <f t="shared" si="130"/>
        <v>0</v>
      </c>
      <c r="N407"/>
      <c r="O407"/>
      <c r="P407"/>
    </row>
    <row r="408" spans="1:16" ht="16.5" thickBot="1" x14ac:dyDescent="0.3">
      <c r="B408" s="154" t="s">
        <v>324</v>
      </c>
      <c r="C408" s="156">
        <v>5</v>
      </c>
      <c r="K408" s="113">
        <v>3</v>
      </c>
      <c r="L408" s="127" t="str">
        <f t="shared" ref="L408:L471" si="131">B408</f>
        <v>Dịch tách chiết DNA</v>
      </c>
      <c r="M408" s="156">
        <v>5</v>
      </c>
      <c r="N408"/>
      <c r="O408"/>
      <c r="P408"/>
    </row>
    <row r="409" spans="1:16" ht="15.75" thickBot="1" x14ac:dyDescent="0.3">
      <c r="L409" s="124"/>
      <c r="M409"/>
      <c r="N409"/>
      <c r="O409"/>
      <c r="P409"/>
    </row>
    <row r="410" spans="1:16" ht="50.25" thickBot="1" x14ac:dyDescent="0.3">
      <c r="A410" s="77" t="s">
        <v>325</v>
      </c>
      <c r="B410" s="70" t="s">
        <v>85</v>
      </c>
      <c r="C410" s="149" t="s">
        <v>215</v>
      </c>
      <c r="D410" s="149" t="s">
        <v>299</v>
      </c>
      <c r="J410" s="164" t="s">
        <v>325</v>
      </c>
      <c r="K410" s="163" t="s">
        <v>61</v>
      </c>
      <c r="L410" s="161" t="str">
        <f t="shared" si="131"/>
        <v>Thành phần</v>
      </c>
      <c r="M410" s="149" t="s">
        <v>215</v>
      </c>
      <c r="N410" s="149" t="s">
        <v>299</v>
      </c>
      <c r="O410"/>
      <c r="P410"/>
    </row>
    <row r="411" spans="1:16" ht="32.25" thickBot="1" x14ac:dyDescent="0.3">
      <c r="A411" s="81" t="s">
        <v>84</v>
      </c>
      <c r="B411" s="152" t="s">
        <v>351</v>
      </c>
      <c r="C411" s="150">
        <v>12.5</v>
      </c>
      <c r="D411" s="153">
        <v>12.5</v>
      </c>
      <c r="K411" s="112">
        <v>1</v>
      </c>
      <c r="L411" s="124" t="str">
        <f t="shared" si="131"/>
        <v>Probe qPCR mastermix, 2X</v>
      </c>
      <c r="M411" s="126">
        <f t="shared" ref="M411" si="132">IFERROR(C411*$D$1,"./.")</f>
        <v>0</v>
      </c>
      <c r="N411" s="126">
        <f>IFERROR(D411*$E$1,"./.")</f>
        <v>0</v>
      </c>
      <c r="O411"/>
      <c r="P411"/>
    </row>
    <row r="412" spans="1:16" ht="15.75" x14ac:dyDescent="0.25">
      <c r="B412" s="152" t="s">
        <v>326</v>
      </c>
      <c r="C412" s="150">
        <v>0.75</v>
      </c>
      <c r="D412" s="153" t="s">
        <v>54</v>
      </c>
      <c r="K412" s="112">
        <v>2</v>
      </c>
      <c r="L412" s="124" t="str">
        <f t="shared" si="131"/>
        <v>Mồi xuôi, 10mM</v>
      </c>
      <c r="M412" s="126">
        <f t="shared" ref="M412:M417" si="133">IFERROR(C412*$D$1,"./.")</f>
        <v>0</v>
      </c>
      <c r="N412" s="126" t="str">
        <f t="shared" ref="N412:N417" si="134">IFERROR(D412*$E$1,"./.")</f>
        <v>./.</v>
      </c>
      <c r="O412"/>
      <c r="P412"/>
    </row>
    <row r="413" spans="1:16" ht="15.75" x14ac:dyDescent="0.25">
      <c r="B413" s="152" t="s">
        <v>327</v>
      </c>
      <c r="C413" s="150">
        <v>0.75</v>
      </c>
      <c r="D413" s="153" t="s">
        <v>54</v>
      </c>
      <c r="K413" s="112">
        <v>3</v>
      </c>
      <c r="L413" s="124" t="str">
        <f t="shared" si="131"/>
        <v>Mồi ngược, 10mM</v>
      </c>
      <c r="M413" s="126">
        <f t="shared" si="133"/>
        <v>0</v>
      </c>
      <c r="N413" s="126" t="str">
        <f t="shared" si="134"/>
        <v>./.</v>
      </c>
      <c r="O413"/>
      <c r="P413"/>
    </row>
    <row r="414" spans="1:16" ht="31.5" x14ac:dyDescent="0.25">
      <c r="B414" s="152" t="s">
        <v>328</v>
      </c>
      <c r="C414" s="157" t="s">
        <v>331</v>
      </c>
      <c r="D414" s="158">
        <v>0.5</v>
      </c>
      <c r="K414" s="112">
        <v>4</v>
      </c>
      <c r="L414" s="124" t="str">
        <f t="shared" si="131"/>
        <v>Plasmid pBR322 (1ng/ml)</v>
      </c>
      <c r="M414" s="126" t="str">
        <f t="shared" si="133"/>
        <v>./.</v>
      </c>
      <c r="N414" s="126">
        <f t="shared" si="134"/>
        <v>0</v>
      </c>
      <c r="O414"/>
      <c r="P414"/>
    </row>
    <row r="415" spans="1:16" ht="31.5" x14ac:dyDescent="0.25">
      <c r="B415" s="152" t="s">
        <v>329</v>
      </c>
      <c r="C415" s="157" t="s">
        <v>54</v>
      </c>
      <c r="D415" s="158">
        <v>0.5</v>
      </c>
      <c r="K415" s="112">
        <v>5</v>
      </c>
      <c r="L415" s="124" t="str">
        <f t="shared" si="131"/>
        <v>Mồi xuôi pBR322 (10 mM)</v>
      </c>
      <c r="M415" s="126" t="str">
        <f t="shared" si="133"/>
        <v>./.</v>
      </c>
      <c r="N415" s="126">
        <f t="shared" si="134"/>
        <v>0</v>
      </c>
      <c r="O415"/>
      <c r="P415"/>
    </row>
    <row r="416" spans="1:16" ht="31.5" x14ac:dyDescent="0.25">
      <c r="B416" s="152" t="s">
        <v>330</v>
      </c>
      <c r="C416" s="150" t="s">
        <v>54</v>
      </c>
      <c r="D416" s="153">
        <v>0.5</v>
      </c>
      <c r="K416" s="112">
        <v>6</v>
      </c>
      <c r="L416" s="124" t="str">
        <f t="shared" si="131"/>
        <v>Mồi ngược pBR322 (10 mM)</v>
      </c>
      <c r="M416" s="126" t="str">
        <f t="shared" si="133"/>
        <v>./.</v>
      </c>
      <c r="N416" s="126">
        <f t="shared" si="134"/>
        <v>0</v>
      </c>
      <c r="O416"/>
      <c r="P416"/>
    </row>
    <row r="417" spans="1:16" ht="15.75" x14ac:dyDescent="0.25">
      <c r="B417" s="152" t="s">
        <v>144</v>
      </c>
      <c r="C417" s="150">
        <v>6</v>
      </c>
      <c r="D417" s="153">
        <v>6</v>
      </c>
      <c r="K417" s="112">
        <v>7</v>
      </c>
      <c r="L417" s="124" t="str">
        <f t="shared" si="131"/>
        <v>Nuclease free water</v>
      </c>
      <c r="M417" s="126">
        <f t="shared" si="133"/>
        <v>0</v>
      </c>
      <c r="N417" s="126">
        <f t="shared" si="134"/>
        <v>0</v>
      </c>
      <c r="O417"/>
      <c r="P417"/>
    </row>
    <row r="418" spans="1:16" ht="16.5" thickBot="1" x14ac:dyDescent="0.3">
      <c r="B418" s="154" t="s">
        <v>99</v>
      </c>
      <c r="C418" s="159">
        <v>5</v>
      </c>
      <c r="D418" s="98">
        <v>5</v>
      </c>
      <c r="K418" s="113">
        <v>8</v>
      </c>
      <c r="L418" s="127" t="str">
        <f t="shared" si="131"/>
        <v>Khuôn DNA</v>
      </c>
      <c r="M418" s="159">
        <v>5</v>
      </c>
      <c r="N418" s="98">
        <v>5</v>
      </c>
      <c r="O418"/>
      <c r="P418"/>
    </row>
    <row r="419" spans="1:16" ht="15.75" thickBot="1" x14ac:dyDescent="0.3">
      <c r="L419" s="124"/>
      <c r="M419"/>
      <c r="N419"/>
      <c r="O419"/>
      <c r="P419"/>
    </row>
    <row r="420" spans="1:16" ht="50.25" thickBot="1" x14ac:dyDescent="0.3">
      <c r="A420" s="77" t="s">
        <v>332</v>
      </c>
      <c r="B420" s="70" t="s">
        <v>85</v>
      </c>
      <c r="C420" s="149" t="s">
        <v>215</v>
      </c>
      <c r="D420" s="149" t="s">
        <v>299</v>
      </c>
      <c r="J420" s="166" t="s">
        <v>332</v>
      </c>
      <c r="K420" s="163" t="s">
        <v>61</v>
      </c>
      <c r="L420" s="161" t="str">
        <f t="shared" si="131"/>
        <v>Thành phần</v>
      </c>
      <c r="M420" s="149" t="s">
        <v>215</v>
      </c>
      <c r="N420" s="149" t="s">
        <v>299</v>
      </c>
      <c r="O420"/>
      <c r="P420"/>
    </row>
    <row r="421" spans="1:16" ht="32.25" thickBot="1" x14ac:dyDescent="0.3">
      <c r="A421" s="81" t="s">
        <v>84</v>
      </c>
      <c r="B421" s="152" t="s">
        <v>351</v>
      </c>
      <c r="C421" s="33">
        <v>12.5</v>
      </c>
      <c r="D421" s="97">
        <v>12.5</v>
      </c>
      <c r="K421" s="112">
        <v>1</v>
      </c>
      <c r="L421" s="124" t="str">
        <f t="shared" si="131"/>
        <v>Probe qPCR mastermix, 2X</v>
      </c>
      <c r="M421" s="126">
        <f t="shared" ref="M421:M427" si="135">IFERROR(C421*$D$1,"./.")</f>
        <v>0</v>
      </c>
      <c r="N421" s="126">
        <f t="shared" ref="N421:N427" si="136">IFERROR(D421*$E$1,"./.")</f>
        <v>0</v>
      </c>
      <c r="O421"/>
      <c r="P421"/>
    </row>
    <row r="422" spans="1:16" ht="15.75" x14ac:dyDescent="0.25">
      <c r="B422" s="152" t="s">
        <v>326</v>
      </c>
      <c r="C422" s="33">
        <v>0.75</v>
      </c>
      <c r="D422" s="97" t="s">
        <v>54</v>
      </c>
      <c r="K422" s="112">
        <v>2</v>
      </c>
      <c r="L422" s="124" t="str">
        <f t="shared" si="131"/>
        <v>Mồi xuôi, 10mM</v>
      </c>
      <c r="M422" s="126">
        <f t="shared" si="135"/>
        <v>0</v>
      </c>
      <c r="N422" s="126" t="str">
        <f t="shared" si="136"/>
        <v>./.</v>
      </c>
      <c r="O422"/>
      <c r="P422"/>
    </row>
    <row r="423" spans="1:16" ht="15.75" x14ac:dyDescent="0.25">
      <c r="B423" s="152" t="s">
        <v>327</v>
      </c>
      <c r="C423" s="33">
        <v>0.75</v>
      </c>
      <c r="D423" s="97" t="s">
        <v>54</v>
      </c>
      <c r="K423" s="112">
        <v>3</v>
      </c>
      <c r="L423" s="124" t="str">
        <f t="shared" si="131"/>
        <v>Mồi ngược, 10mM</v>
      </c>
      <c r="M423" s="126">
        <f t="shared" si="135"/>
        <v>0</v>
      </c>
      <c r="N423" s="126" t="str">
        <f t="shared" si="136"/>
        <v>./.</v>
      </c>
      <c r="O423"/>
      <c r="P423"/>
    </row>
    <row r="424" spans="1:16" ht="31.5" x14ac:dyDescent="0.25">
      <c r="B424" s="152" t="s">
        <v>328</v>
      </c>
      <c r="C424" s="33" t="s">
        <v>54</v>
      </c>
      <c r="D424" s="97">
        <v>0.5</v>
      </c>
      <c r="K424" s="112">
        <v>4</v>
      </c>
      <c r="L424" s="124" t="str">
        <f t="shared" si="131"/>
        <v>Plasmid pBR322 (1ng/ml)</v>
      </c>
      <c r="M424" s="126" t="str">
        <f t="shared" si="135"/>
        <v>./.</v>
      </c>
      <c r="N424" s="126">
        <f t="shared" si="136"/>
        <v>0</v>
      </c>
      <c r="O424"/>
      <c r="P424"/>
    </row>
    <row r="425" spans="1:16" ht="31.5" x14ac:dyDescent="0.25">
      <c r="B425" s="152" t="s">
        <v>329</v>
      </c>
      <c r="C425" s="33" t="s">
        <v>54</v>
      </c>
      <c r="D425" s="97">
        <v>0.5</v>
      </c>
      <c r="K425" s="112">
        <v>5</v>
      </c>
      <c r="L425" s="124" t="str">
        <f t="shared" si="131"/>
        <v>Mồi xuôi pBR322 (10 mM)</v>
      </c>
      <c r="M425" s="126" t="str">
        <f t="shared" si="135"/>
        <v>./.</v>
      </c>
      <c r="N425" s="126">
        <f t="shared" si="136"/>
        <v>0</v>
      </c>
      <c r="O425"/>
      <c r="P425"/>
    </row>
    <row r="426" spans="1:16" ht="31.5" x14ac:dyDescent="0.25">
      <c r="B426" s="152" t="s">
        <v>330</v>
      </c>
      <c r="C426" s="33" t="s">
        <v>54</v>
      </c>
      <c r="D426" s="97">
        <v>0.5</v>
      </c>
      <c r="K426" s="112">
        <v>6</v>
      </c>
      <c r="L426" s="124" t="str">
        <f t="shared" si="131"/>
        <v>Mồi ngược pBR322 (10 mM)</v>
      </c>
      <c r="M426" s="126" t="str">
        <f t="shared" si="135"/>
        <v>./.</v>
      </c>
      <c r="N426" s="126">
        <f t="shared" si="136"/>
        <v>0</v>
      </c>
      <c r="O426"/>
      <c r="P426"/>
    </row>
    <row r="427" spans="1:16" ht="15.75" x14ac:dyDescent="0.25">
      <c r="B427" s="152" t="s">
        <v>144</v>
      </c>
      <c r="C427" s="33">
        <v>6</v>
      </c>
      <c r="D427" s="97">
        <v>6</v>
      </c>
      <c r="K427" s="112">
        <v>7</v>
      </c>
      <c r="L427" s="124" t="str">
        <f t="shared" si="131"/>
        <v>Nuclease free water</v>
      </c>
      <c r="M427" s="126">
        <f t="shared" si="135"/>
        <v>0</v>
      </c>
      <c r="N427" s="126">
        <f t="shared" si="136"/>
        <v>0</v>
      </c>
      <c r="O427"/>
      <c r="P427"/>
    </row>
    <row r="428" spans="1:16" ht="16.5" thickBot="1" x14ac:dyDescent="0.3">
      <c r="B428" s="154" t="s">
        <v>99</v>
      </c>
      <c r="C428" s="159">
        <v>5</v>
      </c>
      <c r="D428" s="98">
        <v>5</v>
      </c>
      <c r="K428" s="113">
        <v>8</v>
      </c>
      <c r="L428" s="127" t="str">
        <f t="shared" si="131"/>
        <v>Khuôn DNA</v>
      </c>
      <c r="M428" s="159">
        <v>5</v>
      </c>
      <c r="N428" s="98">
        <v>5</v>
      </c>
      <c r="O428"/>
      <c r="P428"/>
    </row>
    <row r="429" spans="1:16" ht="15.75" thickBot="1" x14ac:dyDescent="0.3">
      <c r="L429" s="124"/>
      <c r="M429"/>
      <c r="N429"/>
      <c r="O429"/>
      <c r="P429"/>
    </row>
    <row r="430" spans="1:16" ht="33.75" thickBot="1" x14ac:dyDescent="0.3">
      <c r="A430" s="77" t="s">
        <v>333</v>
      </c>
      <c r="B430" s="70" t="s">
        <v>85</v>
      </c>
      <c r="C430" s="149" t="s">
        <v>215</v>
      </c>
      <c r="J430" s="166" t="s">
        <v>333</v>
      </c>
      <c r="K430" s="163" t="s">
        <v>61</v>
      </c>
      <c r="L430" s="161" t="str">
        <f t="shared" si="131"/>
        <v>Thành phần</v>
      </c>
      <c r="M430" s="149" t="s">
        <v>215</v>
      </c>
      <c r="N430"/>
      <c r="O430"/>
      <c r="P430"/>
    </row>
    <row r="431" spans="1:16" ht="32.25" thickBot="1" x14ac:dyDescent="0.3">
      <c r="A431" s="81" t="s">
        <v>84</v>
      </c>
      <c r="B431" s="152" t="s">
        <v>351</v>
      </c>
      <c r="C431" s="97">
        <v>12.5</v>
      </c>
      <c r="K431" s="112">
        <v>1</v>
      </c>
      <c r="L431" s="124" t="str">
        <f t="shared" si="131"/>
        <v>Probe qPCR mastermix, 2X</v>
      </c>
      <c r="M431" s="126">
        <f t="shared" ref="M431:M435" si="137">IFERROR(C431*$D$1,"./.")</f>
        <v>0</v>
      </c>
      <c r="N431"/>
      <c r="O431"/>
      <c r="P431"/>
    </row>
    <row r="432" spans="1:16" ht="15.75" x14ac:dyDescent="0.25">
      <c r="B432" s="152" t="s">
        <v>334</v>
      </c>
      <c r="C432" s="97">
        <v>1</v>
      </c>
      <c r="K432" s="112">
        <v>2</v>
      </c>
      <c r="L432" s="124" t="str">
        <f t="shared" si="131"/>
        <v>Mồi xuôi (10mM)</v>
      </c>
      <c r="M432" s="126">
        <f t="shared" si="137"/>
        <v>0</v>
      </c>
      <c r="N432"/>
      <c r="O432"/>
      <c r="P432"/>
    </row>
    <row r="433" spans="1:16" ht="15.75" x14ac:dyDescent="0.25">
      <c r="B433" s="152" t="s">
        <v>335</v>
      </c>
      <c r="C433" s="97">
        <v>1</v>
      </c>
      <c r="K433" s="112">
        <v>3</v>
      </c>
      <c r="L433" s="124" t="str">
        <f t="shared" si="131"/>
        <v>Mồi ngược (10mM)</v>
      </c>
      <c r="M433" s="126">
        <f t="shared" si="137"/>
        <v>0</v>
      </c>
      <c r="N433"/>
      <c r="O433"/>
      <c r="P433"/>
    </row>
    <row r="434" spans="1:16" ht="15.75" x14ac:dyDescent="0.25">
      <c r="B434" s="152" t="s">
        <v>336</v>
      </c>
      <c r="C434" s="97">
        <v>0.25</v>
      </c>
      <c r="K434" s="112">
        <v>4</v>
      </c>
      <c r="L434" s="124" t="str">
        <f t="shared" si="131"/>
        <v>Probe (10mM)</v>
      </c>
      <c r="M434" s="126">
        <f t="shared" si="137"/>
        <v>0</v>
      </c>
      <c r="N434"/>
      <c r="O434"/>
      <c r="P434"/>
    </row>
    <row r="435" spans="1:16" ht="15.75" x14ac:dyDescent="0.25">
      <c r="B435" s="152" t="s">
        <v>144</v>
      </c>
      <c r="C435" s="97">
        <v>5.25</v>
      </c>
      <c r="K435" s="112">
        <v>5</v>
      </c>
      <c r="L435" s="124" t="str">
        <f t="shared" si="131"/>
        <v>Nuclease free water</v>
      </c>
      <c r="M435" s="126">
        <f t="shared" si="137"/>
        <v>0</v>
      </c>
      <c r="N435"/>
      <c r="O435"/>
      <c r="P435"/>
    </row>
    <row r="436" spans="1:16" ht="16.5" thickBot="1" x14ac:dyDescent="0.3">
      <c r="B436" s="154" t="s">
        <v>99</v>
      </c>
      <c r="C436" s="98">
        <v>5</v>
      </c>
      <c r="K436" s="113">
        <v>6</v>
      </c>
      <c r="L436" s="127" t="str">
        <f t="shared" si="131"/>
        <v>Khuôn DNA</v>
      </c>
      <c r="M436" s="98">
        <v>5</v>
      </c>
      <c r="N436"/>
      <c r="O436"/>
      <c r="P436"/>
    </row>
    <row r="437" spans="1:16" ht="15.75" thickBot="1" x14ac:dyDescent="0.3">
      <c r="L437" s="124"/>
      <c r="M437"/>
      <c r="N437"/>
      <c r="O437"/>
      <c r="P437"/>
    </row>
    <row r="438" spans="1:16" ht="33.75" thickBot="1" x14ac:dyDescent="0.3">
      <c r="A438" s="77" t="s">
        <v>337</v>
      </c>
      <c r="B438" s="70" t="s">
        <v>85</v>
      </c>
      <c r="C438" s="149" t="s">
        <v>215</v>
      </c>
      <c r="J438" s="164" t="s">
        <v>337</v>
      </c>
      <c r="K438" s="163" t="s">
        <v>61</v>
      </c>
      <c r="L438" s="161" t="str">
        <f t="shared" si="131"/>
        <v>Thành phần</v>
      </c>
      <c r="M438" s="149" t="s">
        <v>215</v>
      </c>
      <c r="N438"/>
      <c r="O438"/>
      <c r="P438"/>
    </row>
    <row r="439" spans="1:16" ht="32.25" thickBot="1" x14ac:dyDescent="0.3">
      <c r="A439" s="81" t="s">
        <v>320</v>
      </c>
      <c r="B439" s="152" t="s">
        <v>351</v>
      </c>
      <c r="C439" s="97">
        <v>12.5</v>
      </c>
      <c r="K439" s="112">
        <v>1</v>
      </c>
      <c r="L439" s="124" t="str">
        <f t="shared" si="131"/>
        <v>Probe qPCR mastermix, 2X</v>
      </c>
      <c r="M439" s="126">
        <f t="shared" ref="M439:M442" si="138">IFERROR(C439*$D$1,"./.")</f>
        <v>0</v>
      </c>
      <c r="N439"/>
      <c r="O439"/>
      <c r="P439"/>
    </row>
    <row r="440" spans="1:16" ht="15.75" x14ac:dyDescent="0.25">
      <c r="B440" s="152" t="s">
        <v>334</v>
      </c>
      <c r="C440" s="97">
        <v>0.5</v>
      </c>
      <c r="K440" s="112">
        <v>2</v>
      </c>
      <c r="L440" s="124" t="str">
        <f t="shared" si="131"/>
        <v>Mồi xuôi (10mM)</v>
      </c>
      <c r="M440" s="126">
        <f t="shared" si="138"/>
        <v>0</v>
      </c>
      <c r="N440"/>
      <c r="O440"/>
      <c r="P440"/>
    </row>
    <row r="441" spans="1:16" ht="15.75" x14ac:dyDescent="0.25">
      <c r="B441" s="152" t="s">
        <v>335</v>
      </c>
      <c r="C441" s="97">
        <v>0.5</v>
      </c>
      <c r="K441" s="112">
        <v>3</v>
      </c>
      <c r="L441" s="124" t="str">
        <f t="shared" si="131"/>
        <v>Mồi ngược (10mM)</v>
      </c>
      <c r="M441" s="126">
        <f t="shared" si="138"/>
        <v>0</v>
      </c>
      <c r="N441"/>
      <c r="O441"/>
      <c r="P441"/>
    </row>
    <row r="442" spans="1:16" ht="15.75" x14ac:dyDescent="0.25">
      <c r="B442" s="152" t="s">
        <v>144</v>
      </c>
      <c r="C442" s="97">
        <v>6.5</v>
      </c>
      <c r="K442" s="112">
        <v>4</v>
      </c>
      <c r="L442" s="124" t="str">
        <f t="shared" si="131"/>
        <v>Nuclease free water</v>
      </c>
      <c r="M442" s="126">
        <f t="shared" si="138"/>
        <v>0</v>
      </c>
      <c r="N442"/>
      <c r="O442"/>
      <c r="P442"/>
    </row>
    <row r="443" spans="1:16" ht="16.5" thickBot="1" x14ac:dyDescent="0.3">
      <c r="B443" s="154" t="s">
        <v>99</v>
      </c>
      <c r="C443" s="98">
        <v>5</v>
      </c>
      <c r="K443" s="113">
        <v>5</v>
      </c>
      <c r="L443" s="127" t="str">
        <f t="shared" si="131"/>
        <v>Khuôn DNA</v>
      </c>
      <c r="M443" s="98">
        <v>5</v>
      </c>
      <c r="N443"/>
      <c r="O443"/>
      <c r="P443"/>
    </row>
    <row r="444" spans="1:16" ht="15.75" thickBot="1" x14ac:dyDescent="0.3">
      <c r="L444" s="124"/>
      <c r="M444"/>
      <c r="N444"/>
      <c r="O444"/>
      <c r="P444"/>
    </row>
    <row r="445" spans="1:16" ht="33.75" thickBot="1" x14ac:dyDescent="0.3">
      <c r="A445" s="77" t="s">
        <v>339</v>
      </c>
      <c r="B445" s="70" t="s">
        <v>85</v>
      </c>
      <c r="C445" s="149" t="s">
        <v>215</v>
      </c>
      <c r="J445" s="164" t="s">
        <v>339</v>
      </c>
      <c r="K445" s="163" t="s">
        <v>61</v>
      </c>
      <c r="L445" s="161" t="str">
        <f t="shared" si="131"/>
        <v>Thành phần</v>
      </c>
      <c r="M445" s="149" t="s">
        <v>215</v>
      </c>
      <c r="N445"/>
      <c r="O445"/>
      <c r="P445"/>
    </row>
    <row r="446" spans="1:16" ht="32.25" thickBot="1" x14ac:dyDescent="0.3">
      <c r="A446" s="81" t="s">
        <v>338</v>
      </c>
      <c r="B446" s="152" t="s">
        <v>354</v>
      </c>
      <c r="C446" s="97">
        <v>12.5</v>
      </c>
      <c r="K446" s="112">
        <v>1</v>
      </c>
      <c r="L446" s="124" t="str">
        <f t="shared" si="131"/>
        <v xml:space="preserve"> Probe qPCR mastermix, 2X</v>
      </c>
      <c r="M446" s="126">
        <f t="shared" ref="M446:M450" si="139">IFERROR(C446*$D$1,"./.")</f>
        <v>0</v>
      </c>
      <c r="N446"/>
      <c r="O446"/>
      <c r="P446"/>
    </row>
    <row r="447" spans="1:16" ht="15.75" x14ac:dyDescent="0.25">
      <c r="B447" s="152" t="s">
        <v>334</v>
      </c>
      <c r="C447" s="97">
        <v>0.35</v>
      </c>
      <c r="K447" s="112">
        <v>2</v>
      </c>
      <c r="L447" s="124" t="str">
        <f t="shared" si="131"/>
        <v>Mồi xuôi (10mM)</v>
      </c>
      <c r="M447" s="126">
        <f t="shared" si="139"/>
        <v>0</v>
      </c>
      <c r="N447"/>
      <c r="O447"/>
      <c r="P447"/>
    </row>
    <row r="448" spans="1:16" ht="15.75" x14ac:dyDescent="0.25">
      <c r="B448" s="152" t="s">
        <v>335</v>
      </c>
      <c r="C448" s="97">
        <v>0.35</v>
      </c>
      <c r="K448" s="112">
        <v>3</v>
      </c>
      <c r="L448" s="124" t="str">
        <f t="shared" si="131"/>
        <v>Mồi ngược (10mM)</v>
      </c>
      <c r="M448" s="126">
        <f t="shared" si="139"/>
        <v>0</v>
      </c>
      <c r="N448"/>
      <c r="O448"/>
      <c r="P448"/>
    </row>
    <row r="449" spans="1:16" ht="15.75" x14ac:dyDescent="0.25">
      <c r="B449" s="152" t="s">
        <v>336</v>
      </c>
      <c r="C449" s="97">
        <v>0.25</v>
      </c>
      <c r="K449" s="112">
        <v>4</v>
      </c>
      <c r="L449" s="124" t="str">
        <f t="shared" si="131"/>
        <v>Probe (10mM)</v>
      </c>
      <c r="M449" s="126">
        <f t="shared" si="139"/>
        <v>0</v>
      </c>
      <c r="N449"/>
      <c r="O449"/>
      <c r="P449"/>
    </row>
    <row r="450" spans="1:16" ht="15.75" x14ac:dyDescent="0.25">
      <c r="B450" s="152" t="s">
        <v>144</v>
      </c>
      <c r="C450" s="97">
        <v>6.55</v>
      </c>
      <c r="K450" s="112">
        <v>5</v>
      </c>
      <c r="L450" s="124" t="str">
        <f t="shared" si="131"/>
        <v>Nuclease free water</v>
      </c>
      <c r="M450" s="126">
        <f t="shared" si="139"/>
        <v>0</v>
      </c>
      <c r="N450"/>
      <c r="O450"/>
      <c r="P450"/>
    </row>
    <row r="451" spans="1:16" ht="16.5" thickBot="1" x14ac:dyDescent="0.3">
      <c r="B451" s="154" t="s">
        <v>99</v>
      </c>
      <c r="C451" s="98">
        <v>5</v>
      </c>
      <c r="K451" s="113">
        <v>6</v>
      </c>
      <c r="L451" s="127" t="str">
        <f t="shared" si="131"/>
        <v>Khuôn DNA</v>
      </c>
      <c r="M451" s="98">
        <v>5</v>
      </c>
      <c r="N451"/>
      <c r="O451"/>
      <c r="P451"/>
    </row>
    <row r="452" spans="1:16" ht="15.75" thickBot="1" x14ac:dyDescent="0.3">
      <c r="L452" s="124"/>
      <c r="M452"/>
      <c r="N452"/>
      <c r="O452"/>
      <c r="P452"/>
    </row>
    <row r="453" spans="1:16" ht="33.75" thickBot="1" x14ac:dyDescent="0.3">
      <c r="A453" s="77" t="s">
        <v>340</v>
      </c>
      <c r="B453" s="70" t="s">
        <v>85</v>
      </c>
      <c r="C453" s="149" t="s">
        <v>215</v>
      </c>
      <c r="J453" s="164" t="s">
        <v>340</v>
      </c>
      <c r="K453" s="163" t="s">
        <v>61</v>
      </c>
      <c r="L453" s="161" t="str">
        <f t="shared" si="131"/>
        <v>Thành phần</v>
      </c>
      <c r="M453" s="149" t="s">
        <v>215</v>
      </c>
      <c r="N453"/>
      <c r="O453"/>
      <c r="P453"/>
    </row>
    <row r="454" spans="1:16" ht="32.25" thickBot="1" x14ac:dyDescent="0.3">
      <c r="A454" s="81" t="s">
        <v>84</v>
      </c>
      <c r="B454" s="152" t="s">
        <v>351</v>
      </c>
      <c r="C454" s="97">
        <v>12.5</v>
      </c>
      <c r="K454" s="112">
        <v>1</v>
      </c>
      <c r="L454" s="124" t="str">
        <f t="shared" si="131"/>
        <v>Probe qPCR mastermix, 2X</v>
      </c>
      <c r="M454" s="126">
        <f t="shared" ref="M454:M458" si="140">IFERROR(C454*$D$1,"./.")</f>
        <v>0</v>
      </c>
      <c r="N454"/>
      <c r="O454"/>
      <c r="P454"/>
    </row>
    <row r="455" spans="1:16" ht="15.75" x14ac:dyDescent="0.25">
      <c r="B455" s="152" t="s">
        <v>334</v>
      </c>
      <c r="C455" s="97">
        <v>1</v>
      </c>
      <c r="K455" s="112">
        <v>2</v>
      </c>
      <c r="L455" s="124" t="str">
        <f t="shared" si="131"/>
        <v>Mồi xuôi (10mM)</v>
      </c>
      <c r="M455" s="126">
        <f t="shared" si="140"/>
        <v>0</v>
      </c>
      <c r="N455"/>
      <c r="O455"/>
      <c r="P455"/>
    </row>
    <row r="456" spans="1:16" ht="15.75" x14ac:dyDescent="0.25">
      <c r="B456" s="152" t="s">
        <v>335</v>
      </c>
      <c r="C456" s="97">
        <v>1</v>
      </c>
      <c r="K456" s="112">
        <v>3</v>
      </c>
      <c r="L456" s="124" t="str">
        <f t="shared" si="131"/>
        <v>Mồi ngược (10mM)</v>
      </c>
      <c r="M456" s="126">
        <f t="shared" si="140"/>
        <v>0</v>
      </c>
      <c r="N456"/>
      <c r="O456"/>
      <c r="P456"/>
    </row>
    <row r="457" spans="1:16" ht="15.75" x14ac:dyDescent="0.25">
      <c r="B457" s="152" t="s">
        <v>336</v>
      </c>
      <c r="C457" s="97">
        <v>0.5</v>
      </c>
      <c r="K457" s="112">
        <v>4</v>
      </c>
      <c r="L457" s="124" t="str">
        <f t="shared" si="131"/>
        <v>Probe (10mM)</v>
      </c>
      <c r="M457" s="126">
        <f t="shared" si="140"/>
        <v>0</v>
      </c>
      <c r="N457"/>
      <c r="O457"/>
      <c r="P457"/>
    </row>
    <row r="458" spans="1:16" ht="15.75" x14ac:dyDescent="0.25">
      <c r="B458" s="152" t="s">
        <v>144</v>
      </c>
      <c r="C458" s="97">
        <v>5</v>
      </c>
      <c r="K458" s="112">
        <v>5</v>
      </c>
      <c r="L458" s="124" t="str">
        <f t="shared" si="131"/>
        <v>Nuclease free water</v>
      </c>
      <c r="M458" s="126">
        <f t="shared" si="140"/>
        <v>0</v>
      </c>
      <c r="N458"/>
      <c r="O458"/>
      <c r="P458"/>
    </row>
    <row r="459" spans="1:16" ht="16.5" thickBot="1" x14ac:dyDescent="0.3">
      <c r="B459" s="154" t="s">
        <v>99</v>
      </c>
      <c r="C459" s="98">
        <v>5</v>
      </c>
      <c r="K459" s="113">
        <v>6</v>
      </c>
      <c r="L459" s="127" t="str">
        <f t="shared" si="131"/>
        <v>Khuôn DNA</v>
      </c>
      <c r="M459" s="98">
        <v>5</v>
      </c>
      <c r="N459"/>
      <c r="O459"/>
      <c r="P459"/>
    </row>
    <row r="460" spans="1:16" ht="15.75" thickBot="1" x14ac:dyDescent="0.3">
      <c r="L460" s="124"/>
      <c r="M460"/>
      <c r="N460"/>
      <c r="O460"/>
      <c r="P460"/>
    </row>
    <row r="461" spans="1:16" ht="33.75" thickBot="1" x14ac:dyDescent="0.3">
      <c r="A461" s="108" t="s">
        <v>341</v>
      </c>
      <c r="B461" s="70" t="s">
        <v>85</v>
      </c>
      <c r="C461" s="149" t="s">
        <v>215</v>
      </c>
      <c r="J461" s="166" t="s">
        <v>341</v>
      </c>
      <c r="K461" s="163" t="s">
        <v>61</v>
      </c>
      <c r="L461" s="161" t="str">
        <f t="shared" si="131"/>
        <v>Thành phần</v>
      </c>
      <c r="M461" s="149" t="s">
        <v>215</v>
      </c>
      <c r="N461"/>
      <c r="O461"/>
      <c r="P461"/>
    </row>
    <row r="462" spans="1:16" ht="31.5" x14ac:dyDescent="0.25">
      <c r="A462" s="73" t="s">
        <v>84</v>
      </c>
      <c r="B462" s="152" t="s">
        <v>351</v>
      </c>
      <c r="C462" s="97">
        <v>12.5</v>
      </c>
      <c r="K462" s="112">
        <v>1</v>
      </c>
      <c r="L462" s="124" t="str">
        <f t="shared" si="131"/>
        <v>Probe qPCR mastermix, 2X</v>
      </c>
      <c r="M462" s="126">
        <f t="shared" ref="M462:M466" si="141">IFERROR(C462*$D$1,"./.")</f>
        <v>0</v>
      </c>
      <c r="N462"/>
      <c r="O462"/>
      <c r="P462"/>
    </row>
    <row r="463" spans="1:16" ht="30.75" thickBot="1" x14ac:dyDescent="0.3">
      <c r="A463" s="74" t="s">
        <v>342</v>
      </c>
      <c r="B463" s="152" t="s">
        <v>334</v>
      </c>
      <c r="C463" s="97">
        <v>0.4</v>
      </c>
      <c r="J463" s="24"/>
      <c r="K463" s="112">
        <v>2</v>
      </c>
      <c r="L463" s="124" t="str">
        <f t="shared" si="131"/>
        <v>Mồi xuôi (10mM)</v>
      </c>
      <c r="M463" s="126">
        <f t="shared" si="141"/>
        <v>0</v>
      </c>
      <c r="N463"/>
      <c r="O463"/>
      <c r="P463"/>
    </row>
    <row r="464" spans="1:16" ht="15.75" x14ac:dyDescent="0.25">
      <c r="B464" s="152" t="s">
        <v>335</v>
      </c>
      <c r="C464" s="97">
        <v>0.4</v>
      </c>
      <c r="K464" s="112">
        <v>3</v>
      </c>
      <c r="L464" s="124" t="str">
        <f t="shared" si="131"/>
        <v>Mồi ngược (10mM)</v>
      </c>
      <c r="M464" s="126">
        <f t="shared" si="141"/>
        <v>0</v>
      </c>
      <c r="N464"/>
      <c r="O464"/>
      <c r="P464"/>
    </row>
    <row r="465" spans="1:16" ht="15.75" x14ac:dyDescent="0.25">
      <c r="B465" s="152" t="s">
        <v>336</v>
      </c>
      <c r="C465" s="97">
        <v>0.25</v>
      </c>
      <c r="K465" s="112">
        <v>4</v>
      </c>
      <c r="L465" s="124" t="str">
        <f t="shared" si="131"/>
        <v>Probe (10mM)</v>
      </c>
      <c r="M465" s="126">
        <f t="shared" si="141"/>
        <v>0</v>
      </c>
      <c r="N465"/>
      <c r="O465"/>
      <c r="P465"/>
    </row>
    <row r="466" spans="1:16" ht="15.75" x14ac:dyDescent="0.25">
      <c r="B466" s="152" t="s">
        <v>144</v>
      </c>
      <c r="C466" s="97">
        <v>8.9499999999999993</v>
      </c>
      <c r="K466" s="112">
        <v>5</v>
      </c>
      <c r="L466" s="124" t="str">
        <f t="shared" si="131"/>
        <v>Nuclease free water</v>
      </c>
      <c r="M466" s="126">
        <f t="shared" si="141"/>
        <v>0</v>
      </c>
      <c r="N466"/>
      <c r="O466"/>
      <c r="P466"/>
    </row>
    <row r="467" spans="1:16" ht="16.5" thickBot="1" x14ac:dyDescent="0.3">
      <c r="B467" s="154" t="s">
        <v>99</v>
      </c>
      <c r="C467" s="98">
        <v>2.5</v>
      </c>
      <c r="K467" s="113">
        <v>6</v>
      </c>
      <c r="L467" s="127" t="str">
        <f t="shared" si="131"/>
        <v>Khuôn DNA</v>
      </c>
      <c r="M467" s="98">
        <v>2.5</v>
      </c>
      <c r="N467"/>
      <c r="O467"/>
      <c r="P467"/>
    </row>
    <row r="468" spans="1:16" ht="15.75" thickBot="1" x14ac:dyDescent="0.3">
      <c r="L468" s="124"/>
      <c r="M468"/>
      <c r="N468"/>
      <c r="O468"/>
      <c r="P468"/>
    </row>
    <row r="469" spans="1:16" ht="50.25" thickBot="1" x14ac:dyDescent="0.3">
      <c r="A469" s="108" t="s">
        <v>343</v>
      </c>
      <c r="B469" s="70" t="s">
        <v>85</v>
      </c>
      <c r="C469" s="149" t="s">
        <v>215</v>
      </c>
      <c r="D469" s="149" t="s">
        <v>299</v>
      </c>
      <c r="J469" s="166" t="s">
        <v>343</v>
      </c>
      <c r="K469" s="163" t="s">
        <v>61</v>
      </c>
      <c r="L469" s="161" t="str">
        <f t="shared" si="131"/>
        <v>Thành phần</v>
      </c>
      <c r="M469" s="149" t="s">
        <v>215</v>
      </c>
      <c r="N469" s="149" t="s">
        <v>299</v>
      </c>
      <c r="O469"/>
      <c r="P469"/>
    </row>
    <row r="470" spans="1:16" ht="31.5" x14ac:dyDescent="0.25">
      <c r="A470" s="73" t="s">
        <v>84</v>
      </c>
      <c r="B470" s="152" t="s">
        <v>351</v>
      </c>
      <c r="C470" s="33">
        <v>12.5</v>
      </c>
      <c r="D470" s="97">
        <f>C470</f>
        <v>12.5</v>
      </c>
      <c r="K470" s="112">
        <v>1</v>
      </c>
      <c r="L470" s="124" t="str">
        <f t="shared" si="131"/>
        <v>Probe qPCR mastermix, 2X</v>
      </c>
      <c r="M470" s="126">
        <f t="shared" ref="M470" si="142">IFERROR(C470*$D$1,"./.")</f>
        <v>0</v>
      </c>
      <c r="N470" s="126">
        <f>IFERROR(D470*$E$1,"./.")</f>
        <v>0</v>
      </c>
      <c r="O470"/>
      <c r="P470"/>
    </row>
    <row r="471" spans="1:16" ht="60.75" thickBot="1" x14ac:dyDescent="0.3">
      <c r="A471" s="74" t="s">
        <v>344</v>
      </c>
      <c r="B471" s="152" t="s">
        <v>334</v>
      </c>
      <c r="C471" s="33">
        <v>1</v>
      </c>
      <c r="D471" s="97">
        <f t="shared" ref="D471:D474" si="143">C471</f>
        <v>1</v>
      </c>
      <c r="J471" s="24"/>
      <c r="K471" s="112">
        <v>2</v>
      </c>
      <c r="L471" s="124" t="str">
        <f t="shared" si="131"/>
        <v>Mồi xuôi (10mM)</v>
      </c>
      <c r="M471" s="126">
        <f t="shared" ref="M471:M474" si="144">IFERROR(C471*$D$1,"./.")</f>
        <v>0</v>
      </c>
      <c r="N471" s="126">
        <f t="shared" ref="N471:N474" si="145">IFERROR(D471*$E$1,"./.")</f>
        <v>0</v>
      </c>
      <c r="O471"/>
      <c r="P471"/>
    </row>
    <row r="472" spans="1:16" ht="15.75" x14ac:dyDescent="0.25">
      <c r="B472" s="152" t="s">
        <v>335</v>
      </c>
      <c r="C472" s="33">
        <v>1</v>
      </c>
      <c r="D472" s="97">
        <f t="shared" si="143"/>
        <v>1</v>
      </c>
      <c r="K472" s="112">
        <v>3</v>
      </c>
      <c r="L472" s="124" t="str">
        <f t="shared" ref="L472:L490" si="146">B472</f>
        <v>Mồi ngược (10mM)</v>
      </c>
      <c r="M472" s="126">
        <f t="shared" si="144"/>
        <v>0</v>
      </c>
      <c r="N472" s="126">
        <f t="shared" si="145"/>
        <v>0</v>
      </c>
      <c r="O472"/>
      <c r="P472"/>
    </row>
    <row r="473" spans="1:16" ht="15.75" x14ac:dyDescent="0.25">
      <c r="B473" s="152" t="s">
        <v>336</v>
      </c>
      <c r="C473" s="33">
        <v>0.5</v>
      </c>
      <c r="D473" s="97">
        <f t="shared" si="143"/>
        <v>0.5</v>
      </c>
      <c r="K473" s="112">
        <v>4</v>
      </c>
      <c r="L473" s="124" t="str">
        <f t="shared" si="146"/>
        <v>Probe (10mM)</v>
      </c>
      <c r="M473" s="126">
        <f t="shared" si="144"/>
        <v>0</v>
      </c>
      <c r="N473" s="126">
        <f t="shared" si="145"/>
        <v>0</v>
      </c>
      <c r="O473"/>
      <c r="P473"/>
    </row>
    <row r="474" spans="1:16" ht="15.75" x14ac:dyDescent="0.25">
      <c r="B474" s="152" t="s">
        <v>144</v>
      </c>
      <c r="C474" s="33">
        <v>6</v>
      </c>
      <c r="D474" s="97">
        <f t="shared" si="143"/>
        <v>6</v>
      </c>
      <c r="K474" s="112">
        <v>5</v>
      </c>
      <c r="L474" s="124" t="str">
        <f t="shared" si="146"/>
        <v>Nuclease free water</v>
      </c>
      <c r="M474" s="126">
        <f t="shared" si="144"/>
        <v>0</v>
      </c>
      <c r="N474" s="126">
        <f t="shared" si="145"/>
        <v>0</v>
      </c>
      <c r="O474"/>
      <c r="P474"/>
    </row>
    <row r="475" spans="1:16" ht="16.5" thickBot="1" x14ac:dyDescent="0.3">
      <c r="B475" s="154" t="s">
        <v>99</v>
      </c>
      <c r="C475" s="159">
        <v>4</v>
      </c>
      <c r="D475" s="98">
        <f>C475</f>
        <v>4</v>
      </c>
      <c r="K475" s="113">
        <v>6</v>
      </c>
      <c r="L475" s="127" t="str">
        <f t="shared" si="146"/>
        <v>Khuôn DNA</v>
      </c>
      <c r="M475" s="159">
        <v>4</v>
      </c>
      <c r="N475" s="98">
        <f>M475</f>
        <v>4</v>
      </c>
      <c r="O475"/>
      <c r="P475"/>
    </row>
    <row r="476" spans="1:16" ht="15.75" thickBot="1" x14ac:dyDescent="0.3">
      <c r="L476" s="124"/>
      <c r="M476"/>
      <c r="N476"/>
      <c r="O476"/>
      <c r="P476"/>
    </row>
    <row r="477" spans="1:16" ht="33.75" thickBot="1" x14ac:dyDescent="0.3">
      <c r="A477" s="94" t="s">
        <v>345</v>
      </c>
      <c r="B477" s="70" t="s">
        <v>85</v>
      </c>
      <c r="C477" s="149" t="s">
        <v>215</v>
      </c>
      <c r="J477" s="164" t="s">
        <v>345</v>
      </c>
      <c r="K477" s="163" t="s">
        <v>61</v>
      </c>
      <c r="L477" s="161" t="str">
        <f t="shared" si="146"/>
        <v>Thành phần</v>
      </c>
      <c r="M477" s="149" t="s">
        <v>215</v>
      </c>
      <c r="N477"/>
      <c r="O477"/>
      <c r="P477"/>
    </row>
    <row r="478" spans="1:16" ht="31.5" x14ac:dyDescent="0.25">
      <c r="A478" s="38" t="s">
        <v>84</v>
      </c>
      <c r="B478" s="152" t="s">
        <v>351</v>
      </c>
      <c r="C478" s="97">
        <v>25</v>
      </c>
      <c r="K478" s="112">
        <v>1</v>
      </c>
      <c r="L478" s="124" t="str">
        <f t="shared" si="146"/>
        <v>Probe qPCR mastermix, 2X</v>
      </c>
      <c r="M478" s="126">
        <f t="shared" ref="M478:M481" si="147">IFERROR(C478*$D$1,"./.")</f>
        <v>0</v>
      </c>
      <c r="N478"/>
      <c r="O478"/>
      <c r="P478"/>
    </row>
    <row r="479" spans="1:16" ht="105.75" thickBot="1" x14ac:dyDescent="0.3">
      <c r="A479" s="160" t="s">
        <v>346</v>
      </c>
      <c r="B479" s="152" t="s">
        <v>347</v>
      </c>
      <c r="C479" s="97">
        <v>2.5</v>
      </c>
      <c r="J479" s="24"/>
      <c r="K479" s="112">
        <v>2</v>
      </c>
      <c r="L479" s="124" t="str">
        <f t="shared" si="146"/>
        <v>M151_F (100ng/uL)</v>
      </c>
      <c r="M479" s="126">
        <f t="shared" si="147"/>
        <v>0</v>
      </c>
      <c r="N479"/>
      <c r="O479"/>
      <c r="P479"/>
    </row>
    <row r="480" spans="1:16" ht="15.75" x14ac:dyDescent="0.25">
      <c r="B480" s="152" t="s">
        <v>348</v>
      </c>
      <c r="C480" s="97">
        <v>2.5</v>
      </c>
      <c r="K480" s="112">
        <v>3</v>
      </c>
      <c r="L480" s="124" t="str">
        <f t="shared" si="146"/>
        <v>M151_R (100ng/uL)</v>
      </c>
      <c r="M480" s="126">
        <f t="shared" si="147"/>
        <v>0</v>
      </c>
      <c r="N480"/>
      <c r="O480"/>
      <c r="P480"/>
    </row>
    <row r="481" spans="1:16" ht="15.75" x14ac:dyDescent="0.25">
      <c r="B481" s="152" t="s">
        <v>47</v>
      </c>
      <c r="C481" s="97">
        <v>15</v>
      </c>
      <c r="K481" s="112">
        <v>4</v>
      </c>
      <c r="L481" s="124" t="str">
        <f t="shared" si="146"/>
        <v>Nước</v>
      </c>
      <c r="M481" s="126">
        <f t="shared" si="147"/>
        <v>0</v>
      </c>
      <c r="N481"/>
      <c r="O481"/>
      <c r="P481"/>
    </row>
    <row r="482" spans="1:16" ht="16.5" thickBot="1" x14ac:dyDescent="0.3">
      <c r="B482" s="154" t="s">
        <v>99</v>
      </c>
      <c r="C482" s="98">
        <v>5</v>
      </c>
      <c r="K482" s="113">
        <v>5</v>
      </c>
      <c r="L482" s="127" t="str">
        <f t="shared" si="146"/>
        <v>Khuôn DNA</v>
      </c>
      <c r="M482" s="98">
        <v>5</v>
      </c>
      <c r="N482"/>
      <c r="O482"/>
      <c r="P482"/>
    </row>
    <row r="483" spans="1:16" ht="15.75" thickBot="1" x14ac:dyDescent="0.3">
      <c r="L483" s="124"/>
      <c r="M483"/>
      <c r="N483"/>
      <c r="O483"/>
      <c r="P483"/>
    </row>
    <row r="484" spans="1:16" ht="33.75" thickBot="1" x14ac:dyDescent="0.3">
      <c r="A484" s="77" t="s">
        <v>349</v>
      </c>
      <c r="B484" s="70" t="s">
        <v>85</v>
      </c>
      <c r="C484" s="149" t="s">
        <v>215</v>
      </c>
      <c r="J484" s="166" t="s">
        <v>349</v>
      </c>
      <c r="K484" s="163" t="s">
        <v>61</v>
      </c>
      <c r="L484" s="161" t="str">
        <f t="shared" si="146"/>
        <v>Thành phần</v>
      </c>
      <c r="M484" s="149" t="s">
        <v>215</v>
      </c>
      <c r="N484"/>
      <c r="O484"/>
      <c r="P484"/>
    </row>
    <row r="485" spans="1:16" ht="32.25" thickBot="1" x14ac:dyDescent="0.3">
      <c r="A485" s="81" t="s">
        <v>350</v>
      </c>
      <c r="B485" s="152" t="s">
        <v>351</v>
      </c>
      <c r="C485" s="97">
        <v>12.5</v>
      </c>
      <c r="K485" s="112">
        <v>1</v>
      </c>
      <c r="L485" s="124" t="str">
        <f t="shared" si="146"/>
        <v>Probe qPCR mastermix, 2X</v>
      </c>
      <c r="M485" s="126">
        <f t="shared" ref="M485:M489" si="148">IFERROR(C485*$D$1,"./.")</f>
        <v>0</v>
      </c>
      <c r="N485"/>
      <c r="O485"/>
      <c r="P485"/>
    </row>
    <row r="486" spans="1:16" ht="15.75" x14ac:dyDescent="0.25">
      <c r="B486" s="152" t="s">
        <v>334</v>
      </c>
      <c r="C486" s="97">
        <v>2.25</v>
      </c>
      <c r="K486" s="112">
        <v>2</v>
      </c>
      <c r="L486" s="124" t="str">
        <f t="shared" si="146"/>
        <v>Mồi xuôi (10mM)</v>
      </c>
      <c r="M486" s="126">
        <f t="shared" si="148"/>
        <v>0</v>
      </c>
      <c r="N486"/>
      <c r="O486"/>
      <c r="P486"/>
    </row>
    <row r="487" spans="1:16" ht="15.75" x14ac:dyDescent="0.25">
      <c r="B487" s="152" t="s">
        <v>335</v>
      </c>
      <c r="C487" s="97">
        <v>2.25</v>
      </c>
      <c r="K487" s="112">
        <v>3</v>
      </c>
      <c r="L487" s="124" t="str">
        <f t="shared" si="146"/>
        <v>Mồi ngược (10mM)</v>
      </c>
      <c r="M487" s="126">
        <f t="shared" si="148"/>
        <v>0</v>
      </c>
      <c r="N487"/>
      <c r="O487"/>
      <c r="P487"/>
    </row>
    <row r="488" spans="1:16" ht="15.75" x14ac:dyDescent="0.25">
      <c r="B488" s="152" t="s">
        <v>336</v>
      </c>
      <c r="C488" s="97">
        <v>0.63</v>
      </c>
      <c r="K488" s="112">
        <v>4</v>
      </c>
      <c r="L488" s="124" t="str">
        <f t="shared" si="146"/>
        <v>Probe (10mM)</v>
      </c>
      <c r="M488" s="126">
        <f t="shared" si="148"/>
        <v>0</v>
      </c>
      <c r="N488"/>
      <c r="O488"/>
      <c r="P488"/>
    </row>
    <row r="489" spans="1:16" ht="15.75" x14ac:dyDescent="0.25">
      <c r="B489" s="152" t="s">
        <v>144</v>
      </c>
      <c r="C489" s="97">
        <v>2.37</v>
      </c>
      <c r="K489" s="112">
        <v>5</v>
      </c>
      <c r="L489" s="124" t="str">
        <f t="shared" si="146"/>
        <v>Nuclease free water</v>
      </c>
      <c r="M489" s="126">
        <f t="shared" si="148"/>
        <v>0</v>
      </c>
      <c r="N489"/>
      <c r="O489"/>
      <c r="P489"/>
    </row>
    <row r="490" spans="1:16" ht="16.5" thickBot="1" x14ac:dyDescent="0.3">
      <c r="B490" s="154" t="s">
        <v>99</v>
      </c>
      <c r="C490" s="98">
        <v>5</v>
      </c>
      <c r="K490" s="113">
        <v>6</v>
      </c>
      <c r="L490" s="127" t="str">
        <f t="shared" si="146"/>
        <v>Khuôn DNA</v>
      </c>
      <c r="M490" s="98">
        <v>5</v>
      </c>
      <c r="N490"/>
      <c r="O490"/>
      <c r="P490"/>
    </row>
    <row r="491" spans="1:16" ht="15.75" thickBot="1" x14ac:dyDescent="0.3"/>
    <row r="492" spans="1:16" ht="30.75" thickBot="1" x14ac:dyDescent="0.3">
      <c r="A492" s="77" t="s">
        <v>372</v>
      </c>
      <c r="B492" s="174" t="s">
        <v>85</v>
      </c>
      <c r="C492" s="96" t="s">
        <v>215</v>
      </c>
      <c r="J492" s="115" t="str">
        <f>A492</f>
        <v>Salmella_LAMP</v>
      </c>
      <c r="K492" s="163" t="s">
        <v>61</v>
      </c>
      <c r="L492" s="161" t="str">
        <f t="shared" ref="L492:L496" si="149">B492</f>
        <v>Thành phần</v>
      </c>
      <c r="M492" s="149" t="s">
        <v>215</v>
      </c>
    </row>
    <row r="493" spans="1:16" ht="15.75" x14ac:dyDescent="0.25">
      <c r="A493" s="73" t="s">
        <v>84</v>
      </c>
      <c r="B493" s="152" t="s">
        <v>373</v>
      </c>
      <c r="C493" s="97">
        <v>12.5</v>
      </c>
      <c r="K493" s="112">
        <v>1</v>
      </c>
      <c r="L493" s="124" t="str">
        <f t="shared" si="149"/>
        <v>LAMP master mix, 2X</v>
      </c>
      <c r="M493" s="126">
        <f t="shared" ref="M493:M494" si="150">IFERROR(C493*$D$1,"./.")</f>
        <v>0</v>
      </c>
    </row>
    <row r="494" spans="1:16" ht="90.75" thickBot="1" x14ac:dyDescent="0.3">
      <c r="A494" s="74" t="s">
        <v>377</v>
      </c>
      <c r="B494" s="152" t="s">
        <v>374</v>
      </c>
      <c r="C494" s="97">
        <v>2.5</v>
      </c>
      <c r="K494" s="112">
        <v>2</v>
      </c>
      <c r="L494" s="124" t="str">
        <f t="shared" si="149"/>
        <v>Primer mix, 10X</v>
      </c>
      <c r="M494" s="126">
        <f t="shared" si="150"/>
        <v>0</v>
      </c>
    </row>
    <row r="495" spans="1:16" ht="15.75" x14ac:dyDescent="0.25">
      <c r="B495" s="152" t="s">
        <v>47</v>
      </c>
      <c r="C495" s="97">
        <v>8</v>
      </c>
      <c r="K495" s="112">
        <v>3</v>
      </c>
      <c r="L495" s="124" t="str">
        <f t="shared" si="149"/>
        <v>Nước</v>
      </c>
      <c r="M495" s="126">
        <f>IFERROR(C495*$D$1,"./.")</f>
        <v>0</v>
      </c>
    </row>
    <row r="496" spans="1:16" ht="16.5" thickBot="1" x14ac:dyDescent="0.3">
      <c r="B496" s="154" t="s">
        <v>375</v>
      </c>
      <c r="C496" s="98">
        <v>2</v>
      </c>
      <c r="K496" s="113">
        <v>4</v>
      </c>
      <c r="L496" s="127" t="str">
        <f t="shared" si="149"/>
        <v>Khuôn DN</v>
      </c>
      <c r="M496" s="129">
        <f>C496</f>
        <v>2</v>
      </c>
    </row>
    <row r="497" spans="12:13" x14ac:dyDescent="0.25">
      <c r="L497" s="175"/>
      <c r="M497" s="125"/>
    </row>
    <row r="498" spans="12:13" x14ac:dyDescent="0.25">
      <c r="L498" s="175"/>
      <c r="M498" s="33"/>
    </row>
  </sheetData>
  <phoneticPr fontId="4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view="pageLayout" zoomScaleNormal="100" workbookViewId="0">
      <selection activeCell="A2" sqref="A2"/>
    </sheetView>
  </sheetViews>
  <sheetFormatPr defaultColWidth="9.140625" defaultRowHeight="12.75" x14ac:dyDescent="0.25"/>
  <cols>
    <col min="1" max="1" width="15.42578125" style="27" customWidth="1"/>
    <col min="2" max="2" width="16.42578125" style="27" customWidth="1"/>
    <col min="3" max="3" width="13.7109375" style="27" customWidth="1"/>
    <col min="4" max="4" width="19.140625" style="27" customWidth="1"/>
    <col min="5" max="5" width="22.28515625" style="27" customWidth="1"/>
    <col min="6" max="6" width="16.42578125" style="27" customWidth="1"/>
    <col min="7" max="7" width="32.140625" style="27" bestFit="1" customWidth="1"/>
    <col min="8" max="8" width="14.5703125" style="27" customWidth="1"/>
    <col min="9" max="16384" width="9.140625" style="27"/>
  </cols>
  <sheetData>
    <row r="1" ht="43.35" customHeight="1" x14ac:dyDescent="0.25"/>
    <row r="2" ht="43.35" customHeight="1" x14ac:dyDescent="0.25"/>
    <row r="3" ht="43.35" customHeight="1" x14ac:dyDescent="0.25"/>
    <row r="4" ht="43.35" customHeight="1" x14ac:dyDescent="0.25"/>
    <row r="5" ht="43.35" customHeight="1" x14ac:dyDescent="0.25"/>
    <row r="6" ht="43.35" customHeight="1" x14ac:dyDescent="0.25"/>
    <row r="7" ht="43.35" customHeight="1" x14ac:dyDescent="0.25"/>
    <row r="8" ht="43.35" customHeight="1" x14ac:dyDescent="0.25"/>
    <row r="9" ht="43.35" customHeight="1" x14ac:dyDescent="0.25"/>
    <row r="10" ht="43.35" customHeight="1" x14ac:dyDescent="0.25"/>
    <row r="11" ht="43.35" customHeight="1" x14ac:dyDescent="0.25"/>
    <row r="12" ht="43.35" customHeight="1" x14ac:dyDescent="0.25"/>
    <row r="13" ht="43.35" customHeight="1" x14ac:dyDescent="0.25"/>
    <row r="14" ht="43.35" customHeight="1" x14ac:dyDescent="0.25"/>
    <row r="15" ht="43.35" customHeight="1" x14ac:dyDescent="0.25"/>
    <row r="16" ht="43.35" customHeight="1" x14ac:dyDescent="0.25"/>
    <row r="17" ht="43.35" customHeight="1" x14ac:dyDescent="0.25"/>
    <row r="18" ht="43.35" customHeight="1" x14ac:dyDescent="0.25"/>
    <row r="19" ht="43.35" customHeight="1" x14ac:dyDescent="0.25"/>
    <row r="20" ht="43.35" customHeight="1" x14ac:dyDescent="0.25"/>
    <row r="21" ht="43.35" customHeight="1" x14ac:dyDescent="0.25"/>
    <row r="22" ht="43.35" customHeight="1" x14ac:dyDescent="0.25"/>
    <row r="23" ht="43.35" customHeight="1" x14ac:dyDescent="0.25"/>
    <row r="24" ht="43.35" customHeight="1" x14ac:dyDescent="0.25"/>
    <row r="25" ht="43.35" customHeight="1" x14ac:dyDescent="0.25"/>
    <row r="26" ht="43.35" customHeight="1" x14ac:dyDescent="0.25"/>
    <row r="27" ht="43.35" customHeight="1" x14ac:dyDescent="0.25"/>
    <row r="28" ht="43.35" customHeight="1" x14ac:dyDescent="0.25"/>
    <row r="29" ht="43.35" customHeight="1" x14ac:dyDescent="0.25"/>
    <row r="30" ht="43.35" customHeight="1" x14ac:dyDescent="0.25"/>
    <row r="31" ht="43.35" customHeight="1" x14ac:dyDescent="0.25"/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view="pageLayout" zoomScaleNormal="100" workbookViewId="0">
      <selection activeCell="D3" sqref="D3"/>
    </sheetView>
  </sheetViews>
  <sheetFormatPr defaultColWidth="9.140625" defaultRowHeight="12.75" x14ac:dyDescent="0.25"/>
  <cols>
    <col min="1" max="1" width="15.42578125" style="27" customWidth="1"/>
    <col min="2" max="2" width="16.42578125" style="27" customWidth="1"/>
    <col min="3" max="3" width="13.7109375" style="27" customWidth="1"/>
    <col min="4" max="4" width="19.140625" style="27" customWidth="1"/>
    <col min="5" max="5" width="22.28515625" style="27" customWidth="1"/>
    <col min="6" max="6" width="16.42578125" style="27" customWidth="1"/>
    <col min="7" max="7" width="32.140625" style="27" bestFit="1" customWidth="1"/>
    <col min="8" max="8" width="14.5703125" style="27" customWidth="1"/>
    <col min="9" max="16384" width="9.140625" style="27"/>
  </cols>
  <sheetData>
    <row r="1" ht="43.35" customHeight="1" x14ac:dyDescent="0.25"/>
    <row r="2" ht="43.35" customHeight="1" x14ac:dyDescent="0.25"/>
    <row r="3" ht="43.35" customHeight="1" x14ac:dyDescent="0.25"/>
    <row r="4" ht="43.35" customHeight="1" x14ac:dyDescent="0.25"/>
    <row r="5" ht="43.35" customHeight="1" x14ac:dyDescent="0.25"/>
    <row r="6" ht="43.35" customHeight="1" x14ac:dyDescent="0.25"/>
    <row r="7" ht="43.35" customHeight="1" x14ac:dyDescent="0.25"/>
    <row r="8" ht="43.35" customHeight="1" x14ac:dyDescent="0.25"/>
    <row r="9" ht="43.35" customHeight="1" x14ac:dyDescent="0.25"/>
    <row r="10" ht="43.35" customHeight="1" x14ac:dyDescent="0.25"/>
    <row r="11" ht="43.35" customHeight="1" x14ac:dyDescent="0.25"/>
    <row r="12" ht="43.35" customHeight="1" x14ac:dyDescent="0.25"/>
    <row r="13" ht="43.35" customHeight="1" x14ac:dyDescent="0.25"/>
    <row r="14" ht="43.35" customHeight="1" x14ac:dyDescent="0.25"/>
    <row r="15" ht="43.35" customHeight="1" x14ac:dyDescent="0.25"/>
    <row r="16" ht="43.35" customHeight="1" x14ac:dyDescent="0.25"/>
    <row r="17" ht="43.35" customHeight="1" x14ac:dyDescent="0.25"/>
    <row r="18" ht="43.35" customHeight="1" x14ac:dyDescent="0.25"/>
    <row r="19" ht="43.35" customHeight="1" x14ac:dyDescent="0.25"/>
    <row r="20" ht="43.35" customHeight="1" x14ac:dyDescent="0.25"/>
    <row r="21" ht="43.35" customHeight="1" x14ac:dyDescent="0.25"/>
    <row r="22" ht="43.35" customHeight="1" x14ac:dyDescent="0.25"/>
    <row r="23" ht="43.35" customHeight="1" x14ac:dyDescent="0.25"/>
    <row r="24" ht="43.35" customHeight="1" x14ac:dyDescent="0.25"/>
    <row r="25" ht="43.35" customHeight="1" x14ac:dyDescent="0.25"/>
    <row r="26" ht="43.35" customHeight="1" x14ac:dyDescent="0.25"/>
    <row r="27" ht="43.35" customHeight="1" x14ac:dyDescent="0.25"/>
    <row r="28" ht="43.35" customHeight="1" x14ac:dyDescent="0.25"/>
    <row r="29" ht="43.35" customHeight="1" x14ac:dyDescent="0.25"/>
    <row r="30" ht="43.35" customHeight="1" x14ac:dyDescent="0.25"/>
    <row r="31" ht="43.35" customHeight="1" x14ac:dyDescent="0.25"/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view="pageLayout" zoomScaleNormal="100" workbookViewId="0">
      <selection activeCell="D3" sqref="D3"/>
    </sheetView>
  </sheetViews>
  <sheetFormatPr defaultColWidth="9.140625" defaultRowHeight="12.75" x14ac:dyDescent="0.25"/>
  <cols>
    <col min="1" max="1" width="15.42578125" style="27" customWidth="1"/>
    <col min="2" max="2" width="16.42578125" style="27" customWidth="1"/>
    <col min="3" max="3" width="13.7109375" style="27" customWidth="1"/>
    <col min="4" max="4" width="19.140625" style="27" customWidth="1"/>
    <col min="5" max="5" width="22.28515625" style="27" customWidth="1"/>
    <col min="6" max="6" width="16.42578125" style="27" customWidth="1"/>
    <col min="7" max="7" width="32.140625" style="27" bestFit="1" customWidth="1"/>
    <col min="8" max="8" width="14.5703125" style="27" customWidth="1"/>
    <col min="9" max="16384" width="9.140625" style="27"/>
  </cols>
  <sheetData>
    <row r="1" ht="43.35" customHeight="1" x14ac:dyDescent="0.25"/>
    <row r="2" ht="43.35" customHeight="1" x14ac:dyDescent="0.25"/>
    <row r="3" ht="43.35" customHeight="1" x14ac:dyDescent="0.25"/>
    <row r="4" ht="43.35" customHeight="1" x14ac:dyDescent="0.25"/>
    <row r="5" ht="43.35" customHeight="1" x14ac:dyDescent="0.25"/>
    <row r="6" ht="43.35" customHeight="1" x14ac:dyDescent="0.25"/>
    <row r="7" ht="43.35" customHeight="1" x14ac:dyDescent="0.25"/>
    <row r="8" ht="43.35" customHeight="1" x14ac:dyDescent="0.25"/>
    <row r="9" ht="43.35" customHeight="1" x14ac:dyDescent="0.25"/>
    <row r="10" ht="43.35" customHeight="1" x14ac:dyDescent="0.25"/>
    <row r="11" ht="43.35" customHeight="1" x14ac:dyDescent="0.25"/>
    <row r="12" ht="43.35" customHeight="1" x14ac:dyDescent="0.25"/>
    <row r="13" ht="43.35" customHeight="1" x14ac:dyDescent="0.25"/>
    <row r="14" ht="43.35" customHeight="1" x14ac:dyDescent="0.25"/>
    <row r="15" ht="43.35" customHeight="1" x14ac:dyDescent="0.25"/>
    <row r="16" ht="43.35" customHeight="1" x14ac:dyDescent="0.25"/>
    <row r="17" ht="43.35" customHeight="1" x14ac:dyDescent="0.25"/>
    <row r="18" ht="43.35" customHeight="1" x14ac:dyDescent="0.25"/>
    <row r="19" ht="43.35" customHeight="1" x14ac:dyDescent="0.25"/>
    <row r="20" ht="43.35" customHeight="1" x14ac:dyDescent="0.25"/>
    <row r="21" ht="43.35" customHeight="1" x14ac:dyDescent="0.25"/>
    <row r="22" ht="43.35" customHeight="1" x14ac:dyDescent="0.25"/>
    <row r="23" ht="43.35" customHeight="1" x14ac:dyDescent="0.25"/>
    <row r="24" ht="43.35" customHeight="1" x14ac:dyDescent="0.25"/>
    <row r="25" ht="43.35" customHeight="1" x14ac:dyDescent="0.25"/>
    <row r="26" ht="43.35" customHeight="1" x14ac:dyDescent="0.25"/>
    <row r="27" ht="43.35" customHeight="1" x14ac:dyDescent="0.25"/>
    <row r="28" ht="43.35" customHeight="1" x14ac:dyDescent="0.25"/>
    <row r="29" ht="43.35" customHeight="1" x14ac:dyDescent="0.25"/>
    <row r="30" ht="43.35" customHeight="1" x14ac:dyDescent="0.25"/>
    <row r="31" ht="43.35" customHeight="1" x14ac:dyDescent="0.25"/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0"/>
  <sheetViews>
    <sheetView view="pageLayout" zoomScaleNormal="100" workbookViewId="0">
      <selection activeCell="B8" sqref="B8"/>
    </sheetView>
  </sheetViews>
  <sheetFormatPr defaultColWidth="9" defaultRowHeight="15" x14ac:dyDescent="0.25"/>
  <cols>
    <col min="1" max="1" width="6.5703125" customWidth="1"/>
    <col min="2" max="5" width="18.140625" customWidth="1"/>
  </cols>
  <sheetData>
    <row r="1" spans="1:5" x14ac:dyDescent="0.25">
      <c r="A1" s="176"/>
      <c r="B1" s="176"/>
      <c r="C1" s="176"/>
      <c r="D1" s="176"/>
      <c r="E1" s="24"/>
    </row>
    <row r="2" spans="1:5" x14ac:dyDescent="0.25">
      <c r="A2" s="24"/>
      <c r="B2" s="24"/>
      <c r="C2" s="24"/>
      <c r="D2" s="24"/>
      <c r="E2" s="24"/>
    </row>
    <row r="3" spans="1:5" x14ac:dyDescent="0.25">
      <c r="A3" s="24"/>
      <c r="B3" s="24"/>
      <c r="C3" s="24"/>
      <c r="D3" s="24"/>
      <c r="E3" s="24"/>
    </row>
    <row r="4" spans="1:5" x14ac:dyDescent="0.25">
      <c r="A4" s="24"/>
      <c r="B4" s="24"/>
      <c r="C4" s="24"/>
      <c r="D4" s="24"/>
      <c r="E4" s="24"/>
    </row>
    <row r="5" spans="1:5" x14ac:dyDescent="0.25">
      <c r="A5" s="24"/>
      <c r="B5" s="24"/>
      <c r="C5" s="24"/>
      <c r="D5" s="24"/>
      <c r="E5" s="24"/>
    </row>
    <row r="6" spans="1:5" x14ac:dyDescent="0.25">
      <c r="A6" s="24"/>
      <c r="B6" s="24"/>
      <c r="C6" s="24"/>
      <c r="D6" s="24"/>
      <c r="E6" s="24"/>
    </row>
    <row r="7" spans="1:5" x14ac:dyDescent="0.25">
      <c r="A7" s="24"/>
      <c r="B7" s="24"/>
      <c r="C7" s="24"/>
      <c r="D7" s="24"/>
      <c r="E7" s="24"/>
    </row>
    <row r="8" spans="1:5" x14ac:dyDescent="0.25">
      <c r="A8" s="24"/>
      <c r="B8" s="24"/>
      <c r="C8" s="24"/>
      <c r="D8" s="24"/>
      <c r="E8" s="24"/>
    </row>
    <row r="9" spans="1:5" x14ac:dyDescent="0.25">
      <c r="A9" s="24"/>
      <c r="B9" s="24"/>
      <c r="C9" s="24"/>
      <c r="D9" s="24"/>
      <c r="E9" s="24"/>
    </row>
    <row r="10" spans="1:5" x14ac:dyDescent="0.25">
      <c r="A10" s="24"/>
      <c r="B10" s="24"/>
      <c r="C10" s="24"/>
      <c r="D10" s="24"/>
      <c r="E10" s="24"/>
    </row>
    <row r="11" spans="1:5" x14ac:dyDescent="0.25">
      <c r="A11" s="24"/>
      <c r="B11" s="24"/>
      <c r="C11" s="24"/>
      <c r="D11" s="24"/>
      <c r="E11" s="24"/>
    </row>
    <row r="12" spans="1:5" x14ac:dyDescent="0.25">
      <c r="A12" s="177"/>
      <c r="B12" s="24"/>
      <c r="C12" s="24"/>
      <c r="D12" s="24"/>
      <c r="E12" s="24"/>
    </row>
    <row r="13" spans="1:5" x14ac:dyDescent="0.25">
      <c r="A13" s="176"/>
      <c r="B13" s="176"/>
      <c r="C13" s="176"/>
      <c r="D13" s="176"/>
      <c r="E13" s="24"/>
    </row>
    <row r="14" spans="1:5" x14ac:dyDescent="0.25">
      <c r="A14" s="176"/>
      <c r="B14" s="176"/>
      <c r="C14" s="176"/>
      <c r="D14" s="176"/>
      <c r="E14" s="24"/>
    </row>
    <row r="15" spans="1:5" x14ac:dyDescent="0.25">
      <c r="A15" s="24"/>
      <c r="B15" s="24"/>
      <c r="C15" s="24"/>
      <c r="D15" s="24"/>
      <c r="E15" s="24"/>
    </row>
    <row r="16" spans="1:5" x14ac:dyDescent="0.25">
      <c r="A16" s="24"/>
      <c r="B16" s="24"/>
      <c r="C16" s="24"/>
      <c r="D16" s="24"/>
      <c r="E16" s="24"/>
    </row>
    <row r="17" spans="1:5" x14ac:dyDescent="0.25">
      <c r="A17" s="24"/>
      <c r="B17" s="24"/>
      <c r="C17" s="24"/>
      <c r="D17" s="24"/>
      <c r="E17" s="24"/>
    </row>
    <row r="18" spans="1:5" x14ac:dyDescent="0.25">
      <c r="A18" s="24"/>
      <c r="B18" s="24"/>
      <c r="C18" s="24"/>
      <c r="D18" s="24"/>
      <c r="E18" s="24"/>
    </row>
    <row r="19" spans="1:5" x14ac:dyDescent="0.25">
      <c r="A19" s="24"/>
      <c r="B19" s="24"/>
      <c r="C19" s="24"/>
      <c r="D19" s="24"/>
      <c r="E19" s="24"/>
    </row>
    <row r="20" spans="1:5" x14ac:dyDescent="0.25">
      <c r="A20" s="24"/>
      <c r="B20" s="24"/>
      <c r="C20" s="24"/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  <row r="23" spans="1:5" x14ac:dyDescent="0.25">
      <c r="A23" s="176"/>
      <c r="B23" s="24"/>
      <c r="C23" s="24"/>
      <c r="D23" s="24"/>
      <c r="E23" s="24"/>
    </row>
    <row r="24" spans="1:5" x14ac:dyDescent="0.25">
      <c r="A24" s="24"/>
      <c r="B24" s="24"/>
      <c r="C24" s="24"/>
      <c r="D24" s="24"/>
      <c r="E24" s="24"/>
    </row>
    <row r="25" spans="1:5" x14ac:dyDescent="0.25">
      <c r="A25" s="176"/>
      <c r="B25" s="24"/>
      <c r="C25" s="24"/>
      <c r="D25" s="24"/>
      <c r="E25" s="24"/>
    </row>
    <row r="26" spans="1:5" x14ac:dyDescent="0.25">
      <c r="A26" s="24"/>
      <c r="B26" s="24"/>
      <c r="C26" s="24"/>
      <c r="D26" s="24"/>
      <c r="E26" s="24"/>
    </row>
    <row r="27" spans="1:5" x14ac:dyDescent="0.25">
      <c r="A27" s="24"/>
      <c r="B27" s="24"/>
      <c r="C27" s="24"/>
      <c r="D27" s="24"/>
      <c r="E27" s="24"/>
    </row>
    <row r="28" spans="1:5" x14ac:dyDescent="0.25">
      <c r="A28" s="24"/>
      <c r="B28" s="24"/>
      <c r="C28" s="24"/>
      <c r="D28" s="24"/>
      <c r="E28" s="24"/>
    </row>
    <row r="29" spans="1:5" x14ac:dyDescent="0.25">
      <c r="A29" s="24"/>
      <c r="B29" s="24"/>
      <c r="C29" s="24"/>
      <c r="D29" s="24"/>
      <c r="E29" s="24"/>
    </row>
    <row r="30" spans="1:5" x14ac:dyDescent="0.25">
      <c r="A30" s="24"/>
      <c r="B30" s="24"/>
      <c r="C30" s="24"/>
      <c r="D30" s="24"/>
      <c r="E30" s="24"/>
    </row>
    <row r="31" spans="1:5" x14ac:dyDescent="0.25">
      <c r="A31" s="24"/>
      <c r="B31" s="24"/>
      <c r="C31" s="24"/>
      <c r="D31" s="24"/>
      <c r="E31" s="24"/>
    </row>
    <row r="32" spans="1:5" x14ac:dyDescent="0.25">
      <c r="A32" s="24"/>
      <c r="B32" s="24"/>
      <c r="C32" s="24"/>
      <c r="D32" s="24"/>
      <c r="E32" s="24"/>
    </row>
    <row r="33" spans="1:5" x14ac:dyDescent="0.25">
      <c r="A33" s="24"/>
      <c r="B33" s="24"/>
      <c r="C33" s="24"/>
      <c r="D33" s="24"/>
      <c r="E33" s="24"/>
    </row>
    <row r="34" spans="1:5" x14ac:dyDescent="0.25">
      <c r="A34" s="24"/>
      <c r="B34" s="24"/>
      <c r="C34" s="24"/>
      <c r="D34" s="24"/>
      <c r="E34" s="24"/>
    </row>
    <row r="35" spans="1:5" x14ac:dyDescent="0.25">
      <c r="A35" s="24"/>
      <c r="B35" s="24"/>
      <c r="C35" s="24"/>
      <c r="D35" s="24"/>
      <c r="E35" s="24"/>
    </row>
    <row r="36" spans="1:5" x14ac:dyDescent="0.25">
      <c r="A36" s="24"/>
      <c r="B36" s="24"/>
      <c r="C36" s="24"/>
      <c r="D36" s="24"/>
      <c r="E36" s="24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35"/>
  <sheetViews>
    <sheetView workbookViewId="0">
      <selection activeCell="C5" sqref="C5:C9"/>
    </sheetView>
  </sheetViews>
  <sheetFormatPr defaultColWidth="9.140625" defaultRowHeight="16.5" x14ac:dyDescent="0.25"/>
  <cols>
    <col min="1" max="1" width="9.140625" style="1"/>
    <col min="2" max="2" width="48" style="1" customWidth="1"/>
    <col min="3" max="3" width="15.28515625" style="1" bestFit="1" customWidth="1"/>
    <col min="4" max="4" width="15.5703125" style="1" bestFit="1" customWidth="1"/>
    <col min="5" max="5" width="8.42578125" style="1" customWidth="1"/>
    <col min="6" max="6" width="8.5703125" style="1" customWidth="1"/>
    <col min="7" max="7" width="10" style="1" customWidth="1"/>
    <col min="8" max="16384" width="9.140625" style="1"/>
  </cols>
  <sheetData>
    <row r="2" spans="2:12" ht="21" customHeight="1" x14ac:dyDescent="0.25">
      <c r="B2" s="12" t="s">
        <v>0</v>
      </c>
      <c r="C2" s="178" t="s">
        <v>1</v>
      </c>
      <c r="D2" s="178"/>
      <c r="E2" s="178"/>
      <c r="F2" s="178"/>
      <c r="G2" s="178"/>
    </row>
    <row r="3" spans="2:12" x14ac:dyDescent="0.25">
      <c r="B3" s="12" t="s">
        <v>2</v>
      </c>
      <c r="C3" s="6" t="s">
        <v>3</v>
      </c>
      <c r="D3" s="6" t="s">
        <v>4</v>
      </c>
      <c r="E3" s="6" t="s">
        <v>5</v>
      </c>
      <c r="F3" s="6" t="s">
        <v>7</v>
      </c>
      <c r="G3" s="6" t="s">
        <v>6</v>
      </c>
    </row>
    <row r="4" spans="2:12" ht="17.25" x14ac:dyDescent="0.3">
      <c r="B4" s="13" t="s">
        <v>9</v>
      </c>
      <c r="C4" s="15" t="s">
        <v>8</v>
      </c>
      <c r="D4" s="16" t="s">
        <v>20</v>
      </c>
    </row>
    <row r="5" spans="2:12" ht="18" x14ac:dyDescent="0.25">
      <c r="B5" s="7" t="s">
        <v>21</v>
      </c>
      <c r="C5" s="188" t="e">
        <f>HYPERLINK(#REF!)</f>
        <v>#REF!</v>
      </c>
      <c r="D5" s="11" t="e">
        <f>12.5*$C$5</f>
        <v>#REF!</v>
      </c>
    </row>
    <row r="6" spans="2:12" ht="18" x14ac:dyDescent="0.25">
      <c r="B6" s="7" t="s">
        <v>22</v>
      </c>
      <c r="C6" s="184"/>
      <c r="D6" s="11" t="e">
        <f>0.5*$C$5</f>
        <v>#REF!</v>
      </c>
      <c r="L6" s="19"/>
    </row>
    <row r="7" spans="2:12" ht="18" x14ac:dyDescent="0.25">
      <c r="B7" s="7" t="s">
        <v>23</v>
      </c>
      <c r="C7" s="184"/>
      <c r="D7" s="11" t="e">
        <f>1*$C$5</f>
        <v>#REF!</v>
      </c>
    </row>
    <row r="8" spans="2:12" ht="18" x14ac:dyDescent="0.25">
      <c r="B8" s="7" t="s">
        <v>24</v>
      </c>
      <c r="C8" s="184"/>
      <c r="D8" s="11" t="e">
        <f>1*$C$5</f>
        <v>#REF!</v>
      </c>
    </row>
    <row r="9" spans="2:12" ht="18" x14ac:dyDescent="0.25">
      <c r="B9" s="7" t="s">
        <v>25</v>
      </c>
      <c r="C9" s="184"/>
      <c r="D9" s="11" t="e">
        <f>5*$C$5</f>
        <v>#REF!</v>
      </c>
    </row>
    <row r="10" spans="2:12" ht="17.25" x14ac:dyDescent="0.25">
      <c r="B10" s="7" t="s">
        <v>26</v>
      </c>
      <c r="C10" s="186" t="s">
        <v>11</v>
      </c>
      <c r="D10" s="185" t="e">
        <f>SUM(D5:D9)</f>
        <v>#REF!</v>
      </c>
    </row>
    <row r="11" spans="2:12" ht="17.25" x14ac:dyDescent="0.25">
      <c r="B11" s="7" t="s">
        <v>27</v>
      </c>
      <c r="C11" s="187"/>
      <c r="D11" s="185"/>
    </row>
    <row r="14" spans="2:12" ht="21" customHeight="1" x14ac:dyDescent="0.25">
      <c r="B14" s="12" t="s">
        <v>0</v>
      </c>
      <c r="C14" s="9" t="s">
        <v>12</v>
      </c>
      <c r="D14" s="10"/>
      <c r="E14" s="10"/>
      <c r="F14" s="10"/>
      <c r="G14" s="10"/>
    </row>
    <row r="15" spans="2:12" x14ac:dyDescent="0.25">
      <c r="B15" s="12" t="s">
        <v>2</v>
      </c>
      <c r="C15" s="6" t="s">
        <v>13</v>
      </c>
      <c r="D15" s="6" t="s">
        <v>14</v>
      </c>
      <c r="E15" s="179" t="s">
        <v>15</v>
      </c>
      <c r="F15" s="179"/>
      <c r="G15" s="6" t="s">
        <v>19</v>
      </c>
      <c r="H15" s="3"/>
      <c r="I15" s="3"/>
    </row>
    <row r="16" spans="2:12" ht="17.25" x14ac:dyDescent="0.3">
      <c r="B16" s="13" t="s">
        <v>9</v>
      </c>
      <c r="C16" s="17" t="s">
        <v>8</v>
      </c>
      <c r="D16" s="18" t="s">
        <v>20</v>
      </c>
      <c r="E16" s="2"/>
    </row>
    <row r="17" spans="2:6" ht="18" x14ac:dyDescent="0.25">
      <c r="B17" s="7" t="s">
        <v>28</v>
      </c>
      <c r="C17" s="184">
        <v>0</v>
      </c>
      <c r="D17" s="5">
        <f>12.5*$C$17</f>
        <v>0</v>
      </c>
    </row>
    <row r="18" spans="2:6" ht="18" x14ac:dyDescent="0.25">
      <c r="B18" s="7" t="s">
        <v>29</v>
      </c>
      <c r="C18" s="184"/>
      <c r="D18" s="5">
        <f>1*$C$17</f>
        <v>0</v>
      </c>
    </row>
    <row r="19" spans="2:6" ht="18" x14ac:dyDescent="0.25">
      <c r="B19" s="7" t="s">
        <v>30</v>
      </c>
      <c r="C19" s="184"/>
      <c r="D19" s="5">
        <f>1*$C$17</f>
        <v>0</v>
      </c>
    </row>
    <row r="20" spans="2:6" ht="18" x14ac:dyDescent="0.25">
      <c r="B20" s="7" t="s">
        <v>31</v>
      </c>
      <c r="C20" s="184"/>
      <c r="D20" s="5">
        <f>5.5*$C$17</f>
        <v>0</v>
      </c>
    </row>
    <row r="21" spans="2:6" x14ac:dyDescent="0.25">
      <c r="B21" s="7" t="s">
        <v>32</v>
      </c>
      <c r="C21" s="186" t="s">
        <v>11</v>
      </c>
      <c r="D21" s="185">
        <f>SUM(D17:D20)</f>
        <v>0</v>
      </c>
    </row>
    <row r="22" spans="2:6" ht="17.25" x14ac:dyDescent="0.25">
      <c r="B22" s="7" t="s">
        <v>33</v>
      </c>
      <c r="C22" s="187"/>
      <c r="D22" s="185"/>
    </row>
    <row r="24" spans="2:6" ht="20.25" customHeight="1" x14ac:dyDescent="0.25">
      <c r="B24" s="12" t="s">
        <v>0</v>
      </c>
      <c r="C24" s="180" t="s">
        <v>16</v>
      </c>
      <c r="D24" s="180"/>
      <c r="E24" s="180"/>
      <c r="F24" s="181"/>
    </row>
    <row r="25" spans="2:6" x14ac:dyDescent="0.25">
      <c r="B25" s="12" t="s">
        <v>2</v>
      </c>
      <c r="C25" s="6" t="s">
        <v>17</v>
      </c>
      <c r="D25" s="6" t="s">
        <v>18</v>
      </c>
      <c r="E25" s="4"/>
      <c r="F25" s="4"/>
    </row>
    <row r="26" spans="2:6" ht="17.25" x14ac:dyDescent="0.3">
      <c r="B26" s="13" t="s">
        <v>9</v>
      </c>
      <c r="C26" s="17" t="s">
        <v>8</v>
      </c>
      <c r="D26" s="18" t="s">
        <v>20</v>
      </c>
      <c r="E26" s="2"/>
    </row>
    <row r="27" spans="2:6" ht="18" x14ac:dyDescent="0.25">
      <c r="B27" s="7" t="s">
        <v>37</v>
      </c>
      <c r="C27" s="184">
        <v>0</v>
      </c>
      <c r="D27" s="8">
        <f>9.75*$C$27</f>
        <v>0</v>
      </c>
    </row>
    <row r="28" spans="2:6" ht="18" x14ac:dyDescent="0.25">
      <c r="B28" s="7" t="s">
        <v>34</v>
      </c>
      <c r="C28" s="184"/>
      <c r="D28" s="8">
        <f>0.5*$C$27</f>
        <v>0</v>
      </c>
    </row>
    <row r="29" spans="2:6" ht="18" x14ac:dyDescent="0.25">
      <c r="B29" s="7" t="s">
        <v>35</v>
      </c>
      <c r="C29" s="184"/>
      <c r="D29" s="8">
        <f>2*$C$27</f>
        <v>0</v>
      </c>
    </row>
    <row r="30" spans="2:6" ht="18" x14ac:dyDescent="0.25">
      <c r="B30" s="7" t="s">
        <v>29</v>
      </c>
      <c r="C30" s="184"/>
      <c r="D30" s="8">
        <f>1*$C$27</f>
        <v>0</v>
      </c>
    </row>
    <row r="31" spans="2:6" ht="16.5" customHeight="1" x14ac:dyDescent="0.25">
      <c r="B31" s="7" t="s">
        <v>30</v>
      </c>
      <c r="C31" s="184"/>
      <c r="D31" s="8">
        <f>1*$C$27</f>
        <v>0</v>
      </c>
    </row>
    <row r="32" spans="2:6" ht="16.5" customHeight="1" x14ac:dyDescent="0.25">
      <c r="B32" s="7" t="s">
        <v>36</v>
      </c>
      <c r="C32" s="184"/>
      <c r="D32" s="8">
        <f>0.25*$C$27</f>
        <v>0</v>
      </c>
    </row>
    <row r="33" spans="2:4" ht="18" x14ac:dyDescent="0.25">
      <c r="B33" s="14" t="s">
        <v>31</v>
      </c>
      <c r="C33" s="184"/>
      <c r="D33" s="8">
        <f>5.5*$C$27</f>
        <v>0</v>
      </c>
    </row>
    <row r="34" spans="2:4" x14ac:dyDescent="0.25">
      <c r="B34" s="14" t="s">
        <v>32</v>
      </c>
      <c r="C34" s="182" t="s">
        <v>11</v>
      </c>
      <c r="D34" s="185">
        <f>SUM(D27:D33)</f>
        <v>0</v>
      </c>
    </row>
    <row r="35" spans="2:4" ht="17.25" x14ac:dyDescent="0.25">
      <c r="B35" s="7" t="s">
        <v>10</v>
      </c>
      <c r="C35" s="183"/>
      <c r="D35" s="185"/>
    </row>
  </sheetData>
  <mergeCells count="12">
    <mergeCell ref="C2:G2"/>
    <mergeCell ref="E15:F15"/>
    <mergeCell ref="C24:F24"/>
    <mergeCell ref="C34:C35"/>
    <mergeCell ref="C27:C33"/>
    <mergeCell ref="D34:D35"/>
    <mergeCell ref="C17:C20"/>
    <mergeCell ref="C21:C22"/>
    <mergeCell ref="D21:D22"/>
    <mergeCell ref="C5:C9"/>
    <mergeCell ref="C10:C11"/>
    <mergeCell ref="D10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CHI_TIEU_1</vt:lpstr>
      <vt:lpstr>CHI_TIEU_2</vt:lpstr>
      <vt:lpstr>CHI_TIEU_3</vt:lpstr>
      <vt:lpstr>PRINT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NAFI4</dc:creator>
  <cp:lastModifiedBy>Dung Pham</cp:lastModifiedBy>
  <cp:lastPrinted>2022-01-04T15:26:40Z</cp:lastPrinted>
  <dcterms:created xsi:type="dcterms:W3CDTF">2018-10-31T03:20:00Z</dcterms:created>
  <dcterms:modified xsi:type="dcterms:W3CDTF">2023-10-16T14:00:26Z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2023-10-16T14:00:02Z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309b49ea-83d8-4070-9175-1f008169a3ca</vt:lpwstr>
  </property>
  <property fmtid="{D5CDD505-2E9C-101B-9397-08002B2CF9AE}" pid="7" name="MSIP_Label_defa4170-0d19-0005-0004-bc88714345d2_ActionId">
    <vt:lpwstr>9a536234-d525-4296-aa1b-ca8b9bf5a045</vt:lpwstr>
  </property>
  <property fmtid="{D5CDD505-2E9C-101B-9397-08002B2CF9AE}" pid="8" name="MSIP_Label_defa4170-0d19-0005-0004-bc88714345d2_ContentBits">
    <vt:lpwstr>0</vt:lpwstr>
  </property>
</Properties>
</file>