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 Subject\"/>
    </mc:Choice>
  </mc:AlternateContent>
  <xr:revisionPtr revIDLastSave="0" documentId="13_ncr:1_{A85A9F64-67DC-4F31-A440-8267249EAE2A}" xr6:coauthVersionLast="47" xr6:coauthVersionMax="47" xr10:uidLastSave="{00000000-0000-0000-0000-000000000000}"/>
  <bookViews>
    <workbookView xWindow="-108" yWindow="-108" windowWidth="23256" windowHeight="12576" xr2:uid="{15AB0F9E-77F6-472E-84F9-4C3932687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0" i="1" l="1"/>
  <c r="I250" i="1"/>
  <c r="J250" i="1" s="1"/>
  <c r="K250" i="1" s="1"/>
  <c r="L250" i="1" s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X250" i="1" s="1"/>
  <c r="Y250" i="1" s="1"/>
  <c r="Z250" i="1" s="1"/>
  <c r="AA250" i="1" s="1"/>
  <c r="AB250" i="1" s="1"/>
  <c r="AC250" i="1" s="1"/>
  <c r="AD250" i="1" s="1"/>
  <c r="AE250" i="1" s="1"/>
  <c r="AF250" i="1" s="1"/>
  <c r="AG250" i="1" s="1"/>
  <c r="AH250" i="1" s="1"/>
  <c r="AI250" i="1" s="1"/>
  <c r="AJ250" i="1" s="1"/>
  <c r="AK250" i="1" s="1"/>
  <c r="AL250" i="1" s="1"/>
  <c r="AM250" i="1" s="1"/>
  <c r="AN250" i="1" s="1"/>
  <c r="AO250" i="1" s="1"/>
  <c r="AP250" i="1" s="1"/>
  <c r="AQ250" i="1" s="1"/>
  <c r="AR250" i="1" s="1"/>
  <c r="AS250" i="1" s="1"/>
  <c r="AT250" i="1" s="1"/>
  <c r="AU250" i="1" s="1"/>
  <c r="AV250" i="1" s="1"/>
  <c r="AW250" i="1" s="1"/>
  <c r="AX250" i="1" s="1"/>
  <c r="G250" i="1"/>
  <c r="AX249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04" i="1"/>
  <c r="F172" i="1"/>
  <c r="F173" i="1"/>
  <c r="F174" i="1"/>
  <c r="F175" i="1"/>
  <c r="F171" i="1"/>
  <c r="F141" i="1"/>
  <c r="F136" i="1"/>
  <c r="F137" i="1"/>
  <c r="F138" i="1"/>
  <c r="F139" i="1"/>
  <c r="F140" i="1"/>
  <c r="F135" i="1"/>
  <c r="F97" i="1"/>
  <c r="F98" i="1"/>
  <c r="F99" i="1"/>
  <c r="F100" i="1"/>
  <c r="F101" i="1"/>
  <c r="F102" i="1"/>
  <c r="F96" i="1"/>
  <c r="F95" i="1"/>
  <c r="F94" i="1"/>
  <c r="F63" i="1"/>
  <c r="F62" i="1"/>
  <c r="F61" i="1"/>
  <c r="F60" i="1"/>
  <c r="F59" i="1"/>
  <c r="F58" i="1"/>
  <c r="F57" i="1"/>
  <c r="F56" i="1"/>
  <c r="F55" i="1"/>
  <c r="F24" i="1"/>
  <c r="F23" i="1"/>
  <c r="F22" i="1"/>
  <c r="F21" i="1"/>
  <c r="F20" i="1"/>
  <c r="F19" i="1"/>
  <c r="F18" i="1"/>
  <c r="F17" i="1"/>
  <c r="F16" i="1"/>
  <c r="F15" i="1"/>
  <c r="F12" i="1"/>
  <c r="F11" i="1"/>
  <c r="F10" i="1"/>
  <c r="F14" i="1"/>
  <c r="F13" i="1"/>
  <c r="F250" i="1" l="1"/>
  <c r="F249" i="1"/>
  <c r="F177" i="1"/>
  <c r="G177" i="1" s="1"/>
  <c r="H177" i="1" s="1"/>
  <c r="I177" i="1" s="1"/>
  <c r="J177" i="1" s="1"/>
  <c r="K177" i="1" s="1"/>
  <c r="L177" i="1" s="1"/>
  <c r="M177" i="1" s="1"/>
  <c r="N177" i="1" s="1"/>
  <c r="F176" i="1"/>
  <c r="F142" i="1"/>
  <c r="F143" i="1"/>
  <c r="G143" i="1" s="1"/>
  <c r="H143" i="1" s="1"/>
  <c r="I143" i="1" s="1"/>
  <c r="J143" i="1" s="1"/>
  <c r="K143" i="1" s="1"/>
  <c r="L143" i="1" s="1"/>
  <c r="M143" i="1" s="1"/>
  <c r="N143" i="1" s="1"/>
  <c r="F104" i="1"/>
  <c r="G104" i="1" s="1"/>
  <c r="H104" i="1" s="1"/>
  <c r="I104" i="1" s="1"/>
  <c r="J104" i="1" s="1"/>
  <c r="K104" i="1" s="1"/>
  <c r="L104" i="1" s="1"/>
  <c r="M104" i="1" s="1"/>
  <c r="N104" i="1" s="1"/>
  <c r="F103" i="1"/>
  <c r="F65" i="1"/>
  <c r="G65" i="1" s="1"/>
  <c r="H65" i="1" s="1"/>
  <c r="I65" i="1" s="1"/>
  <c r="J65" i="1" s="1"/>
  <c r="K65" i="1" s="1"/>
  <c r="L65" i="1" s="1"/>
  <c r="M65" i="1" s="1"/>
  <c r="N65" i="1" s="1"/>
  <c r="F64" i="1"/>
  <c r="F26" i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F25" i="1"/>
  <c r="G249" i="1" l="1"/>
  <c r="J249" i="1"/>
  <c r="I249" i="1"/>
  <c r="H249" i="1"/>
  <c r="J176" i="1"/>
  <c r="N176" i="1"/>
  <c r="L176" i="1"/>
  <c r="I176" i="1"/>
  <c r="G176" i="1"/>
  <c r="M176" i="1"/>
  <c r="H176" i="1"/>
  <c r="K176" i="1"/>
  <c r="M142" i="1"/>
  <c r="L142" i="1"/>
  <c r="J142" i="1"/>
  <c r="K142" i="1"/>
  <c r="I142" i="1"/>
  <c r="H142" i="1"/>
  <c r="N142" i="1"/>
  <c r="G142" i="1"/>
  <c r="L103" i="1"/>
  <c r="J103" i="1"/>
  <c r="H103" i="1"/>
  <c r="N103" i="1"/>
  <c r="K103" i="1"/>
  <c r="G103" i="1"/>
  <c r="M103" i="1"/>
  <c r="I103" i="1"/>
  <c r="J64" i="1"/>
  <c r="G64" i="1"/>
  <c r="M64" i="1"/>
  <c r="I64" i="1"/>
  <c r="N64" i="1"/>
  <c r="H64" i="1"/>
  <c r="L64" i="1"/>
  <c r="K64" i="1"/>
  <c r="R25" i="1"/>
  <c r="N25" i="1"/>
  <c r="H25" i="1"/>
  <c r="Q25" i="1"/>
  <c r="K25" i="1"/>
  <c r="I25" i="1"/>
  <c r="G25" i="1"/>
  <c r="P25" i="1"/>
  <c r="O25" i="1"/>
  <c r="M25" i="1"/>
  <c r="L25" i="1"/>
  <c r="J25" i="1"/>
</calcChain>
</file>

<file path=xl/sharedStrings.xml><?xml version="1.0" encoding="utf-8"?>
<sst xmlns="http://schemas.openxmlformats.org/spreadsheetml/2006/main" count="361" uniqueCount="91">
  <si>
    <t>User stories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</si>
  <si>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</si>
  <si>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</si>
  <si>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</si>
  <si>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</si>
  <si>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</si>
  <si>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</si>
  <si>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</si>
  <si>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</si>
  <si>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</si>
  <si>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</si>
  <si>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</si>
  <si>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User Story ID</t>
  </si>
  <si>
    <t>Task</t>
  </si>
  <si>
    <t>As a user, I want to login into the system</t>
  </si>
  <si>
    <t>Front-end coding</t>
  </si>
  <si>
    <t>Back-end coding</t>
  </si>
  <si>
    <t>Assigned to</t>
  </si>
  <si>
    <t>Login function testing</t>
  </si>
  <si>
    <t>Vy Vy</t>
  </si>
  <si>
    <t>Anh Tuan</t>
  </si>
  <si>
    <t>Quynh Tien</t>
  </si>
  <si>
    <t>As a user, I want to post my ideas to contribute to improving the University</t>
  </si>
  <si>
    <t>As a user, I want to thumbs up or thumbs down other ideas</t>
  </si>
  <si>
    <t xml:space="preserve">As a user, I want to comment on the other posts </t>
  </si>
  <si>
    <t>Function testing</t>
  </si>
  <si>
    <t>Comment function testing</t>
  </si>
  <si>
    <t>Posting function coding</t>
  </si>
  <si>
    <t>As a user, I want to modify my profile</t>
  </si>
  <si>
    <t>Testing (reaction and modify profile</t>
  </si>
  <si>
    <t>Time box</t>
  </si>
  <si>
    <t>From 1-March 2022 to 13-April 2022</t>
  </si>
  <si>
    <t>17 User stories</t>
  </si>
  <si>
    <t>Initial Estimate (hour)</t>
  </si>
  <si>
    <t>As a user, I want to post the idea as an anonymous</t>
  </si>
  <si>
    <t>As an Admin I want to create an event</t>
  </si>
  <si>
    <t>As an Admin I want to close an event</t>
  </si>
  <si>
    <t>Day 11</t>
  </si>
  <si>
    <t>Day 12</t>
  </si>
  <si>
    <t xml:space="preserve">                                                        SPRINT 1 BACKLOG (01/03/2022 - 12/03/2022)</t>
  </si>
  <si>
    <t>SPRINT 2 BACKLOG (13/03/2022 - 20/03/2022)</t>
  </si>
  <si>
    <t>SPRINT 3 BACKLOG (21/03/2022 - 28/03/2022)</t>
  </si>
  <si>
    <t>As a QA Manager, I want to create a new category</t>
  </si>
  <si>
    <t>As a QA Manager, I want to download files as CSV extensions after the event closed</t>
  </si>
  <si>
    <t>As an QA Coordinator, I want to receive mail when department's staff posts new idea</t>
  </si>
  <si>
    <t>SPRINT 4 BACKLOG (29/03/2022 - 05/04/2022)</t>
  </si>
  <si>
    <t>As a Admin, I want to create accounts for users</t>
  </si>
  <si>
    <t>As a QA Manager, I want to delete if they have not been used.</t>
  </si>
  <si>
    <t>As a user, I want to use a simple website that is easy to use</t>
  </si>
  <si>
    <t>Test UI</t>
  </si>
  <si>
    <t>SPRINT 5 BACKLOG (06/04/2022 - 13/04/2022)</t>
  </si>
  <si>
    <t>As a user, I want to secure my information</t>
  </si>
  <si>
    <t>Testing</t>
  </si>
  <si>
    <t>As a user, I want the server to respond to me in a second</t>
  </si>
  <si>
    <t>As a user, I want to surf the web not only on the desktop but also on the phone and tablet</t>
  </si>
  <si>
    <t>Actual - Remaining efforts in uninterrupted working hours</t>
  </si>
  <si>
    <t>Idea - Remaining efforts in uninterrupted working hours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</si>
  <si>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</si>
  <si>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</si>
  <si>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</si>
  <si>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</si>
  <si>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</si>
  <si>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</si>
  <si>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</si>
  <si>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</si>
  <si>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</si>
  <si>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</si>
  <si>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</si>
  <si>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</si>
  <si>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</si>
  <si>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</si>
  <si>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</si>
  <si>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</si>
  <si>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</si>
  <si>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</si>
  <si>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</si>
  <si>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</si>
  <si>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</si>
  <si>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</si>
  <si>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</si>
  <si>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</si>
  <si>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</si>
  <si>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</si>
  <si>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</si>
  <si>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</si>
  <si>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</si>
  <si>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</si>
  <si>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</si>
  <si>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</si>
  <si>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SPRINT BACKLOG (01/03/2022 - 13/04/2022)</t>
  </si>
  <si>
    <t xml:space="preserve">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</si>
</sst>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charset val="163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wrapText="1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5" fontId="0" fillId="0" borderId="32" xfId="0" applyNumberForma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2" borderId="0" xfId="0" applyFill="1" applyBorder="1"/>
    <xf numFmtId="0" fontId="1" fillId="3" borderId="38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Border="1"/>
    <xf numFmtId="0" fontId="0" fillId="2" borderId="0" xfId="0" applyFill="1"/>
    <xf numFmtId="0" fontId="0" fillId="0" borderId="0" xfId="0" applyFill="1"/>
    <xf numFmtId="0" fontId="0" fillId="0" borderId="60" xfId="0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/>
    </xf>
    <xf numFmtId="16" fontId="0" fillId="0" borderId="38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21" xfId="0" applyNumberFormat="1" applyBorder="1" applyAlignment="1">
      <alignment horizontal="center" vertical="center"/>
    </xf>
    <xf numFmtId="0" fontId="0" fillId="0" borderId="6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3" borderId="43" xfId="0" applyFont="1" applyFill="1" applyBorder="1" applyAlignment="1">
      <alignment vertical="center"/>
    </xf>
    <xf numFmtId="0" fontId="1" fillId="3" borderId="58" xfId="0" applyFont="1" applyFill="1" applyBorder="1" applyAlignment="1">
      <alignment vertical="center"/>
    </xf>
    <xf numFmtId="0" fontId="0" fillId="3" borderId="58" xfId="0" applyFill="1" applyBorder="1"/>
    <xf numFmtId="0" fontId="0" fillId="3" borderId="4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Sprint 1</a:t>
            </a:r>
            <a:endParaRPr lang="en-US"/>
          </a:p>
        </c:rich>
      </c:tx>
      <c:layout>
        <c:manualLayout>
          <c:xMode val="edge"/>
          <c:yMode val="edge"/>
          <c:x val="0.37308447007504342"/>
          <c:y val="1.87793427230046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Idea - Remaining efforts in uninterrupted working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Sheet1!$F$9:$R$9</c:f>
              <c:strCache>
                <c:ptCount val="13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</c:strCache>
            </c:strRef>
          </c:cat>
          <c:val>
            <c:numRef>
              <c:f>Sheet1!$F$25:$R$25</c:f>
              <c:numCache>
                <c:formatCode>General</c:formatCode>
                <c:ptCount val="13"/>
                <c:pt idx="0">
                  <c:v>130</c:v>
                </c:pt>
                <c:pt idx="1">
                  <c:v>119.16666666666667</c:v>
                </c:pt>
                <c:pt idx="2">
                  <c:v>108.33333333333333</c:v>
                </c:pt>
                <c:pt idx="3">
                  <c:v>97.5</c:v>
                </c:pt>
                <c:pt idx="4">
                  <c:v>86.666666666666657</c:v>
                </c:pt>
                <c:pt idx="5">
                  <c:v>75.833333333333329</c:v>
                </c:pt>
                <c:pt idx="6">
                  <c:v>65</c:v>
                </c:pt>
                <c:pt idx="7">
                  <c:v>54.166666666666657</c:v>
                </c:pt>
                <c:pt idx="8">
                  <c:v>43.333333333333329</c:v>
                </c:pt>
                <c:pt idx="9">
                  <c:v>32.5</c:v>
                </c:pt>
                <c:pt idx="10">
                  <c:v>21.666666666666657</c:v>
                </c:pt>
                <c:pt idx="11">
                  <c:v>10.833333333333329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BC-47AB-90F3-B96365F0E240}"/>
            </c:ext>
          </c:extLst>
        </c:ser>
        <c:ser>
          <c:idx val="1"/>
          <c:order val="1"/>
          <c:tx>
            <c:strRef>
              <c:f>Sheet1!$B$26</c:f>
              <c:strCache>
                <c:ptCount val="1"/>
                <c:pt idx="0">
                  <c:v>Actual - Remaining efforts in uninterrupted working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Sheet1!$F$9:$R$9</c:f>
              <c:strCache>
                <c:ptCount val="13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</c:strCache>
            </c:strRef>
          </c:cat>
          <c:val>
            <c:numRef>
              <c:f>Sheet1!$F$26:$R$26</c:f>
              <c:numCache>
                <c:formatCode>General</c:formatCode>
                <c:ptCount val="13"/>
                <c:pt idx="0">
                  <c:v>130</c:v>
                </c:pt>
                <c:pt idx="1">
                  <c:v>126</c:v>
                </c:pt>
                <c:pt idx="2">
                  <c:v>122</c:v>
                </c:pt>
                <c:pt idx="3">
                  <c:v>114</c:v>
                </c:pt>
                <c:pt idx="4">
                  <c:v>102</c:v>
                </c:pt>
                <c:pt idx="5">
                  <c:v>90</c:v>
                </c:pt>
                <c:pt idx="6">
                  <c:v>84</c:v>
                </c:pt>
                <c:pt idx="7">
                  <c:v>70</c:v>
                </c:pt>
                <c:pt idx="8">
                  <c:v>55</c:v>
                </c:pt>
                <c:pt idx="9">
                  <c:v>36</c:v>
                </c:pt>
                <c:pt idx="10">
                  <c:v>15</c:v>
                </c:pt>
                <c:pt idx="11">
                  <c:v>7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BC-47AB-90F3-B96365F0E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141839"/>
        <c:axId val="421142255"/>
      </c:lineChart>
      <c:catAx>
        <c:axId val="42114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42255"/>
        <c:crosses val="autoZero"/>
        <c:auto val="1"/>
        <c:lblAlgn val="ctr"/>
        <c:lblOffset val="100"/>
        <c:noMultiLvlLbl val="0"/>
      </c:catAx>
      <c:valAx>
        <c:axId val="42114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4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Sprint 2</a:t>
            </a:r>
            <a:endParaRPr lang="en-US"/>
          </a:p>
        </c:rich>
      </c:tx>
      <c:layout>
        <c:manualLayout>
          <c:xMode val="edge"/>
          <c:yMode val="edge"/>
          <c:x val="0.36976545188488608"/>
          <c:y val="1.7699115044247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Sheet1!$B$64</c:f>
              <c:strCache>
                <c:ptCount val="1"/>
                <c:pt idx="0">
                  <c:v>Idea - Remaining efforts in uninterrupted working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Sheet1!$F$54:$N$54</c:f>
              <c:strCache>
                <c:ptCount val="9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</c:strCache>
            </c:strRef>
          </c:cat>
          <c:val>
            <c:numRef>
              <c:f>Sheet1!$F$64:$N$64</c:f>
              <c:numCache>
                <c:formatCode>General</c:formatCode>
                <c:ptCount val="9"/>
                <c:pt idx="0">
                  <c:v>183</c:v>
                </c:pt>
                <c:pt idx="1">
                  <c:v>160.125</c:v>
                </c:pt>
                <c:pt idx="2">
                  <c:v>137.25</c:v>
                </c:pt>
                <c:pt idx="3">
                  <c:v>114.375</c:v>
                </c:pt>
                <c:pt idx="4">
                  <c:v>91.5</c:v>
                </c:pt>
                <c:pt idx="5">
                  <c:v>68.625</c:v>
                </c:pt>
                <c:pt idx="6">
                  <c:v>45.75</c:v>
                </c:pt>
                <c:pt idx="7">
                  <c:v>22.875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3-43B5-B687-AB0AB342310E}"/>
            </c:ext>
          </c:extLst>
        </c:ser>
        <c:ser>
          <c:idx val="1"/>
          <c:order val="1"/>
          <c:tx>
            <c:strRef>
              <c:f>Sheet1!$B$65</c:f>
              <c:strCache>
                <c:ptCount val="1"/>
                <c:pt idx="0">
                  <c:v>Actual - Remaining efforts in uninterrupted working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Sheet1!$F$54:$N$54</c:f>
              <c:strCache>
                <c:ptCount val="9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</c:strCache>
            </c:strRef>
          </c:cat>
          <c:val>
            <c:numRef>
              <c:f>Sheet1!$F$65:$N$65</c:f>
              <c:numCache>
                <c:formatCode>General</c:formatCode>
                <c:ptCount val="9"/>
                <c:pt idx="0">
                  <c:v>183</c:v>
                </c:pt>
                <c:pt idx="1">
                  <c:v>175</c:v>
                </c:pt>
                <c:pt idx="2">
                  <c:v>167</c:v>
                </c:pt>
                <c:pt idx="3">
                  <c:v>155</c:v>
                </c:pt>
                <c:pt idx="4">
                  <c:v>130</c:v>
                </c:pt>
                <c:pt idx="5">
                  <c:v>108</c:v>
                </c:pt>
                <c:pt idx="6">
                  <c:v>72</c:v>
                </c:pt>
                <c:pt idx="7">
                  <c:v>34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A3-43B5-B687-AB0AB3423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44015"/>
        <c:axId val="427442351"/>
      </c:lineChart>
      <c:catAx>
        <c:axId val="42744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42351"/>
        <c:crosses val="autoZero"/>
        <c:auto val="1"/>
        <c:lblAlgn val="ctr"/>
        <c:lblOffset val="100"/>
        <c:noMultiLvlLbl val="0"/>
      </c:catAx>
      <c:valAx>
        <c:axId val="42744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4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Sprint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Sheet1!$B$103</c:f>
              <c:strCache>
                <c:ptCount val="1"/>
                <c:pt idx="0">
                  <c:v>Idea - Remaining efforts in uninterrupted working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Sheet1!$F$93:$N$93</c:f>
              <c:strCache>
                <c:ptCount val="9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</c:strCache>
            </c:strRef>
          </c:cat>
          <c:val>
            <c:numRef>
              <c:f>Sheet1!$F$103:$N$103</c:f>
              <c:numCache>
                <c:formatCode>General</c:formatCode>
                <c:ptCount val="9"/>
                <c:pt idx="0">
                  <c:v>148</c:v>
                </c:pt>
                <c:pt idx="1">
                  <c:v>129.5</c:v>
                </c:pt>
                <c:pt idx="2">
                  <c:v>111</c:v>
                </c:pt>
                <c:pt idx="3">
                  <c:v>92.5</c:v>
                </c:pt>
                <c:pt idx="4">
                  <c:v>74</c:v>
                </c:pt>
                <c:pt idx="5">
                  <c:v>55.5</c:v>
                </c:pt>
                <c:pt idx="6">
                  <c:v>37</c:v>
                </c:pt>
                <c:pt idx="7">
                  <c:v>18.5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2-4F9A-984A-FBC30736ADD1}"/>
            </c:ext>
          </c:extLst>
        </c:ser>
        <c:ser>
          <c:idx val="1"/>
          <c:order val="1"/>
          <c:tx>
            <c:strRef>
              <c:f>Sheet1!$B$104</c:f>
              <c:strCache>
                <c:ptCount val="1"/>
                <c:pt idx="0">
                  <c:v>Actual - Remaining efforts in uninterrupted working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Sheet1!$F$93:$N$93</c:f>
              <c:strCache>
                <c:ptCount val="9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</c:strCache>
            </c:strRef>
          </c:cat>
          <c:val>
            <c:numRef>
              <c:f>Sheet1!$F$104:$N$104</c:f>
              <c:numCache>
                <c:formatCode>General</c:formatCode>
                <c:ptCount val="9"/>
                <c:pt idx="0">
                  <c:v>148</c:v>
                </c:pt>
                <c:pt idx="1">
                  <c:v>140</c:v>
                </c:pt>
                <c:pt idx="2">
                  <c:v>132</c:v>
                </c:pt>
                <c:pt idx="3">
                  <c:v>122</c:v>
                </c:pt>
                <c:pt idx="4">
                  <c:v>102</c:v>
                </c:pt>
                <c:pt idx="5">
                  <c:v>74</c:v>
                </c:pt>
                <c:pt idx="6">
                  <c:v>46</c:v>
                </c:pt>
                <c:pt idx="7">
                  <c:v>22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12-4F9A-984A-FBC30736A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004287"/>
        <c:axId val="2109005119"/>
      </c:lineChart>
      <c:catAx>
        <c:axId val="210900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005119"/>
        <c:crosses val="autoZero"/>
        <c:auto val="1"/>
        <c:lblAlgn val="ctr"/>
        <c:lblOffset val="100"/>
        <c:noMultiLvlLbl val="0"/>
      </c:catAx>
      <c:valAx>
        <c:axId val="210900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00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Sprint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Sheet1!$B$142</c:f>
              <c:strCache>
                <c:ptCount val="1"/>
                <c:pt idx="0">
                  <c:v>Idea - Remaining efforts in uninterrupted working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Sheet1!$F$134:$N$134</c:f>
              <c:strCache>
                <c:ptCount val="9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</c:strCache>
            </c:strRef>
          </c:cat>
          <c:val>
            <c:numRef>
              <c:f>Sheet1!$F$142:$N$142</c:f>
              <c:numCache>
                <c:formatCode>General</c:formatCode>
                <c:ptCount val="9"/>
                <c:pt idx="0">
                  <c:v>132</c:v>
                </c:pt>
                <c:pt idx="1">
                  <c:v>115.5</c:v>
                </c:pt>
                <c:pt idx="2">
                  <c:v>99</c:v>
                </c:pt>
                <c:pt idx="3">
                  <c:v>82.5</c:v>
                </c:pt>
                <c:pt idx="4">
                  <c:v>66</c:v>
                </c:pt>
                <c:pt idx="5">
                  <c:v>49.5</c:v>
                </c:pt>
                <c:pt idx="6">
                  <c:v>33</c:v>
                </c:pt>
                <c:pt idx="7">
                  <c:v>16.5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61-4B44-A7B7-B2FD66CEBA8A}"/>
            </c:ext>
          </c:extLst>
        </c:ser>
        <c:ser>
          <c:idx val="1"/>
          <c:order val="1"/>
          <c:tx>
            <c:strRef>
              <c:f>Sheet1!$B$143</c:f>
              <c:strCache>
                <c:ptCount val="1"/>
                <c:pt idx="0">
                  <c:v>Actual - Remaining efforts in uninterrupted working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Sheet1!$F$134:$N$134</c:f>
              <c:strCache>
                <c:ptCount val="9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</c:strCache>
            </c:strRef>
          </c:cat>
          <c:val>
            <c:numRef>
              <c:f>Sheet1!$F$143:$N$143</c:f>
              <c:numCache>
                <c:formatCode>General</c:formatCode>
                <c:ptCount val="9"/>
                <c:pt idx="0">
                  <c:v>132</c:v>
                </c:pt>
                <c:pt idx="1">
                  <c:v>124</c:v>
                </c:pt>
                <c:pt idx="2">
                  <c:v>118</c:v>
                </c:pt>
                <c:pt idx="3">
                  <c:v>103</c:v>
                </c:pt>
                <c:pt idx="4">
                  <c:v>87</c:v>
                </c:pt>
                <c:pt idx="5">
                  <c:v>76</c:v>
                </c:pt>
                <c:pt idx="6">
                  <c:v>52</c:v>
                </c:pt>
                <c:pt idx="7">
                  <c:v>21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61-4B44-A7B7-B2FD66CEB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18751"/>
        <c:axId val="165219167"/>
      </c:lineChart>
      <c:catAx>
        <c:axId val="16521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19167"/>
        <c:crosses val="autoZero"/>
        <c:auto val="1"/>
        <c:lblAlgn val="ctr"/>
        <c:lblOffset val="100"/>
        <c:noMultiLvlLbl val="0"/>
      </c:catAx>
      <c:valAx>
        <c:axId val="16521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1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Sprint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Sheet1!$B$176</c:f>
              <c:strCache>
                <c:ptCount val="1"/>
                <c:pt idx="0">
                  <c:v>Idea - Remaining efforts in uninterrupted working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Sheet1!$F$170:$N$170</c:f>
              <c:strCache>
                <c:ptCount val="9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</c:strCache>
            </c:strRef>
          </c:cat>
          <c:val>
            <c:numRef>
              <c:f>Sheet1!$F$176:$N$176</c:f>
              <c:numCache>
                <c:formatCode>General</c:formatCode>
                <c:ptCount val="9"/>
                <c:pt idx="0">
                  <c:v>100</c:v>
                </c:pt>
                <c:pt idx="1">
                  <c:v>87.5</c:v>
                </c:pt>
                <c:pt idx="2">
                  <c:v>75</c:v>
                </c:pt>
                <c:pt idx="3">
                  <c:v>62.5</c:v>
                </c:pt>
                <c:pt idx="4">
                  <c:v>50</c:v>
                </c:pt>
                <c:pt idx="5">
                  <c:v>37.5</c:v>
                </c:pt>
                <c:pt idx="6">
                  <c:v>25</c:v>
                </c:pt>
                <c:pt idx="7">
                  <c:v>12.5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9-4F33-9D58-8A1954A56577}"/>
            </c:ext>
          </c:extLst>
        </c:ser>
        <c:ser>
          <c:idx val="1"/>
          <c:order val="1"/>
          <c:tx>
            <c:strRef>
              <c:f>Sheet1!$B$177</c:f>
              <c:strCache>
                <c:ptCount val="1"/>
                <c:pt idx="0">
                  <c:v>Actual - Remaining efforts in uninterrupted working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Sheet1!$F$170:$N$170</c:f>
              <c:strCache>
                <c:ptCount val="9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</c:strCache>
            </c:strRef>
          </c:cat>
          <c:val>
            <c:numRef>
              <c:f>Sheet1!$F$177:$N$177</c:f>
              <c:numCache>
                <c:formatCode>General</c:formatCode>
                <c:ptCount val="9"/>
                <c:pt idx="0">
                  <c:v>100</c:v>
                </c:pt>
                <c:pt idx="1">
                  <c:v>88</c:v>
                </c:pt>
                <c:pt idx="2">
                  <c:v>66</c:v>
                </c:pt>
                <c:pt idx="3">
                  <c:v>62</c:v>
                </c:pt>
                <c:pt idx="4">
                  <c:v>42</c:v>
                </c:pt>
                <c:pt idx="5">
                  <c:v>38</c:v>
                </c:pt>
                <c:pt idx="6">
                  <c:v>18</c:v>
                </c:pt>
                <c:pt idx="7">
                  <c:v>12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9-4F33-9D58-8A1954A56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23471"/>
        <c:axId val="166525135"/>
      </c:lineChart>
      <c:catAx>
        <c:axId val="16652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25135"/>
        <c:crosses val="autoZero"/>
        <c:auto val="1"/>
        <c:lblAlgn val="ctr"/>
        <c:lblOffset val="100"/>
        <c:noMultiLvlLbl val="0"/>
      </c:catAx>
      <c:valAx>
        <c:axId val="1665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2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Sheet1!$B$249</c:f>
              <c:strCache>
                <c:ptCount val="1"/>
                <c:pt idx="0">
                  <c:v>Idea - Remaining efforts in uninterrupted working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Sheet1!$F$203:$AX$203</c:f>
              <c:strCache>
                <c:ptCount val="4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</c:strCache>
            </c:strRef>
          </c:cat>
          <c:val>
            <c:numRef>
              <c:f>Sheet1!$F$249:$AX$249</c:f>
              <c:numCache>
                <c:formatCode>General</c:formatCode>
                <c:ptCount val="45"/>
                <c:pt idx="0">
                  <c:v>693</c:v>
                </c:pt>
                <c:pt idx="1">
                  <c:v>677.25</c:v>
                </c:pt>
                <c:pt idx="2">
                  <c:v>661.5</c:v>
                </c:pt>
                <c:pt idx="3">
                  <c:v>645.75</c:v>
                </c:pt>
                <c:pt idx="4">
                  <c:v>630</c:v>
                </c:pt>
                <c:pt idx="5">
                  <c:v>614.25</c:v>
                </c:pt>
                <c:pt idx="6">
                  <c:v>598.5</c:v>
                </c:pt>
                <c:pt idx="7">
                  <c:v>582.75</c:v>
                </c:pt>
                <c:pt idx="8">
                  <c:v>567</c:v>
                </c:pt>
                <c:pt idx="9">
                  <c:v>551.25</c:v>
                </c:pt>
                <c:pt idx="10">
                  <c:v>535.5</c:v>
                </c:pt>
                <c:pt idx="11">
                  <c:v>519.75</c:v>
                </c:pt>
                <c:pt idx="12">
                  <c:v>504</c:v>
                </c:pt>
                <c:pt idx="13">
                  <c:v>488.25</c:v>
                </c:pt>
                <c:pt idx="14">
                  <c:v>472.5</c:v>
                </c:pt>
                <c:pt idx="15">
                  <c:v>456.75</c:v>
                </c:pt>
                <c:pt idx="16">
                  <c:v>441</c:v>
                </c:pt>
                <c:pt idx="17">
                  <c:v>425.25</c:v>
                </c:pt>
                <c:pt idx="18">
                  <c:v>409.5</c:v>
                </c:pt>
                <c:pt idx="19">
                  <c:v>393.75</c:v>
                </c:pt>
                <c:pt idx="20">
                  <c:v>378</c:v>
                </c:pt>
                <c:pt idx="21">
                  <c:v>362.25</c:v>
                </c:pt>
                <c:pt idx="22">
                  <c:v>346.5</c:v>
                </c:pt>
                <c:pt idx="23">
                  <c:v>330.75</c:v>
                </c:pt>
                <c:pt idx="24">
                  <c:v>315</c:v>
                </c:pt>
                <c:pt idx="25">
                  <c:v>299.25</c:v>
                </c:pt>
                <c:pt idx="26">
                  <c:v>283.5</c:v>
                </c:pt>
                <c:pt idx="27">
                  <c:v>267.75</c:v>
                </c:pt>
                <c:pt idx="28">
                  <c:v>252</c:v>
                </c:pt>
                <c:pt idx="29">
                  <c:v>236.25</c:v>
                </c:pt>
                <c:pt idx="30">
                  <c:v>220.5</c:v>
                </c:pt>
                <c:pt idx="31">
                  <c:v>204.75</c:v>
                </c:pt>
                <c:pt idx="32">
                  <c:v>189</c:v>
                </c:pt>
                <c:pt idx="33">
                  <c:v>173.25</c:v>
                </c:pt>
                <c:pt idx="34">
                  <c:v>157.5</c:v>
                </c:pt>
                <c:pt idx="35">
                  <c:v>141.75</c:v>
                </c:pt>
                <c:pt idx="36">
                  <c:v>126</c:v>
                </c:pt>
                <c:pt idx="37">
                  <c:v>110.25</c:v>
                </c:pt>
                <c:pt idx="38">
                  <c:v>94.5</c:v>
                </c:pt>
                <c:pt idx="39">
                  <c:v>78.75</c:v>
                </c:pt>
                <c:pt idx="40">
                  <c:v>63</c:v>
                </c:pt>
                <c:pt idx="41">
                  <c:v>47.25</c:v>
                </c:pt>
                <c:pt idx="42">
                  <c:v>31.5</c:v>
                </c:pt>
                <c:pt idx="43">
                  <c:v>15.75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1-44FF-BE32-5CDACC2757F8}"/>
            </c:ext>
          </c:extLst>
        </c:ser>
        <c:ser>
          <c:idx val="1"/>
          <c:order val="1"/>
          <c:tx>
            <c:strRef>
              <c:f>Sheet1!$B$250</c:f>
              <c:strCache>
                <c:ptCount val="1"/>
                <c:pt idx="0">
                  <c:v>Actual - Remaining efforts in uninterrupted working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Sheet1!$F$203:$AX$203</c:f>
              <c:strCache>
                <c:ptCount val="4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</c:strCache>
            </c:strRef>
          </c:cat>
          <c:val>
            <c:numRef>
              <c:f>Sheet1!$F$250:$AX$250</c:f>
              <c:numCache>
                <c:formatCode>General</c:formatCode>
                <c:ptCount val="45"/>
                <c:pt idx="0">
                  <c:v>693</c:v>
                </c:pt>
                <c:pt idx="1">
                  <c:v>689</c:v>
                </c:pt>
                <c:pt idx="2">
                  <c:v>685</c:v>
                </c:pt>
                <c:pt idx="3">
                  <c:v>677</c:v>
                </c:pt>
                <c:pt idx="4">
                  <c:v>665</c:v>
                </c:pt>
                <c:pt idx="5">
                  <c:v>653</c:v>
                </c:pt>
                <c:pt idx="6">
                  <c:v>647</c:v>
                </c:pt>
                <c:pt idx="7">
                  <c:v>633</c:v>
                </c:pt>
                <c:pt idx="8">
                  <c:v>618</c:v>
                </c:pt>
                <c:pt idx="9">
                  <c:v>599</c:v>
                </c:pt>
                <c:pt idx="10">
                  <c:v>578</c:v>
                </c:pt>
                <c:pt idx="11">
                  <c:v>570</c:v>
                </c:pt>
                <c:pt idx="12">
                  <c:v>563</c:v>
                </c:pt>
                <c:pt idx="13">
                  <c:v>555</c:v>
                </c:pt>
                <c:pt idx="14">
                  <c:v>547</c:v>
                </c:pt>
                <c:pt idx="15">
                  <c:v>535</c:v>
                </c:pt>
                <c:pt idx="16">
                  <c:v>510</c:v>
                </c:pt>
                <c:pt idx="17">
                  <c:v>488</c:v>
                </c:pt>
                <c:pt idx="18">
                  <c:v>452</c:v>
                </c:pt>
                <c:pt idx="19">
                  <c:v>414</c:v>
                </c:pt>
                <c:pt idx="20">
                  <c:v>380</c:v>
                </c:pt>
                <c:pt idx="21">
                  <c:v>372</c:v>
                </c:pt>
                <c:pt idx="22">
                  <c:v>364</c:v>
                </c:pt>
                <c:pt idx="23">
                  <c:v>354</c:v>
                </c:pt>
                <c:pt idx="24">
                  <c:v>334</c:v>
                </c:pt>
                <c:pt idx="25">
                  <c:v>306</c:v>
                </c:pt>
                <c:pt idx="26">
                  <c:v>278</c:v>
                </c:pt>
                <c:pt idx="27">
                  <c:v>254</c:v>
                </c:pt>
                <c:pt idx="28">
                  <c:v>232</c:v>
                </c:pt>
                <c:pt idx="29">
                  <c:v>224</c:v>
                </c:pt>
                <c:pt idx="30">
                  <c:v>218</c:v>
                </c:pt>
                <c:pt idx="31">
                  <c:v>203</c:v>
                </c:pt>
                <c:pt idx="32">
                  <c:v>187</c:v>
                </c:pt>
                <c:pt idx="33">
                  <c:v>176</c:v>
                </c:pt>
                <c:pt idx="34">
                  <c:v>152</c:v>
                </c:pt>
                <c:pt idx="35">
                  <c:v>121</c:v>
                </c:pt>
                <c:pt idx="36">
                  <c:v>100</c:v>
                </c:pt>
                <c:pt idx="37">
                  <c:v>88</c:v>
                </c:pt>
                <c:pt idx="38">
                  <c:v>66</c:v>
                </c:pt>
                <c:pt idx="39">
                  <c:v>62</c:v>
                </c:pt>
                <c:pt idx="40">
                  <c:v>42</c:v>
                </c:pt>
                <c:pt idx="41">
                  <c:v>38</c:v>
                </c:pt>
                <c:pt idx="42">
                  <c:v>18</c:v>
                </c:pt>
                <c:pt idx="43">
                  <c:v>12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F1-44FF-BE32-5CDACC275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222927"/>
        <c:axId val="710223343"/>
      </c:lineChart>
      <c:catAx>
        <c:axId val="71022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223343"/>
        <c:crosses val="autoZero"/>
        <c:auto val="1"/>
        <c:lblAlgn val="ctr"/>
        <c:lblOffset val="100"/>
        <c:noMultiLvlLbl val="0"/>
      </c:catAx>
      <c:valAx>
        <c:axId val="7102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22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</xdr:colOff>
      <xdr:row>30</xdr:row>
      <xdr:rowOff>40005</xdr:rowOff>
    </xdr:from>
    <xdr:to>
      <xdr:col>10</xdr:col>
      <xdr:colOff>238125</xdr:colOff>
      <xdr:row>43</xdr:row>
      <xdr:rowOff>135255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2798DA-A51E-464A-A8D6-E0FE0CA40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66675</xdr:colOff>
      <xdr:row>69</xdr:row>
      <xdr:rowOff>106680</xdr:rowOff>
    </xdr:from>
    <xdr:to>
      <xdr:col>11</xdr:col>
      <xdr:colOff>176530</xdr:colOff>
      <xdr:row>83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E43A0D-AC85-4A19-9154-2752A9420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</xdr:colOff>
      <xdr:row>107</xdr:row>
      <xdr:rowOff>215265</xdr:rowOff>
    </xdr:from>
    <xdr:to>
      <xdr:col>10</xdr:col>
      <xdr:colOff>192405</xdr:colOff>
      <xdr:row>123</xdr:row>
      <xdr:rowOff>24765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96A1A5-F7F4-4DCA-BE2F-8970784EF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3810</xdr:colOff>
      <xdr:row>146</xdr:row>
      <xdr:rowOff>295275</xdr:rowOff>
    </xdr:from>
    <xdr:to>
      <xdr:col>12</xdr:col>
      <xdr:colOff>11430</xdr:colOff>
      <xdr:row>161</xdr:row>
      <xdr:rowOff>283845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14541A4-9A12-4A89-96F0-4E3396A4E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1668780</xdr:colOff>
      <xdr:row>180</xdr:row>
      <xdr:rowOff>114300</xdr:rowOff>
    </xdr:from>
    <xdr:to>
      <xdr:col>12</xdr:col>
      <xdr:colOff>45720</xdr:colOff>
      <xdr:row>195</xdr:row>
      <xdr:rowOff>132588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F29129C-C27F-49F9-804A-BE48D4B9C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1665513</xdr:colOff>
      <xdr:row>253</xdr:row>
      <xdr:rowOff>288472</xdr:rowOff>
    </xdr:from>
    <xdr:to>
      <xdr:col>23</xdr:col>
      <xdr:colOff>10885</xdr:colOff>
      <xdr:row>276</xdr:row>
      <xdr:rowOff>54428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412C6E0-2754-4BD5-A079-83F676E02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3B66-EC90-4AB2-B701-E584547A7E3D}">
  <dimension ref="B1:AX278"/>
  <sheetViews>
    <sheetView tabSelected="1" topLeftCell="A256" zoomScale="70" zoomScaleNormal="70" workbookViewId="0">
      <selection activeCell="I280" sqref="I280"/>
    </sheetView>
  </sheetViews>
  <sheetFormatPr defaultRowHeight="24" customHeight="1" x14ac:dyDescent="0.3"/>
  <cols>
    <col min="1" max="1" width="6.88671875" customWidth="1"/>
    <col min="2" max="2" width="8.88671875" customWidth="1"/>
    <col min="3" max="3" width="24.44140625" customWidth="1"/>
    <col min="4" max="4" width="32.5546875" customWidth="1"/>
    <col min="5" max="5" width="19.88671875" customWidth="1"/>
    <col min="6" max="6" width="17.77734375" customWidth="1"/>
    <col min="7" max="7" width="7.77734375" customWidth="1"/>
    <col min="8" max="8" width="7.5546875" customWidth="1"/>
    <col min="9" max="9" width="7.21875" customWidth="1"/>
    <col min="10" max="11" width="7.44140625" customWidth="1"/>
    <col min="12" max="12" width="7.6640625" customWidth="1"/>
    <col min="13" max="13" width="8" customWidth="1"/>
    <col min="14" max="16" width="7.6640625" customWidth="1"/>
  </cols>
  <sheetData>
    <row r="1" spans="2:18" ht="24" customHeight="1" thickBot="1" x14ac:dyDescent="0.35"/>
    <row r="2" spans="2:18" ht="24" customHeight="1" thickBot="1" x14ac:dyDescent="0.35">
      <c r="B2" s="46" t="s">
        <v>30</v>
      </c>
      <c r="C2" s="47" t="s">
        <v>31</v>
      </c>
    </row>
    <row r="3" spans="2:18" ht="24" customHeight="1" thickBot="1" x14ac:dyDescent="0.35">
      <c r="B3" s="39" t="s">
        <v>0</v>
      </c>
      <c r="C3" s="40" t="s">
        <v>32</v>
      </c>
    </row>
    <row r="4" spans="2:18" ht="24" customHeight="1" x14ac:dyDescent="0.3">
      <c r="B4" s="48"/>
      <c r="C4" s="31"/>
    </row>
    <row r="5" spans="2:18" ht="24" customHeight="1" x14ac:dyDescent="0.3">
      <c r="B5" s="48"/>
      <c r="C5" s="31"/>
    </row>
    <row r="6" spans="2:18" s="3" customFormat="1" ht="24" customHeight="1" thickBot="1" x14ac:dyDescent="0.35"/>
    <row r="7" spans="2:18" ht="30.6" customHeight="1" thickBot="1" x14ac:dyDescent="0.35">
      <c r="B7" s="104" t="s">
        <v>39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  <c r="P7" s="106"/>
      <c r="Q7" s="106"/>
      <c r="R7" s="107"/>
    </row>
    <row r="8" spans="2:18" ht="46.8" customHeight="1" x14ac:dyDescent="0.3">
      <c r="B8" s="51" t="s">
        <v>12</v>
      </c>
      <c r="C8" s="34" t="s">
        <v>0</v>
      </c>
      <c r="D8" s="80" t="s">
        <v>13</v>
      </c>
      <c r="E8" s="44" t="s">
        <v>17</v>
      </c>
      <c r="F8" s="77" t="s">
        <v>33</v>
      </c>
      <c r="G8" s="23">
        <v>44621</v>
      </c>
      <c r="H8" s="9">
        <v>44622</v>
      </c>
      <c r="I8" s="9">
        <v>44623</v>
      </c>
      <c r="J8" s="9">
        <v>44624</v>
      </c>
      <c r="K8" s="9">
        <v>44625</v>
      </c>
      <c r="L8" s="9">
        <v>44626</v>
      </c>
      <c r="M8" s="9">
        <v>44627</v>
      </c>
      <c r="N8" s="9">
        <v>44628</v>
      </c>
      <c r="O8" s="9">
        <v>44629</v>
      </c>
      <c r="P8" s="9">
        <v>44630</v>
      </c>
      <c r="Q8" s="9">
        <v>44631</v>
      </c>
      <c r="R8" s="10">
        <v>44632</v>
      </c>
    </row>
    <row r="9" spans="2:18" ht="24" customHeight="1" thickBot="1" x14ac:dyDescent="0.35">
      <c r="B9" s="52"/>
      <c r="C9" s="36"/>
      <c r="D9" s="81"/>
      <c r="E9" s="82"/>
      <c r="F9" s="114" t="s">
        <v>1</v>
      </c>
      <c r="G9" s="22" t="s">
        <v>2</v>
      </c>
      <c r="H9" s="6" t="s">
        <v>3</v>
      </c>
      <c r="I9" s="6" t="s">
        <v>4</v>
      </c>
      <c r="J9" s="6" t="s">
        <v>5</v>
      </c>
      <c r="K9" s="6" t="s">
        <v>6</v>
      </c>
      <c r="L9" s="6" t="s">
        <v>7</v>
      </c>
      <c r="M9" s="6" t="s">
        <v>8</v>
      </c>
      <c r="N9" s="6" t="s">
        <v>9</v>
      </c>
      <c r="O9" s="6" t="s">
        <v>10</v>
      </c>
      <c r="P9" s="6" t="s">
        <v>11</v>
      </c>
      <c r="Q9" s="6" t="s">
        <v>37</v>
      </c>
      <c r="R9" s="7" t="s">
        <v>38</v>
      </c>
    </row>
    <row r="10" spans="2:18" ht="24" customHeight="1" x14ac:dyDescent="0.3">
      <c r="B10" s="34">
        <v>1</v>
      </c>
      <c r="C10" s="51" t="s">
        <v>14</v>
      </c>
      <c r="D10" s="42" t="s">
        <v>15</v>
      </c>
      <c r="E10" s="26" t="s">
        <v>19</v>
      </c>
      <c r="F10" s="68">
        <f>SUM(G10:R10)</f>
        <v>8</v>
      </c>
      <c r="G10" s="20">
        <v>4</v>
      </c>
      <c r="H10" s="16">
        <v>4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20">
        <v>0</v>
      </c>
      <c r="R10" s="61">
        <v>0</v>
      </c>
    </row>
    <row r="11" spans="2:18" ht="24" customHeight="1" x14ac:dyDescent="0.3">
      <c r="B11" s="35"/>
      <c r="C11" s="71"/>
      <c r="D11" s="98" t="s">
        <v>16</v>
      </c>
      <c r="E11" s="98" t="s">
        <v>20</v>
      </c>
      <c r="F11" s="94">
        <f>SUM(G11:R11)</f>
        <v>8</v>
      </c>
      <c r="G11" s="21">
        <v>0</v>
      </c>
      <c r="H11" s="2">
        <v>0</v>
      </c>
      <c r="I11" s="2">
        <v>4</v>
      </c>
      <c r="J11" s="2">
        <v>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1">
        <v>0</v>
      </c>
      <c r="R11" s="64">
        <v>0</v>
      </c>
    </row>
    <row r="12" spans="2:18" ht="24" customHeight="1" thickBot="1" x14ac:dyDescent="0.35">
      <c r="B12" s="35"/>
      <c r="C12" s="71"/>
      <c r="D12" s="99" t="s">
        <v>18</v>
      </c>
      <c r="E12" s="27" t="s">
        <v>21</v>
      </c>
      <c r="F12" s="95">
        <f>SUM(G12:R12)</f>
        <v>4</v>
      </c>
      <c r="G12" s="22">
        <v>0</v>
      </c>
      <c r="H12" s="6">
        <v>0</v>
      </c>
      <c r="I12" s="6">
        <v>0</v>
      </c>
      <c r="J12" s="6">
        <v>0</v>
      </c>
      <c r="K12" s="6">
        <v>4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22">
        <v>0</v>
      </c>
      <c r="R12" s="62">
        <v>0</v>
      </c>
    </row>
    <row r="13" spans="2:18" ht="24" customHeight="1" x14ac:dyDescent="0.3">
      <c r="B13" s="34">
        <v>2</v>
      </c>
      <c r="C13" s="51" t="s">
        <v>22</v>
      </c>
      <c r="D13" s="68" t="s">
        <v>15</v>
      </c>
      <c r="E13" s="26" t="s">
        <v>19</v>
      </c>
      <c r="F13" s="68">
        <f>SUM(G13:R13)</f>
        <v>20</v>
      </c>
      <c r="G13" s="25">
        <v>0</v>
      </c>
      <c r="H13" s="4">
        <v>0</v>
      </c>
      <c r="I13" s="4">
        <v>4</v>
      </c>
      <c r="J13" s="4">
        <v>8</v>
      </c>
      <c r="K13" s="4">
        <v>8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25">
        <v>0</v>
      </c>
      <c r="R13" s="63">
        <v>0</v>
      </c>
    </row>
    <row r="14" spans="2:18" ht="24" customHeight="1" x14ac:dyDescent="0.3">
      <c r="B14" s="35"/>
      <c r="C14" s="71"/>
      <c r="D14" s="96" t="s">
        <v>16</v>
      </c>
      <c r="E14" s="98" t="s">
        <v>20</v>
      </c>
      <c r="F14" s="94">
        <f>SUM(G14:R14)</f>
        <v>22</v>
      </c>
      <c r="G14" s="20">
        <v>0</v>
      </c>
      <c r="H14" s="16">
        <v>0</v>
      </c>
      <c r="I14" s="16">
        <v>0</v>
      </c>
      <c r="J14" s="16">
        <v>0</v>
      </c>
      <c r="K14" s="16">
        <v>0</v>
      </c>
      <c r="L14" s="16">
        <v>6</v>
      </c>
      <c r="M14" s="16">
        <v>8</v>
      </c>
      <c r="N14" s="2">
        <v>8</v>
      </c>
      <c r="O14" s="2">
        <v>0</v>
      </c>
      <c r="P14" s="2">
        <v>0</v>
      </c>
      <c r="Q14" s="21">
        <v>0</v>
      </c>
      <c r="R14" s="61">
        <v>0</v>
      </c>
    </row>
    <row r="15" spans="2:18" ht="24" customHeight="1" thickBot="1" x14ac:dyDescent="0.35">
      <c r="B15" s="36"/>
      <c r="C15" s="52"/>
      <c r="D15" s="43" t="s">
        <v>27</v>
      </c>
      <c r="E15" s="27" t="s">
        <v>21</v>
      </c>
      <c r="F15" s="69">
        <f>SUM(G15:R15)</f>
        <v>8</v>
      </c>
      <c r="G15" s="22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8</v>
      </c>
      <c r="P15" s="6">
        <v>0</v>
      </c>
      <c r="Q15" s="22">
        <v>0</v>
      </c>
      <c r="R15" s="62">
        <v>0</v>
      </c>
    </row>
    <row r="16" spans="2:18" ht="24" customHeight="1" x14ac:dyDescent="0.3">
      <c r="B16" s="35">
        <v>3</v>
      </c>
      <c r="C16" s="71" t="s">
        <v>24</v>
      </c>
      <c r="D16" s="96" t="s">
        <v>15</v>
      </c>
      <c r="E16" s="120" t="s">
        <v>19</v>
      </c>
      <c r="F16" s="96">
        <f>SUM(G16:R16)</f>
        <v>13</v>
      </c>
      <c r="G16" s="25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6</v>
      </c>
      <c r="N16" s="4">
        <v>7</v>
      </c>
      <c r="O16" s="4">
        <v>0</v>
      </c>
      <c r="P16" s="4">
        <v>0</v>
      </c>
      <c r="Q16" s="25">
        <v>0</v>
      </c>
      <c r="R16" s="63">
        <v>0</v>
      </c>
    </row>
    <row r="17" spans="2:18" ht="24" customHeight="1" x14ac:dyDescent="0.3">
      <c r="B17" s="35"/>
      <c r="C17" s="71"/>
      <c r="D17" s="96" t="s">
        <v>16</v>
      </c>
      <c r="E17" s="91" t="s">
        <v>20</v>
      </c>
      <c r="F17" s="94">
        <f>SUM(G17:R17)</f>
        <v>13</v>
      </c>
      <c r="G17" s="21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7</v>
      </c>
      <c r="P17" s="2">
        <v>6</v>
      </c>
      <c r="Q17" s="21">
        <v>0</v>
      </c>
      <c r="R17" s="64">
        <v>0</v>
      </c>
    </row>
    <row r="18" spans="2:18" ht="24" customHeight="1" thickBot="1" x14ac:dyDescent="0.35">
      <c r="B18" s="36"/>
      <c r="C18" s="52"/>
      <c r="D18" s="43" t="s">
        <v>26</v>
      </c>
      <c r="E18" s="27" t="s">
        <v>21</v>
      </c>
      <c r="F18" s="95">
        <f>SUM(G18:R18)</f>
        <v>4</v>
      </c>
      <c r="G18" s="22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4</v>
      </c>
      <c r="Q18" s="22">
        <v>0</v>
      </c>
      <c r="R18" s="62">
        <v>0</v>
      </c>
    </row>
    <row r="19" spans="2:18" ht="24" customHeight="1" x14ac:dyDescent="0.3">
      <c r="B19" s="34">
        <v>4</v>
      </c>
      <c r="C19" s="51" t="s">
        <v>23</v>
      </c>
      <c r="D19" s="68" t="s">
        <v>15</v>
      </c>
      <c r="E19" s="26" t="s">
        <v>19</v>
      </c>
      <c r="F19" s="68">
        <f>SUM(G19:R19)</f>
        <v>8</v>
      </c>
      <c r="G19" s="25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</v>
      </c>
      <c r="P19" s="4">
        <v>4</v>
      </c>
      <c r="Q19" s="25">
        <v>0</v>
      </c>
      <c r="R19" s="63">
        <v>0</v>
      </c>
    </row>
    <row r="20" spans="2:18" ht="24" customHeight="1" x14ac:dyDescent="0.3">
      <c r="B20" s="35"/>
      <c r="C20" s="71"/>
      <c r="D20" s="96" t="s">
        <v>16</v>
      </c>
      <c r="E20" s="91" t="s">
        <v>20</v>
      </c>
      <c r="F20" s="94">
        <f>SUM(G20:R20)</f>
        <v>5</v>
      </c>
      <c r="G20" s="21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5</v>
      </c>
      <c r="Q20" s="21">
        <v>0</v>
      </c>
      <c r="R20" s="64">
        <v>0</v>
      </c>
    </row>
    <row r="21" spans="2:18" ht="24" customHeight="1" thickBot="1" x14ac:dyDescent="0.35">
      <c r="B21" s="36"/>
      <c r="C21" s="52"/>
      <c r="D21" s="43" t="s">
        <v>25</v>
      </c>
      <c r="E21" s="27" t="s">
        <v>21</v>
      </c>
      <c r="F21" s="69">
        <f>SUM(G21:R21)</f>
        <v>2</v>
      </c>
      <c r="G21" s="22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2</v>
      </c>
      <c r="Q21" s="22">
        <v>0</v>
      </c>
      <c r="R21" s="62">
        <v>0</v>
      </c>
    </row>
    <row r="22" spans="2:18" ht="24" customHeight="1" x14ac:dyDescent="0.3">
      <c r="B22" s="35">
        <v>5</v>
      </c>
      <c r="C22" s="71" t="s">
        <v>28</v>
      </c>
      <c r="D22" s="96" t="s">
        <v>15</v>
      </c>
      <c r="E22" s="120" t="s">
        <v>19</v>
      </c>
      <c r="F22" s="96">
        <f>SUM(G22:R22)</f>
        <v>8</v>
      </c>
      <c r="G22" s="2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4">
        <v>0</v>
      </c>
      <c r="O22" s="4">
        <v>0</v>
      </c>
      <c r="P22" s="4">
        <v>0</v>
      </c>
      <c r="Q22" s="25">
        <v>8</v>
      </c>
      <c r="R22" s="60">
        <v>0</v>
      </c>
    </row>
    <row r="23" spans="2:18" ht="24" customHeight="1" x14ac:dyDescent="0.3">
      <c r="B23" s="35"/>
      <c r="C23" s="71"/>
      <c r="D23" s="96" t="s">
        <v>16</v>
      </c>
      <c r="E23" s="91" t="s">
        <v>20</v>
      </c>
      <c r="F23" s="94">
        <f>SUM(G23:R23)</f>
        <v>5</v>
      </c>
      <c r="G23" s="38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2">
        <v>0</v>
      </c>
      <c r="O23" s="2">
        <v>0</v>
      </c>
      <c r="P23" s="2">
        <v>0</v>
      </c>
      <c r="Q23" s="21">
        <v>0</v>
      </c>
      <c r="R23" s="65">
        <v>5</v>
      </c>
    </row>
    <row r="24" spans="2:18" ht="24" customHeight="1" thickBot="1" x14ac:dyDescent="0.35">
      <c r="B24" s="36"/>
      <c r="C24" s="52"/>
      <c r="D24" s="97" t="s">
        <v>29</v>
      </c>
      <c r="E24" s="27" t="s">
        <v>21</v>
      </c>
      <c r="F24" s="69">
        <f>SUM(G24:R24)</f>
        <v>2</v>
      </c>
      <c r="G24" s="38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8">
        <v>0</v>
      </c>
      <c r="R24" s="65">
        <v>2</v>
      </c>
    </row>
    <row r="25" spans="2:18" ht="24" customHeight="1" thickBot="1" x14ac:dyDescent="0.35">
      <c r="B25" s="84" t="s">
        <v>56</v>
      </c>
      <c r="C25" s="85"/>
      <c r="D25" s="85"/>
      <c r="E25" s="86"/>
      <c r="F25" s="120">
        <f>SUM(F10:F24)</f>
        <v>130</v>
      </c>
      <c r="G25" s="101">
        <f>$F$25-($F$25/12*1)</f>
        <v>119.16666666666667</v>
      </c>
      <c r="H25" s="102">
        <f>$F$25-($F$25/12*2)</f>
        <v>108.33333333333333</v>
      </c>
      <c r="I25" s="102">
        <f>$F$25-($F$25/12*3)</f>
        <v>97.5</v>
      </c>
      <c r="J25" s="102">
        <f>$F$25-($F$25/12*4)</f>
        <v>86.666666666666657</v>
      </c>
      <c r="K25" s="102">
        <f>$F$25-($F$25/12*5)</f>
        <v>75.833333333333329</v>
      </c>
      <c r="L25" s="102">
        <f>$F$25-($F$25/12*6)</f>
        <v>65</v>
      </c>
      <c r="M25" s="102">
        <f>$F$25-($F$25/12*7)</f>
        <v>54.166666666666657</v>
      </c>
      <c r="N25" s="102">
        <f>$F$25-($F$25/12*8)</f>
        <v>43.333333333333329</v>
      </c>
      <c r="O25" s="102">
        <f>$F$25-($F$25/12*9)</f>
        <v>32.5</v>
      </c>
      <c r="P25" s="102">
        <f>$F$25-($F$25/12*10)</f>
        <v>21.666666666666657</v>
      </c>
      <c r="Q25" s="102">
        <f>$F$25-($F$25/12*11)</f>
        <v>10.833333333333329</v>
      </c>
      <c r="R25" s="103">
        <f>$F$25-($F$25/12*12)</f>
        <v>0</v>
      </c>
    </row>
    <row r="26" spans="2:18" ht="24" customHeight="1" thickBot="1" x14ac:dyDescent="0.35">
      <c r="B26" s="82" t="s">
        <v>55</v>
      </c>
      <c r="C26" s="81"/>
      <c r="D26" s="81"/>
      <c r="E26" s="70"/>
      <c r="F26" s="90">
        <f>SUM(F10:F24)</f>
        <v>130</v>
      </c>
      <c r="G26" s="18">
        <f>F26-SUM(G10:G24)</f>
        <v>126</v>
      </c>
      <c r="H26" s="19">
        <f t="shared" ref="H26:R26" si="0">G26-SUM(H10:H24)</f>
        <v>122</v>
      </c>
      <c r="I26" s="19">
        <f t="shared" si="0"/>
        <v>114</v>
      </c>
      <c r="J26" s="19">
        <f t="shared" si="0"/>
        <v>102</v>
      </c>
      <c r="K26" s="19">
        <f t="shared" si="0"/>
        <v>90</v>
      </c>
      <c r="L26" s="19">
        <f t="shared" si="0"/>
        <v>84</v>
      </c>
      <c r="M26" s="19">
        <f t="shared" si="0"/>
        <v>70</v>
      </c>
      <c r="N26" s="19">
        <f t="shared" si="0"/>
        <v>55</v>
      </c>
      <c r="O26" s="19">
        <f t="shared" si="0"/>
        <v>36</v>
      </c>
      <c r="P26" s="19">
        <f t="shared" si="0"/>
        <v>15</v>
      </c>
      <c r="Q26" s="19">
        <f t="shared" si="0"/>
        <v>7</v>
      </c>
      <c r="R26" s="50">
        <f t="shared" si="0"/>
        <v>0</v>
      </c>
    </row>
    <row r="27" spans="2:18" ht="24" customHeigh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8" ht="24" customHeight="1" x14ac:dyDescent="0.3">
      <c r="B28" s="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2:18" ht="24" customHeight="1" x14ac:dyDescent="0.3">
      <c r="B29" s="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2:18" s="112" customFormat="1" ht="24" customHeight="1" x14ac:dyDescent="0.3">
      <c r="B30" s="121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</row>
    <row r="31" spans="2:18" s="112" customFormat="1" ht="24" customHeight="1" x14ac:dyDescent="0.3">
      <c r="B31" s="121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</row>
    <row r="32" spans="2:18" s="112" customFormat="1" ht="24" customHeight="1" x14ac:dyDescent="0.3">
      <c r="B32" s="121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</row>
    <row r="33" spans="2:16" s="112" customFormat="1" ht="24" customHeight="1" x14ac:dyDescent="0.3">
      <c r="B33" s="121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</row>
    <row r="34" spans="2:16" s="112" customFormat="1" ht="24" customHeight="1" x14ac:dyDescent="0.3">
      <c r="B34" s="121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</row>
    <row r="35" spans="2:16" s="112" customFormat="1" ht="24" customHeight="1" x14ac:dyDescent="0.3">
      <c r="B35" s="12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</row>
    <row r="36" spans="2:16" s="112" customFormat="1" ht="24" customHeight="1" x14ac:dyDescent="0.3">
      <c r="B36" s="121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</row>
    <row r="37" spans="2:16" s="112" customFormat="1" ht="24" customHeight="1" x14ac:dyDescent="0.3">
      <c r="B37" s="121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</row>
    <row r="38" spans="2:16" s="112" customFormat="1" ht="24" customHeight="1" x14ac:dyDescent="0.3">
      <c r="B38" s="121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</row>
    <row r="39" spans="2:16" s="112" customFormat="1" ht="24" customHeight="1" x14ac:dyDescent="0.3">
      <c r="B39" s="121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</row>
    <row r="40" spans="2:16" s="112" customFormat="1" ht="24" customHeight="1" x14ac:dyDescent="0.3">
      <c r="B40" s="121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</row>
    <row r="41" spans="2:16" s="112" customFormat="1" ht="24" customHeight="1" x14ac:dyDescent="0.3">
      <c r="B41" s="121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</row>
    <row r="42" spans="2:16" s="112" customFormat="1" ht="24" customHeight="1" x14ac:dyDescent="0.3">
      <c r="B42" s="121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</row>
    <row r="43" spans="2:16" s="112" customFormat="1" ht="24" customHeight="1" x14ac:dyDescent="0.3">
      <c r="B43" s="121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</row>
    <row r="44" spans="2:16" s="112" customFormat="1" ht="24" customHeight="1" x14ac:dyDescent="0.3">
      <c r="B44" s="121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</row>
    <row r="45" spans="2:16" s="112" customFormat="1" ht="24" customHeight="1" x14ac:dyDescent="0.3">
      <c r="B45" s="121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</row>
    <row r="46" spans="2:16" s="112" customFormat="1" ht="23.4" customHeight="1" x14ac:dyDescent="0.3">
      <c r="B46" s="121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</row>
    <row r="47" spans="2:16" ht="24" customHeight="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16" ht="24" customHeight="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ht="24" customHeight="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2:16" ht="24" customHeight="1" thickBot="1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6" ht="24" customHeight="1" x14ac:dyDescent="0.3">
      <c r="B51" s="55" t="s">
        <v>40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75"/>
    </row>
    <row r="52" spans="2:16" ht="24" customHeight="1" thickBot="1" x14ac:dyDescent="0.35">
      <c r="B52" s="57"/>
      <c r="C52" s="58"/>
      <c r="D52" s="58"/>
      <c r="E52" s="58"/>
      <c r="F52" s="58"/>
      <c r="G52" s="54"/>
      <c r="H52" s="54"/>
      <c r="I52" s="54"/>
      <c r="J52" s="54"/>
      <c r="K52" s="54"/>
      <c r="L52" s="54"/>
      <c r="M52" s="54"/>
      <c r="N52" s="115"/>
    </row>
    <row r="53" spans="2:16" ht="49.8" customHeight="1" x14ac:dyDescent="0.3">
      <c r="B53" s="51" t="s">
        <v>12</v>
      </c>
      <c r="C53" s="80" t="s">
        <v>0</v>
      </c>
      <c r="D53" s="34" t="s">
        <v>13</v>
      </c>
      <c r="E53" s="80" t="s">
        <v>17</v>
      </c>
      <c r="F53" s="108" t="s">
        <v>33</v>
      </c>
      <c r="G53" s="53">
        <v>44633</v>
      </c>
      <c r="H53" s="9">
        <v>44634</v>
      </c>
      <c r="I53" s="9">
        <v>44635</v>
      </c>
      <c r="J53" s="9">
        <v>44636</v>
      </c>
      <c r="K53" s="9">
        <v>44637</v>
      </c>
      <c r="L53" s="9">
        <v>44638</v>
      </c>
      <c r="M53" s="9">
        <v>44639</v>
      </c>
      <c r="N53" s="10">
        <v>44640</v>
      </c>
      <c r="O53" s="59"/>
      <c r="P53" s="59"/>
    </row>
    <row r="54" spans="2:16" ht="25.8" customHeight="1" thickBot="1" x14ac:dyDescent="0.35">
      <c r="B54" s="71"/>
      <c r="C54" s="93"/>
      <c r="D54" s="35"/>
      <c r="E54" s="93"/>
      <c r="F54" s="119" t="s">
        <v>1</v>
      </c>
      <c r="G54" s="13" t="s">
        <v>2</v>
      </c>
      <c r="H54" s="6" t="s">
        <v>3</v>
      </c>
      <c r="I54" s="6" t="s">
        <v>4</v>
      </c>
      <c r="J54" s="6" t="s">
        <v>5</v>
      </c>
      <c r="K54" s="6" t="s">
        <v>6</v>
      </c>
      <c r="L54" s="6" t="s">
        <v>7</v>
      </c>
      <c r="M54" s="6" t="s">
        <v>8</v>
      </c>
      <c r="N54" s="7" t="s">
        <v>9</v>
      </c>
      <c r="O54" s="31"/>
      <c r="P54" s="31"/>
    </row>
    <row r="55" spans="2:16" ht="24" customHeight="1" x14ac:dyDescent="0.3">
      <c r="B55" s="34">
        <v>1</v>
      </c>
      <c r="C55" s="88" t="s">
        <v>34</v>
      </c>
      <c r="D55" s="45" t="s">
        <v>15</v>
      </c>
      <c r="E55" s="66" t="s">
        <v>19</v>
      </c>
      <c r="F55" s="68">
        <f>SUM(G55:N55)</f>
        <v>26</v>
      </c>
      <c r="G55" s="20">
        <v>8</v>
      </c>
      <c r="H55" s="16">
        <v>8</v>
      </c>
      <c r="I55" s="16">
        <v>4</v>
      </c>
      <c r="J55" s="16">
        <v>0</v>
      </c>
      <c r="K55" s="16">
        <v>6</v>
      </c>
      <c r="L55" s="16">
        <v>0</v>
      </c>
      <c r="M55" s="16">
        <v>0</v>
      </c>
      <c r="N55" s="17">
        <v>0</v>
      </c>
      <c r="O55" s="31"/>
      <c r="P55" s="31"/>
    </row>
    <row r="56" spans="2:16" ht="24" customHeight="1" x14ac:dyDescent="0.3">
      <c r="B56" s="35"/>
      <c r="C56" s="87"/>
      <c r="D56" s="94" t="s">
        <v>16</v>
      </c>
      <c r="E56" s="92" t="s">
        <v>20</v>
      </c>
      <c r="F56" s="94">
        <f>SUM(G56:N56)</f>
        <v>24</v>
      </c>
      <c r="G56" s="21">
        <v>0</v>
      </c>
      <c r="H56" s="2">
        <v>0</v>
      </c>
      <c r="I56" s="2">
        <v>0</v>
      </c>
      <c r="J56" s="2">
        <v>10</v>
      </c>
      <c r="K56" s="2">
        <v>0</v>
      </c>
      <c r="L56" s="2">
        <v>4</v>
      </c>
      <c r="M56" s="2">
        <v>4</v>
      </c>
      <c r="N56" s="12">
        <v>6</v>
      </c>
      <c r="O56" s="31"/>
      <c r="P56" s="31"/>
    </row>
    <row r="57" spans="2:16" ht="24" customHeight="1" thickBot="1" x14ac:dyDescent="0.35">
      <c r="B57" s="36"/>
      <c r="C57" s="89"/>
      <c r="D57" s="69" t="s">
        <v>25</v>
      </c>
      <c r="E57" s="41" t="s">
        <v>21</v>
      </c>
      <c r="F57" s="95">
        <f>SUM(G57:N57)</f>
        <v>10</v>
      </c>
      <c r="G57" s="22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8</v>
      </c>
      <c r="N57" s="7">
        <v>2</v>
      </c>
      <c r="O57" s="31"/>
      <c r="P57" s="31"/>
    </row>
    <row r="58" spans="2:16" ht="24" customHeight="1" x14ac:dyDescent="0.3">
      <c r="B58" s="34">
        <v>2</v>
      </c>
      <c r="C58" s="88" t="s">
        <v>35</v>
      </c>
      <c r="D58" s="68" t="s">
        <v>15</v>
      </c>
      <c r="E58" s="66" t="s">
        <v>19</v>
      </c>
      <c r="F58" s="68">
        <f>SUM(G58:N58)</f>
        <v>27</v>
      </c>
      <c r="G58" s="25">
        <v>0</v>
      </c>
      <c r="H58" s="4">
        <v>0</v>
      </c>
      <c r="I58" s="4">
        <v>8</v>
      </c>
      <c r="J58" s="4">
        <v>7</v>
      </c>
      <c r="K58" s="4">
        <v>6</v>
      </c>
      <c r="L58" s="4">
        <v>6</v>
      </c>
      <c r="M58" s="4">
        <v>0</v>
      </c>
      <c r="N58" s="5">
        <v>0</v>
      </c>
      <c r="O58" s="31"/>
      <c r="P58" s="31"/>
    </row>
    <row r="59" spans="2:16" ht="24" customHeight="1" x14ac:dyDescent="0.3">
      <c r="B59" s="35"/>
      <c r="C59" s="87"/>
      <c r="D59" s="96" t="s">
        <v>16</v>
      </c>
      <c r="E59" s="92" t="s">
        <v>20</v>
      </c>
      <c r="F59" s="94">
        <f>SUM(G59:N59)</f>
        <v>22</v>
      </c>
      <c r="G59" s="21">
        <v>0</v>
      </c>
      <c r="H59" s="2">
        <v>0</v>
      </c>
      <c r="I59" s="2">
        <v>0</v>
      </c>
      <c r="J59" s="2">
        <v>0</v>
      </c>
      <c r="K59" s="2">
        <v>6</v>
      </c>
      <c r="L59" s="2">
        <v>6</v>
      </c>
      <c r="M59" s="2">
        <v>6</v>
      </c>
      <c r="N59" s="12">
        <v>4</v>
      </c>
      <c r="O59" s="31"/>
      <c r="P59" s="31"/>
    </row>
    <row r="60" spans="2:16" ht="24" customHeight="1" thickBot="1" x14ac:dyDescent="0.35">
      <c r="B60" s="36"/>
      <c r="C60" s="89"/>
      <c r="D60" s="69" t="s">
        <v>25</v>
      </c>
      <c r="E60" s="67" t="s">
        <v>21</v>
      </c>
      <c r="F60" s="69">
        <f>SUM(G60:N60)</f>
        <v>20</v>
      </c>
      <c r="G60" s="22">
        <v>0</v>
      </c>
      <c r="H60" s="6">
        <v>0</v>
      </c>
      <c r="I60" s="6">
        <v>0</v>
      </c>
      <c r="J60" s="6">
        <v>8</v>
      </c>
      <c r="K60" s="6">
        <v>0</v>
      </c>
      <c r="L60" s="6">
        <v>2</v>
      </c>
      <c r="M60" s="6">
        <v>8</v>
      </c>
      <c r="N60" s="7">
        <v>2</v>
      </c>
      <c r="O60" s="31"/>
      <c r="P60" s="31"/>
    </row>
    <row r="61" spans="2:16" ht="24" customHeight="1" x14ac:dyDescent="0.3">
      <c r="B61" s="35">
        <v>3</v>
      </c>
      <c r="C61" s="88" t="s">
        <v>36</v>
      </c>
      <c r="D61" s="96" t="s">
        <v>15</v>
      </c>
      <c r="E61" s="32" t="s">
        <v>19</v>
      </c>
      <c r="F61" s="96">
        <f>SUM(G61:N61)</f>
        <v>16</v>
      </c>
      <c r="G61" s="25">
        <v>0</v>
      </c>
      <c r="H61" s="4">
        <v>0</v>
      </c>
      <c r="I61" s="4">
        <v>0</v>
      </c>
      <c r="J61" s="4">
        <v>0</v>
      </c>
      <c r="K61" s="4">
        <v>4</v>
      </c>
      <c r="L61" s="4">
        <v>6</v>
      </c>
      <c r="M61" s="4">
        <v>0</v>
      </c>
      <c r="N61" s="5">
        <v>6</v>
      </c>
      <c r="O61" s="31"/>
      <c r="P61" s="31"/>
    </row>
    <row r="62" spans="2:16" ht="24" customHeight="1" x14ac:dyDescent="0.3">
      <c r="B62" s="35"/>
      <c r="C62" s="87"/>
      <c r="D62" s="96" t="s">
        <v>16</v>
      </c>
      <c r="E62" s="31" t="s">
        <v>20</v>
      </c>
      <c r="F62" s="94">
        <f>SUM(G62:N62)</f>
        <v>18</v>
      </c>
      <c r="G62" s="21">
        <v>0</v>
      </c>
      <c r="H62" s="2">
        <v>0</v>
      </c>
      <c r="I62" s="2">
        <v>0</v>
      </c>
      <c r="J62" s="2">
        <v>0</v>
      </c>
      <c r="K62" s="2">
        <v>0</v>
      </c>
      <c r="L62" s="2">
        <v>4</v>
      </c>
      <c r="M62" s="2">
        <v>8</v>
      </c>
      <c r="N62" s="12">
        <v>6</v>
      </c>
      <c r="O62" s="31"/>
      <c r="P62" s="31"/>
    </row>
    <row r="63" spans="2:16" ht="24" customHeight="1" thickBot="1" x14ac:dyDescent="0.35">
      <c r="B63" s="36"/>
      <c r="C63" s="89"/>
      <c r="D63" s="69" t="s">
        <v>25</v>
      </c>
      <c r="E63" s="67" t="s">
        <v>21</v>
      </c>
      <c r="F63" s="69">
        <f>SUM(G63:N63)</f>
        <v>20</v>
      </c>
      <c r="G63" s="22">
        <v>0</v>
      </c>
      <c r="H63" s="6">
        <v>0</v>
      </c>
      <c r="I63" s="6">
        <v>0</v>
      </c>
      <c r="J63" s="6">
        <v>0</v>
      </c>
      <c r="K63" s="6">
        <v>0</v>
      </c>
      <c r="L63" s="6">
        <v>8</v>
      </c>
      <c r="M63" s="6">
        <v>4</v>
      </c>
      <c r="N63" s="7">
        <v>8</v>
      </c>
      <c r="O63" s="31"/>
      <c r="P63" s="31"/>
    </row>
    <row r="64" spans="2:16" ht="24" customHeight="1" thickBot="1" x14ac:dyDescent="0.35">
      <c r="B64" s="84" t="s">
        <v>56</v>
      </c>
      <c r="C64" s="85"/>
      <c r="D64" s="85"/>
      <c r="E64" s="86"/>
      <c r="F64" s="96">
        <f>SUM(F55:F63)</f>
        <v>183</v>
      </c>
      <c r="G64" s="8">
        <f>$F$64-($F$64/8*1)</f>
        <v>160.125</v>
      </c>
      <c r="H64" s="25">
        <f>$F$64-($F$64/8*2)</f>
        <v>137.25</v>
      </c>
      <c r="I64" s="25">
        <f>$F$64-($F$64/8*3)</f>
        <v>114.375</v>
      </c>
      <c r="J64" s="25">
        <f>$F$64-($F$64/8*4)</f>
        <v>91.5</v>
      </c>
      <c r="K64" s="25">
        <f>$F$64-($F$64/8*5)</f>
        <v>68.625</v>
      </c>
      <c r="L64" s="25">
        <f>$F$64-($F$64/8*6)</f>
        <v>45.75</v>
      </c>
      <c r="M64" s="25">
        <f>$F$64-($F$64/8*7)</f>
        <v>22.875</v>
      </c>
      <c r="N64" s="63">
        <f>$F$64-($F$64/8*8)</f>
        <v>0</v>
      </c>
      <c r="O64" s="31"/>
      <c r="P64" s="31"/>
    </row>
    <row r="65" spans="2:25" ht="24" customHeight="1" thickBot="1" x14ac:dyDescent="0.35">
      <c r="B65" s="82" t="s">
        <v>55</v>
      </c>
      <c r="C65" s="81"/>
      <c r="D65" s="81"/>
      <c r="E65" s="70"/>
      <c r="F65" s="69">
        <f>SUM(F55:F63)</f>
        <v>183</v>
      </c>
      <c r="G65" s="13">
        <f>F65-SUM(G55:G63)</f>
        <v>175</v>
      </c>
      <c r="H65" s="22">
        <f t="shared" ref="H65:N65" si="1">G65-SUM(H55:H63)</f>
        <v>167</v>
      </c>
      <c r="I65" s="22">
        <f t="shared" si="1"/>
        <v>155</v>
      </c>
      <c r="J65" s="22">
        <f t="shared" si="1"/>
        <v>130</v>
      </c>
      <c r="K65" s="22">
        <f t="shared" si="1"/>
        <v>108</v>
      </c>
      <c r="L65" s="22">
        <f t="shared" si="1"/>
        <v>72</v>
      </c>
      <c r="M65" s="22">
        <f t="shared" si="1"/>
        <v>34</v>
      </c>
      <c r="N65" s="62">
        <f t="shared" si="1"/>
        <v>0</v>
      </c>
      <c r="O65" s="31"/>
      <c r="P65" s="31"/>
    </row>
    <row r="69" spans="2:25" s="110" customFormat="1" ht="24" customHeight="1" x14ac:dyDescent="0.3">
      <c r="P69" s="111"/>
      <c r="Q69" s="111"/>
      <c r="R69" s="111"/>
      <c r="S69" s="111"/>
      <c r="T69" s="111"/>
      <c r="U69" s="111"/>
      <c r="V69" s="111"/>
      <c r="W69" s="111"/>
      <c r="X69" s="111"/>
      <c r="Y69" s="111"/>
    </row>
    <row r="70" spans="2:25" s="110" customFormat="1" ht="24" customHeight="1" x14ac:dyDescent="0.3">
      <c r="P70" s="111"/>
      <c r="Q70" s="111"/>
      <c r="R70" s="111"/>
      <c r="S70" s="111"/>
      <c r="T70" s="111"/>
      <c r="U70" s="111"/>
      <c r="V70" s="111"/>
      <c r="W70" s="111"/>
      <c r="X70" s="111"/>
      <c r="Y70" s="111"/>
    </row>
    <row r="71" spans="2:25" s="110" customFormat="1" ht="24" customHeight="1" x14ac:dyDescent="0.3">
      <c r="P71" s="111"/>
      <c r="Q71" s="111"/>
      <c r="R71" s="111"/>
      <c r="S71" s="111"/>
      <c r="T71" s="111"/>
      <c r="U71" s="111"/>
      <c r="V71" s="111"/>
      <c r="W71" s="111"/>
      <c r="X71" s="111"/>
      <c r="Y71" s="111"/>
    </row>
    <row r="72" spans="2:25" s="110" customFormat="1" ht="24" customHeight="1" x14ac:dyDescent="0.3">
      <c r="P72" s="111"/>
      <c r="Q72" s="111"/>
      <c r="R72" s="111"/>
      <c r="S72" s="111"/>
      <c r="T72" s="111"/>
      <c r="U72" s="111"/>
      <c r="V72" s="111"/>
      <c r="W72" s="111"/>
      <c r="X72" s="111"/>
      <c r="Y72" s="111"/>
    </row>
    <row r="73" spans="2:25" s="110" customFormat="1" ht="24" customHeight="1" x14ac:dyDescent="0.3">
      <c r="P73" s="111"/>
      <c r="Q73" s="111"/>
      <c r="R73" s="111"/>
      <c r="S73" s="111"/>
      <c r="T73" s="111"/>
      <c r="U73" s="111"/>
      <c r="V73" s="111"/>
      <c r="W73" s="111"/>
      <c r="X73" s="111"/>
      <c r="Y73" s="111"/>
    </row>
    <row r="74" spans="2:25" s="110" customFormat="1" ht="24" customHeight="1" x14ac:dyDescent="0.3">
      <c r="P74" s="111"/>
      <c r="Q74" s="111"/>
      <c r="R74" s="111"/>
      <c r="S74" s="111"/>
      <c r="T74" s="111"/>
      <c r="U74" s="111"/>
      <c r="V74" s="111"/>
      <c r="W74" s="111"/>
      <c r="X74" s="111"/>
      <c r="Y74" s="111"/>
    </row>
    <row r="75" spans="2:25" s="110" customFormat="1" ht="24" customHeight="1" x14ac:dyDescent="0.3">
      <c r="P75" s="111"/>
      <c r="Q75" s="111"/>
      <c r="R75" s="111"/>
      <c r="S75" s="111"/>
      <c r="T75" s="111"/>
      <c r="U75" s="111"/>
      <c r="V75" s="111"/>
      <c r="W75" s="111"/>
      <c r="X75" s="111"/>
      <c r="Y75" s="111"/>
    </row>
    <row r="76" spans="2:25" s="110" customFormat="1" ht="24" customHeight="1" x14ac:dyDescent="0.3">
      <c r="P76" s="111"/>
      <c r="Q76" s="111"/>
      <c r="R76" s="111"/>
      <c r="S76" s="111"/>
      <c r="T76" s="111"/>
      <c r="U76" s="111"/>
      <c r="V76" s="111"/>
      <c r="W76" s="111"/>
      <c r="X76" s="111"/>
      <c r="Y76" s="111"/>
    </row>
    <row r="77" spans="2:25" s="110" customFormat="1" ht="24" customHeight="1" x14ac:dyDescent="0.3">
      <c r="P77" s="111"/>
      <c r="Q77" s="111"/>
      <c r="R77" s="111"/>
      <c r="S77" s="111"/>
      <c r="T77" s="111"/>
      <c r="U77" s="111"/>
      <c r="V77" s="111"/>
      <c r="W77" s="111"/>
      <c r="X77" s="111"/>
      <c r="Y77" s="111"/>
    </row>
    <row r="78" spans="2:25" s="110" customFormat="1" ht="24" customHeight="1" x14ac:dyDescent="0.3">
      <c r="P78" s="111"/>
      <c r="Q78" s="111"/>
      <c r="R78" s="111"/>
      <c r="S78" s="111"/>
      <c r="T78" s="111"/>
      <c r="U78" s="111"/>
      <c r="V78" s="111"/>
      <c r="W78" s="111"/>
      <c r="X78" s="111"/>
      <c r="Y78" s="111"/>
    </row>
    <row r="79" spans="2:25" s="110" customFormat="1" ht="24" customHeight="1" x14ac:dyDescent="0.3">
      <c r="P79" s="111"/>
      <c r="Q79" s="111"/>
      <c r="R79" s="111"/>
      <c r="S79" s="111"/>
      <c r="T79" s="111"/>
      <c r="U79" s="111"/>
      <c r="V79" s="111"/>
      <c r="W79" s="111"/>
      <c r="X79" s="111"/>
      <c r="Y79" s="111"/>
    </row>
    <row r="80" spans="2:25" s="110" customFormat="1" ht="24" customHeight="1" x14ac:dyDescent="0.3">
      <c r="P80" s="111"/>
      <c r="Q80" s="111"/>
      <c r="R80" s="111"/>
      <c r="S80" s="111"/>
      <c r="T80" s="111"/>
      <c r="U80" s="111"/>
      <c r="V80" s="111"/>
      <c r="W80" s="111"/>
      <c r="X80" s="111"/>
      <c r="Y80" s="111"/>
    </row>
    <row r="81" spans="2:25" s="110" customFormat="1" ht="24" customHeight="1" x14ac:dyDescent="0.3">
      <c r="P81" s="111"/>
      <c r="Q81" s="111"/>
      <c r="R81" s="111"/>
      <c r="S81" s="111"/>
      <c r="T81" s="111"/>
      <c r="U81" s="111"/>
      <c r="V81" s="111"/>
      <c r="W81" s="111"/>
      <c r="X81" s="111"/>
      <c r="Y81" s="111"/>
    </row>
    <row r="82" spans="2:25" s="110" customFormat="1" ht="24" customHeight="1" x14ac:dyDescent="0.3">
      <c r="P82" s="111"/>
      <c r="Q82" s="111"/>
      <c r="R82" s="111"/>
      <c r="S82" s="111"/>
      <c r="T82" s="111"/>
      <c r="U82" s="111"/>
      <c r="V82" s="111"/>
      <c r="W82" s="111"/>
      <c r="X82" s="111"/>
      <c r="Y82" s="111"/>
    </row>
    <row r="83" spans="2:25" s="110" customFormat="1" ht="24" customHeight="1" x14ac:dyDescent="0.3">
      <c r="P83" s="111"/>
      <c r="Q83" s="111"/>
      <c r="R83" s="111"/>
      <c r="S83" s="111"/>
      <c r="T83" s="111"/>
      <c r="U83" s="111"/>
      <c r="V83" s="111"/>
      <c r="W83" s="111"/>
      <c r="X83" s="111"/>
      <c r="Y83" s="111"/>
    </row>
    <row r="84" spans="2:25" s="110" customFormat="1" ht="24" customHeight="1" x14ac:dyDescent="0.3">
      <c r="P84" s="111"/>
      <c r="Q84" s="111"/>
      <c r="R84" s="111"/>
      <c r="S84" s="111"/>
      <c r="T84" s="111"/>
      <c r="U84" s="111"/>
      <c r="V84" s="111"/>
      <c r="W84" s="111"/>
      <c r="X84" s="111"/>
      <c r="Y84" s="111"/>
    </row>
    <row r="89" spans="2:25" ht="24" customHeight="1" thickBot="1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25" ht="24" customHeight="1" x14ac:dyDescent="0.3">
      <c r="B90" s="55" t="s">
        <v>41</v>
      </c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75"/>
    </row>
    <row r="91" spans="2:25" ht="24" customHeight="1" thickBot="1" x14ac:dyDescent="0.35">
      <c r="B91" s="57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76"/>
    </row>
    <row r="92" spans="2:25" ht="45.6" customHeight="1" x14ac:dyDescent="0.3">
      <c r="B92" s="51" t="s">
        <v>12</v>
      </c>
      <c r="C92" s="80" t="s">
        <v>0</v>
      </c>
      <c r="D92" s="34" t="s">
        <v>13</v>
      </c>
      <c r="E92" s="80" t="s">
        <v>17</v>
      </c>
      <c r="F92" s="108" t="s">
        <v>33</v>
      </c>
      <c r="G92" s="53">
        <v>44641</v>
      </c>
      <c r="H92" s="9">
        <v>44642</v>
      </c>
      <c r="I92" s="9">
        <v>44643</v>
      </c>
      <c r="J92" s="9">
        <v>44644</v>
      </c>
      <c r="K92" s="9">
        <v>44645</v>
      </c>
      <c r="L92" s="9">
        <v>44646</v>
      </c>
      <c r="M92" s="9">
        <v>44647</v>
      </c>
      <c r="N92" s="10">
        <v>44648</v>
      </c>
      <c r="O92" s="59"/>
    </row>
    <row r="93" spans="2:25" ht="24" customHeight="1" thickBot="1" x14ac:dyDescent="0.35">
      <c r="B93" s="71"/>
      <c r="C93" s="93"/>
      <c r="D93" s="35"/>
      <c r="E93" s="93"/>
      <c r="F93" s="119" t="s">
        <v>1</v>
      </c>
      <c r="G93" s="13" t="s">
        <v>2</v>
      </c>
      <c r="H93" s="6" t="s">
        <v>3</v>
      </c>
      <c r="I93" s="6" t="s">
        <v>4</v>
      </c>
      <c r="J93" s="6" t="s">
        <v>5</v>
      </c>
      <c r="K93" s="6" t="s">
        <v>6</v>
      </c>
      <c r="L93" s="6" t="s">
        <v>7</v>
      </c>
      <c r="M93" s="6" t="s">
        <v>8</v>
      </c>
      <c r="N93" s="7" t="s">
        <v>9</v>
      </c>
      <c r="O93" s="31"/>
    </row>
    <row r="94" spans="2:25" ht="24" customHeight="1" x14ac:dyDescent="0.3">
      <c r="B94" s="34">
        <v>1</v>
      </c>
      <c r="C94" s="88" t="s">
        <v>42</v>
      </c>
      <c r="D94" s="45" t="s">
        <v>15</v>
      </c>
      <c r="E94" s="66" t="s">
        <v>19</v>
      </c>
      <c r="F94" s="68">
        <f>SUM(G94:N94)</f>
        <v>28</v>
      </c>
      <c r="G94" s="20">
        <v>8</v>
      </c>
      <c r="H94" s="16">
        <v>8</v>
      </c>
      <c r="I94" s="16">
        <v>4</v>
      </c>
      <c r="J94" s="16">
        <v>8</v>
      </c>
      <c r="K94" s="16">
        <v>0</v>
      </c>
      <c r="L94" s="16">
        <v>0</v>
      </c>
      <c r="M94" s="16">
        <v>0</v>
      </c>
      <c r="N94" s="17">
        <v>0</v>
      </c>
      <c r="O94" s="31"/>
    </row>
    <row r="95" spans="2:25" ht="24" customHeight="1" x14ac:dyDescent="0.3">
      <c r="B95" s="35"/>
      <c r="C95" s="87"/>
      <c r="D95" s="94" t="s">
        <v>16</v>
      </c>
      <c r="E95" s="92" t="s">
        <v>20</v>
      </c>
      <c r="F95" s="94">
        <f>SUM(G95:N95)</f>
        <v>18</v>
      </c>
      <c r="G95" s="21">
        <v>0</v>
      </c>
      <c r="H95" s="2">
        <v>0</v>
      </c>
      <c r="I95" s="2">
        <v>0</v>
      </c>
      <c r="J95" s="2">
        <v>8</v>
      </c>
      <c r="K95" s="2">
        <v>6</v>
      </c>
      <c r="L95" s="2">
        <v>4</v>
      </c>
      <c r="M95" s="2">
        <v>0</v>
      </c>
      <c r="N95" s="12">
        <v>0</v>
      </c>
      <c r="O95" s="31"/>
    </row>
    <row r="96" spans="2:25" ht="24" customHeight="1" thickBot="1" x14ac:dyDescent="0.35">
      <c r="B96" s="36"/>
      <c r="C96" s="89"/>
      <c r="D96" s="69" t="s">
        <v>25</v>
      </c>
      <c r="E96" s="41" t="s">
        <v>21</v>
      </c>
      <c r="F96" s="95">
        <f>SUM(G96:N96)</f>
        <v>8</v>
      </c>
      <c r="G96" s="22">
        <v>0</v>
      </c>
      <c r="H96" s="6">
        <v>0</v>
      </c>
      <c r="I96" s="6">
        <v>0</v>
      </c>
      <c r="J96" s="6">
        <v>0</v>
      </c>
      <c r="K96" s="6">
        <v>4</v>
      </c>
      <c r="L96" s="6">
        <v>4</v>
      </c>
      <c r="M96" s="6">
        <v>0</v>
      </c>
      <c r="N96" s="7">
        <v>0</v>
      </c>
      <c r="O96" s="31"/>
    </row>
    <row r="97" spans="2:15" ht="24" customHeight="1" x14ac:dyDescent="0.3">
      <c r="B97" s="34">
        <v>2</v>
      </c>
      <c r="C97" s="88" t="s">
        <v>43</v>
      </c>
      <c r="D97" s="68" t="s">
        <v>15</v>
      </c>
      <c r="E97" s="66" t="s">
        <v>19</v>
      </c>
      <c r="F97" s="68">
        <f t="shared" ref="F97:F102" si="2">SUM(G97:N97)</f>
        <v>10</v>
      </c>
      <c r="G97" s="25">
        <v>0</v>
      </c>
      <c r="H97" s="25">
        <v>0</v>
      </c>
      <c r="I97" s="25">
        <v>6</v>
      </c>
      <c r="J97" s="25">
        <v>0</v>
      </c>
      <c r="K97" s="25">
        <v>0</v>
      </c>
      <c r="L97" s="25">
        <v>4</v>
      </c>
      <c r="M97" s="25">
        <v>0</v>
      </c>
      <c r="N97" s="63">
        <v>0</v>
      </c>
      <c r="O97" s="31"/>
    </row>
    <row r="98" spans="2:15" ht="24" customHeight="1" x14ac:dyDescent="0.3">
      <c r="B98" s="35"/>
      <c r="C98" s="87"/>
      <c r="D98" s="96" t="s">
        <v>16</v>
      </c>
      <c r="E98" s="92" t="s">
        <v>20</v>
      </c>
      <c r="F98" s="94">
        <f t="shared" si="2"/>
        <v>30</v>
      </c>
      <c r="G98" s="21">
        <v>0</v>
      </c>
      <c r="H98" s="2">
        <v>0</v>
      </c>
      <c r="I98" s="2">
        <v>0</v>
      </c>
      <c r="J98" s="2">
        <v>0</v>
      </c>
      <c r="K98" s="2">
        <v>10</v>
      </c>
      <c r="L98" s="2">
        <v>8</v>
      </c>
      <c r="M98" s="2">
        <v>8</v>
      </c>
      <c r="N98" s="12">
        <v>4</v>
      </c>
      <c r="O98" s="31"/>
    </row>
    <row r="99" spans="2:15" ht="24" customHeight="1" thickBot="1" x14ac:dyDescent="0.35">
      <c r="B99" s="36"/>
      <c r="C99" s="89"/>
      <c r="D99" s="69" t="s">
        <v>25</v>
      </c>
      <c r="E99" s="67" t="s">
        <v>21</v>
      </c>
      <c r="F99" s="69">
        <f t="shared" si="2"/>
        <v>14</v>
      </c>
      <c r="G99" s="22">
        <v>0</v>
      </c>
      <c r="H99" s="6">
        <v>0</v>
      </c>
      <c r="I99" s="6">
        <v>0</v>
      </c>
      <c r="J99" s="6">
        <v>0</v>
      </c>
      <c r="K99" s="6">
        <v>8</v>
      </c>
      <c r="L99" s="6">
        <v>4</v>
      </c>
      <c r="M99" s="6">
        <v>0</v>
      </c>
      <c r="N99" s="7">
        <v>2</v>
      </c>
      <c r="O99" s="31"/>
    </row>
    <row r="100" spans="2:15" ht="24" customHeight="1" x14ac:dyDescent="0.3">
      <c r="B100" s="35">
        <v>3</v>
      </c>
      <c r="C100" s="88" t="s">
        <v>44</v>
      </c>
      <c r="D100" s="96" t="s">
        <v>15</v>
      </c>
      <c r="E100" s="32" t="s">
        <v>19</v>
      </c>
      <c r="F100" s="96">
        <f t="shared" si="2"/>
        <v>0</v>
      </c>
      <c r="G100" s="25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5">
        <v>0</v>
      </c>
      <c r="O100" s="31"/>
    </row>
    <row r="101" spans="2:15" ht="24" customHeight="1" x14ac:dyDescent="0.3">
      <c r="B101" s="35"/>
      <c r="C101" s="87"/>
      <c r="D101" s="96" t="s">
        <v>16</v>
      </c>
      <c r="E101" s="31" t="s">
        <v>20</v>
      </c>
      <c r="F101" s="94">
        <f t="shared" si="2"/>
        <v>24</v>
      </c>
      <c r="G101" s="21">
        <v>0</v>
      </c>
      <c r="H101" s="2">
        <v>0</v>
      </c>
      <c r="I101" s="2">
        <v>0</v>
      </c>
      <c r="J101" s="2">
        <v>4</v>
      </c>
      <c r="K101" s="2">
        <v>0</v>
      </c>
      <c r="L101" s="2">
        <v>4</v>
      </c>
      <c r="M101" s="2">
        <v>8</v>
      </c>
      <c r="N101" s="12">
        <v>8</v>
      </c>
      <c r="O101" s="31"/>
    </row>
    <row r="102" spans="2:15" ht="24" customHeight="1" thickBot="1" x14ac:dyDescent="0.35">
      <c r="B102" s="36"/>
      <c r="C102" s="89"/>
      <c r="D102" s="69" t="s">
        <v>25</v>
      </c>
      <c r="E102" s="67" t="s">
        <v>21</v>
      </c>
      <c r="F102" s="69">
        <f t="shared" si="2"/>
        <v>16</v>
      </c>
      <c r="G102" s="38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8</v>
      </c>
      <c r="N102" s="37">
        <v>8</v>
      </c>
      <c r="O102" s="31"/>
    </row>
    <row r="103" spans="2:15" ht="24" customHeight="1" thickBot="1" x14ac:dyDescent="0.35">
      <c r="B103" s="84" t="s">
        <v>56</v>
      </c>
      <c r="C103" s="85"/>
      <c r="D103" s="85"/>
      <c r="E103" s="86"/>
      <c r="F103" s="120">
        <f>SUM(F94:F102)</f>
        <v>148</v>
      </c>
      <c r="G103" s="8">
        <f>$F$103-($F$103/8*1)</f>
        <v>129.5</v>
      </c>
      <c r="H103" s="4">
        <f>$F$103-($F$103/8*2)</f>
        <v>111</v>
      </c>
      <c r="I103" s="4">
        <f>$F$103-($F$103/8*3)</f>
        <v>92.5</v>
      </c>
      <c r="J103" s="4">
        <f>$F$103-($F$103/8*4)</f>
        <v>74</v>
      </c>
      <c r="K103" s="4">
        <f>$F$103-($F$103/8*5)</f>
        <v>55.5</v>
      </c>
      <c r="L103" s="4">
        <f>$F$103-($F$103/8*6)</f>
        <v>37</v>
      </c>
      <c r="M103" s="4">
        <f>$F$103-($F$103/8*7)</f>
        <v>18.5</v>
      </c>
      <c r="N103" s="5">
        <f>$F$103-($F$103/8*8)</f>
        <v>0</v>
      </c>
      <c r="O103" s="31"/>
    </row>
    <row r="104" spans="2:15" ht="24" customHeight="1" thickBot="1" x14ac:dyDescent="0.35">
      <c r="B104" s="82" t="s">
        <v>55</v>
      </c>
      <c r="C104" s="81"/>
      <c r="D104" s="81"/>
      <c r="E104" s="70"/>
      <c r="F104" s="27">
        <f>SUM(F94:F102)</f>
        <v>148</v>
      </c>
      <c r="G104" s="13">
        <f>F104-SUM(G94:G102)</f>
        <v>140</v>
      </c>
      <c r="H104" s="6">
        <f t="shared" ref="H104:N104" si="3">G104-SUM(H94:H102)</f>
        <v>132</v>
      </c>
      <c r="I104" s="6">
        <f t="shared" si="3"/>
        <v>122</v>
      </c>
      <c r="J104" s="6">
        <f t="shared" si="3"/>
        <v>102</v>
      </c>
      <c r="K104" s="6">
        <f t="shared" si="3"/>
        <v>74</v>
      </c>
      <c r="L104" s="6">
        <f t="shared" si="3"/>
        <v>46</v>
      </c>
      <c r="M104" s="6">
        <f t="shared" si="3"/>
        <v>22</v>
      </c>
      <c r="N104" s="7">
        <f t="shared" si="3"/>
        <v>0</v>
      </c>
      <c r="O104" s="31"/>
    </row>
    <row r="108" spans="2:15" s="112" customFormat="1" ht="24" customHeight="1" x14ac:dyDescent="0.3">
      <c r="D108" s="74"/>
    </row>
    <row r="109" spans="2:15" s="112" customFormat="1" ht="24" customHeight="1" x14ac:dyDescent="0.3"/>
    <row r="110" spans="2:15" s="112" customFormat="1" ht="24" customHeight="1" x14ac:dyDescent="0.3"/>
    <row r="111" spans="2:15" s="112" customFormat="1" ht="24" customHeight="1" x14ac:dyDescent="0.3"/>
    <row r="112" spans="2:15" s="112" customFormat="1" ht="24" customHeight="1" x14ac:dyDescent="0.3"/>
    <row r="113" s="112" customFormat="1" ht="24" customHeight="1" x14ac:dyDescent="0.3"/>
    <row r="114" s="112" customFormat="1" ht="24" customHeight="1" x14ac:dyDescent="0.3"/>
    <row r="115" s="112" customFormat="1" ht="24" customHeight="1" x14ac:dyDescent="0.3"/>
    <row r="116" s="112" customFormat="1" ht="24" customHeight="1" x14ac:dyDescent="0.3"/>
    <row r="117" s="112" customFormat="1" ht="24" customHeight="1" x14ac:dyDescent="0.3"/>
    <row r="118" s="112" customFormat="1" ht="24" customHeight="1" x14ac:dyDescent="0.3"/>
    <row r="119" s="112" customFormat="1" ht="24" customHeight="1" x14ac:dyDescent="0.3"/>
    <row r="120" s="112" customFormat="1" ht="24" customHeight="1" x14ac:dyDescent="0.3"/>
    <row r="121" s="112" customFormat="1" ht="24" customHeight="1" x14ac:dyDescent="0.3"/>
    <row r="122" s="112" customFormat="1" ht="24" customHeight="1" x14ac:dyDescent="0.3"/>
    <row r="123" s="112" customFormat="1" ht="24" customHeight="1" x14ac:dyDescent="0.3"/>
    <row r="124" s="112" customFormat="1" ht="24" customHeight="1" x14ac:dyDescent="0.3"/>
    <row r="125" s="112" customFormat="1" ht="24" customHeight="1" x14ac:dyDescent="0.3"/>
    <row r="126" s="112" customFormat="1" ht="24" customHeight="1" x14ac:dyDescent="0.3"/>
    <row r="127" s="113" customFormat="1" ht="23.4" customHeight="1" x14ac:dyDescent="0.3"/>
    <row r="128" s="113" customFormat="1" ht="24" customHeight="1" x14ac:dyDescent="0.3"/>
    <row r="130" spans="2:15" ht="24" customHeight="1" thickBot="1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5" ht="24" customHeight="1" x14ac:dyDescent="0.3">
      <c r="B131" s="55" t="s">
        <v>45</v>
      </c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75"/>
    </row>
    <row r="132" spans="2:15" ht="24" customHeight="1" thickBot="1" x14ac:dyDescent="0.35">
      <c r="B132" s="57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76"/>
    </row>
    <row r="133" spans="2:15" ht="48.6" customHeight="1" x14ac:dyDescent="0.3">
      <c r="B133" s="51" t="s">
        <v>12</v>
      </c>
      <c r="C133" s="80" t="s">
        <v>0</v>
      </c>
      <c r="D133" s="34" t="s">
        <v>13</v>
      </c>
      <c r="E133" s="80" t="s">
        <v>17</v>
      </c>
      <c r="F133" s="108" t="s">
        <v>33</v>
      </c>
      <c r="G133" s="53">
        <v>44649</v>
      </c>
      <c r="H133" s="9">
        <v>44650</v>
      </c>
      <c r="I133" s="9">
        <v>44651</v>
      </c>
      <c r="J133" s="9">
        <v>44652</v>
      </c>
      <c r="K133" s="9">
        <v>44653</v>
      </c>
      <c r="L133" s="9">
        <v>44654</v>
      </c>
      <c r="M133" s="9">
        <v>44655</v>
      </c>
      <c r="N133" s="10">
        <v>44656</v>
      </c>
      <c r="O133" s="59"/>
    </row>
    <row r="134" spans="2:15" ht="24" customHeight="1" thickBot="1" x14ac:dyDescent="0.35">
      <c r="B134" s="71"/>
      <c r="C134" s="93"/>
      <c r="D134" s="35"/>
      <c r="E134" s="93"/>
      <c r="F134" s="119" t="s">
        <v>1</v>
      </c>
      <c r="G134" s="13" t="s">
        <v>2</v>
      </c>
      <c r="H134" s="6" t="s">
        <v>3</v>
      </c>
      <c r="I134" s="6" t="s">
        <v>4</v>
      </c>
      <c r="J134" s="6" t="s">
        <v>5</v>
      </c>
      <c r="K134" s="6" t="s">
        <v>6</v>
      </c>
      <c r="L134" s="6" t="s">
        <v>7</v>
      </c>
      <c r="M134" s="6" t="s">
        <v>8</v>
      </c>
      <c r="N134" s="7" t="s">
        <v>9</v>
      </c>
      <c r="O134" s="31"/>
    </row>
    <row r="135" spans="2:15" ht="24" customHeight="1" x14ac:dyDescent="0.3">
      <c r="B135" s="34">
        <v>1</v>
      </c>
      <c r="C135" s="88" t="s">
        <v>46</v>
      </c>
      <c r="D135" s="45" t="s">
        <v>15</v>
      </c>
      <c r="E135" s="66" t="s">
        <v>19</v>
      </c>
      <c r="F135" s="45">
        <f>SUM(G135:N135)</f>
        <v>23</v>
      </c>
      <c r="G135" s="8">
        <v>8</v>
      </c>
      <c r="H135" s="4">
        <v>6</v>
      </c>
      <c r="I135" s="4">
        <v>4</v>
      </c>
      <c r="J135" s="4">
        <v>4</v>
      </c>
      <c r="K135" s="4">
        <v>0</v>
      </c>
      <c r="L135" s="4">
        <v>0</v>
      </c>
      <c r="M135" s="4">
        <v>1</v>
      </c>
      <c r="N135" s="5">
        <v>0</v>
      </c>
      <c r="O135" s="31"/>
    </row>
    <row r="136" spans="2:15" ht="24" customHeight="1" x14ac:dyDescent="0.3">
      <c r="B136" s="35"/>
      <c r="C136" s="87"/>
      <c r="D136" s="94" t="s">
        <v>16</v>
      </c>
      <c r="E136" s="92" t="s">
        <v>20</v>
      </c>
      <c r="F136" s="79">
        <f t="shared" ref="F136:F140" si="4">SUM(G136:N136)</f>
        <v>22</v>
      </c>
      <c r="G136" s="11">
        <v>0</v>
      </c>
      <c r="H136" s="21">
        <v>0</v>
      </c>
      <c r="I136" s="21">
        <v>0</v>
      </c>
      <c r="J136" s="2">
        <v>6</v>
      </c>
      <c r="K136" s="2">
        <v>8</v>
      </c>
      <c r="L136" s="2">
        <v>6</v>
      </c>
      <c r="M136" s="2">
        <v>0</v>
      </c>
      <c r="N136" s="12">
        <v>2</v>
      </c>
      <c r="O136" s="31"/>
    </row>
    <row r="137" spans="2:15" ht="24" customHeight="1" thickBot="1" x14ac:dyDescent="0.35">
      <c r="B137" s="36"/>
      <c r="C137" s="89"/>
      <c r="D137" s="69" t="s">
        <v>25</v>
      </c>
      <c r="E137" s="41" t="s">
        <v>21</v>
      </c>
      <c r="F137" s="79">
        <f t="shared" si="4"/>
        <v>13</v>
      </c>
      <c r="G137" s="13">
        <v>0</v>
      </c>
      <c r="H137" s="22">
        <v>0</v>
      </c>
      <c r="I137" s="22">
        <v>0</v>
      </c>
      <c r="J137" s="22">
        <v>0</v>
      </c>
      <c r="K137" s="22">
        <v>0</v>
      </c>
      <c r="L137" s="6">
        <v>4</v>
      </c>
      <c r="M137" s="6">
        <v>8</v>
      </c>
      <c r="N137" s="7">
        <v>1</v>
      </c>
      <c r="O137" s="31"/>
    </row>
    <row r="138" spans="2:15" ht="24" customHeight="1" x14ac:dyDescent="0.3">
      <c r="B138" s="34">
        <v>2</v>
      </c>
      <c r="C138" s="88" t="s">
        <v>47</v>
      </c>
      <c r="D138" s="68" t="s">
        <v>15</v>
      </c>
      <c r="E138" s="66" t="s">
        <v>19</v>
      </c>
      <c r="F138" s="45">
        <f t="shared" si="4"/>
        <v>12</v>
      </c>
      <c r="G138" s="25">
        <v>0</v>
      </c>
      <c r="H138" s="4">
        <v>0</v>
      </c>
      <c r="I138" s="4">
        <v>6</v>
      </c>
      <c r="J138" s="4">
        <v>6</v>
      </c>
      <c r="K138" s="4">
        <v>0</v>
      </c>
      <c r="L138" s="4">
        <v>0</v>
      </c>
      <c r="M138" s="4">
        <v>0</v>
      </c>
      <c r="N138" s="5">
        <v>0</v>
      </c>
      <c r="O138" s="31"/>
    </row>
    <row r="139" spans="2:15" ht="24" customHeight="1" x14ac:dyDescent="0.3">
      <c r="B139" s="35"/>
      <c r="C139" s="87"/>
      <c r="D139" s="96" t="s">
        <v>16</v>
      </c>
      <c r="E139" s="92" t="s">
        <v>20</v>
      </c>
      <c r="F139" s="79">
        <f t="shared" si="4"/>
        <v>22</v>
      </c>
      <c r="G139" s="21">
        <v>0</v>
      </c>
      <c r="H139" s="2">
        <v>0</v>
      </c>
      <c r="I139" s="2">
        <v>0</v>
      </c>
      <c r="J139" s="2">
        <v>0</v>
      </c>
      <c r="K139" s="2">
        <v>0</v>
      </c>
      <c r="L139" s="2">
        <v>6</v>
      </c>
      <c r="M139" s="2">
        <v>8</v>
      </c>
      <c r="N139" s="12">
        <v>8</v>
      </c>
      <c r="O139" s="31"/>
    </row>
    <row r="140" spans="2:15" ht="24" customHeight="1" thickBot="1" x14ac:dyDescent="0.35">
      <c r="B140" s="36"/>
      <c r="C140" s="89"/>
      <c r="D140" s="69" t="s">
        <v>25</v>
      </c>
      <c r="E140" s="67" t="s">
        <v>21</v>
      </c>
      <c r="F140" s="43">
        <f t="shared" si="4"/>
        <v>6</v>
      </c>
      <c r="G140" s="22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4</v>
      </c>
      <c r="N140" s="7">
        <v>2</v>
      </c>
      <c r="O140" s="31"/>
    </row>
    <row r="141" spans="2:15" ht="49.8" customHeight="1" thickBot="1" x14ac:dyDescent="0.35">
      <c r="B141" s="45">
        <v>3</v>
      </c>
      <c r="C141" s="77" t="s">
        <v>48</v>
      </c>
      <c r="D141" s="45" t="s">
        <v>49</v>
      </c>
      <c r="E141" s="42" t="s">
        <v>21</v>
      </c>
      <c r="F141" s="46">
        <f>SUM(G141:N141)</f>
        <v>34</v>
      </c>
      <c r="G141" s="15">
        <v>0</v>
      </c>
      <c r="H141" s="14">
        <v>0</v>
      </c>
      <c r="I141" s="14">
        <v>5</v>
      </c>
      <c r="J141" s="14">
        <v>0</v>
      </c>
      <c r="K141" s="14">
        <v>3</v>
      </c>
      <c r="L141" s="14">
        <v>8</v>
      </c>
      <c r="M141" s="14">
        <v>10</v>
      </c>
      <c r="N141" s="49">
        <v>8</v>
      </c>
      <c r="O141" s="31"/>
    </row>
    <row r="142" spans="2:15" ht="24" customHeight="1" thickBot="1" x14ac:dyDescent="0.35">
      <c r="B142" s="84" t="s">
        <v>56</v>
      </c>
      <c r="C142" s="85"/>
      <c r="D142" s="85"/>
      <c r="E142" s="86"/>
      <c r="F142" s="120">
        <f>SUM(F135:F141)</f>
        <v>132</v>
      </c>
      <c r="G142" s="8">
        <f>$F$142-($F$142/8*1)</f>
        <v>115.5</v>
      </c>
      <c r="H142" s="25">
        <f>$F$142-($F$142/8*2)</f>
        <v>99</v>
      </c>
      <c r="I142" s="25">
        <f>$F$142-($F$142/8*3)</f>
        <v>82.5</v>
      </c>
      <c r="J142" s="25">
        <f>$F$142-($F$142/8*4)</f>
        <v>66</v>
      </c>
      <c r="K142" s="25">
        <f>$F$142-($F$142/8*5)</f>
        <v>49.5</v>
      </c>
      <c r="L142" s="25">
        <f>$F$142-($F$142/8*6)</f>
        <v>33</v>
      </c>
      <c r="M142" s="25">
        <f>$F$142-($F$142/8*7)</f>
        <v>16.5</v>
      </c>
      <c r="N142" s="63">
        <f>$F$142-($F$142/8*8)</f>
        <v>0</v>
      </c>
      <c r="O142" s="31"/>
    </row>
    <row r="143" spans="2:15" ht="24" customHeight="1" thickBot="1" x14ac:dyDescent="0.35">
      <c r="B143" s="82" t="s">
        <v>55</v>
      </c>
      <c r="C143" s="81"/>
      <c r="D143" s="81"/>
      <c r="E143" s="70"/>
      <c r="F143" s="27">
        <f>SUM(F135:F141)</f>
        <v>132</v>
      </c>
      <c r="G143" s="13">
        <f>F143-SUM(G135:G141)</f>
        <v>124</v>
      </c>
      <c r="H143" s="6">
        <f t="shared" ref="H143:N143" si="5">G143-SUM(H135:H141)</f>
        <v>118</v>
      </c>
      <c r="I143" s="6">
        <f t="shared" si="5"/>
        <v>103</v>
      </c>
      <c r="J143" s="6">
        <f t="shared" si="5"/>
        <v>87</v>
      </c>
      <c r="K143" s="6">
        <f t="shared" si="5"/>
        <v>76</v>
      </c>
      <c r="L143" s="6">
        <f t="shared" si="5"/>
        <v>52</v>
      </c>
      <c r="M143" s="6">
        <f t="shared" si="5"/>
        <v>21</v>
      </c>
      <c r="N143" s="7">
        <f t="shared" si="5"/>
        <v>0</v>
      </c>
      <c r="O143" s="31"/>
    </row>
    <row r="147" s="112" customFormat="1" ht="24" customHeight="1" x14ac:dyDescent="0.3"/>
    <row r="148" s="112" customFormat="1" ht="24" customHeight="1" x14ac:dyDescent="0.3"/>
    <row r="149" s="112" customFormat="1" ht="24" customHeight="1" x14ac:dyDescent="0.3"/>
    <row r="150" s="112" customFormat="1" ht="24" customHeight="1" x14ac:dyDescent="0.3"/>
    <row r="151" s="112" customFormat="1" ht="24" customHeight="1" x14ac:dyDescent="0.3"/>
    <row r="152" s="112" customFormat="1" ht="24" customHeight="1" x14ac:dyDescent="0.3"/>
    <row r="153" s="112" customFormat="1" ht="24" customHeight="1" x14ac:dyDescent="0.3"/>
    <row r="154" s="112" customFormat="1" ht="24" customHeight="1" x14ac:dyDescent="0.3"/>
    <row r="155" s="112" customFormat="1" ht="24" customHeight="1" x14ac:dyDescent="0.3"/>
    <row r="156" s="112" customFormat="1" ht="24" customHeight="1" x14ac:dyDescent="0.3"/>
    <row r="157" s="112" customFormat="1" ht="24" customHeight="1" x14ac:dyDescent="0.3"/>
    <row r="158" s="112" customFormat="1" ht="24" customHeight="1" x14ac:dyDescent="0.3"/>
    <row r="159" s="112" customFormat="1" ht="24" customHeight="1" x14ac:dyDescent="0.3"/>
    <row r="160" s="112" customFormat="1" ht="24" customHeight="1" x14ac:dyDescent="0.3"/>
    <row r="161" spans="2:14" s="112" customFormat="1" ht="24" customHeight="1" x14ac:dyDescent="0.3"/>
    <row r="162" spans="2:14" s="112" customFormat="1" ht="24" customHeight="1" x14ac:dyDescent="0.3"/>
    <row r="166" spans="2:14" ht="24" customHeight="1" thickBot="1" x14ac:dyDescent="0.35"/>
    <row r="167" spans="2:14" ht="24" customHeight="1" x14ac:dyDescent="0.3">
      <c r="B167" s="55" t="s">
        <v>50</v>
      </c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75"/>
    </row>
    <row r="168" spans="2:14" ht="24" customHeight="1" thickBot="1" x14ac:dyDescent="0.35">
      <c r="B168" s="57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76"/>
    </row>
    <row r="169" spans="2:14" ht="48" customHeight="1" x14ac:dyDescent="0.3">
      <c r="B169" s="51" t="s">
        <v>12</v>
      </c>
      <c r="C169" s="80" t="s">
        <v>0</v>
      </c>
      <c r="D169" s="34" t="s">
        <v>13</v>
      </c>
      <c r="E169" s="80" t="s">
        <v>17</v>
      </c>
      <c r="F169" s="77" t="s">
        <v>33</v>
      </c>
      <c r="G169" s="53">
        <v>44657</v>
      </c>
      <c r="H169" s="9">
        <v>44658</v>
      </c>
      <c r="I169" s="9">
        <v>44659</v>
      </c>
      <c r="J169" s="9">
        <v>44660</v>
      </c>
      <c r="K169" s="9">
        <v>44661</v>
      </c>
      <c r="L169" s="9">
        <v>44662</v>
      </c>
      <c r="M169" s="9">
        <v>44663</v>
      </c>
      <c r="N169" s="10">
        <v>44664</v>
      </c>
    </row>
    <row r="170" spans="2:14" ht="24" customHeight="1" thickBot="1" x14ac:dyDescent="0.35">
      <c r="B170" s="71"/>
      <c r="C170" s="93"/>
      <c r="D170" s="35"/>
      <c r="E170" s="93"/>
      <c r="F170" s="109" t="s">
        <v>1</v>
      </c>
      <c r="G170" s="13" t="s">
        <v>2</v>
      </c>
      <c r="H170" s="6" t="s">
        <v>3</v>
      </c>
      <c r="I170" s="6" t="s">
        <v>4</v>
      </c>
      <c r="J170" s="6" t="s">
        <v>5</v>
      </c>
      <c r="K170" s="6" t="s">
        <v>6</v>
      </c>
      <c r="L170" s="6" t="s">
        <v>7</v>
      </c>
      <c r="M170" s="6" t="s">
        <v>8</v>
      </c>
      <c r="N170" s="7" t="s">
        <v>9</v>
      </c>
    </row>
    <row r="171" spans="2:14" ht="49.8" customHeight="1" thickBot="1" x14ac:dyDescent="0.35">
      <c r="B171" s="45">
        <v>1</v>
      </c>
      <c r="C171" s="100" t="s">
        <v>51</v>
      </c>
      <c r="D171" s="45" t="s">
        <v>52</v>
      </c>
      <c r="E171" s="45" t="s">
        <v>21</v>
      </c>
      <c r="F171" s="79">
        <f>SUM(G171:N171)</f>
        <v>22</v>
      </c>
      <c r="G171" s="30">
        <v>4</v>
      </c>
      <c r="H171" s="28">
        <v>8</v>
      </c>
      <c r="I171" s="28">
        <v>0</v>
      </c>
      <c r="J171" s="28">
        <v>4</v>
      </c>
      <c r="K171" s="28">
        <v>0</v>
      </c>
      <c r="L171" s="28">
        <v>2</v>
      </c>
      <c r="M171" s="28">
        <v>0</v>
      </c>
      <c r="N171" s="29">
        <v>4</v>
      </c>
    </row>
    <row r="172" spans="2:14" ht="33" customHeight="1" x14ac:dyDescent="0.3">
      <c r="B172" s="34">
        <v>2</v>
      </c>
      <c r="C172" s="72" t="s">
        <v>53</v>
      </c>
      <c r="D172" s="26" t="s">
        <v>16</v>
      </c>
      <c r="E172" s="26" t="s">
        <v>20</v>
      </c>
      <c r="F172" s="68">
        <f>SUM(G172:N172)</f>
        <v>18</v>
      </c>
      <c r="G172" s="25">
        <v>0</v>
      </c>
      <c r="H172" s="4">
        <v>8</v>
      </c>
      <c r="I172" s="4">
        <v>0</v>
      </c>
      <c r="J172" s="4">
        <v>4</v>
      </c>
      <c r="K172" s="4">
        <v>0</v>
      </c>
      <c r="L172" s="4">
        <v>4</v>
      </c>
      <c r="M172" s="4">
        <v>2</v>
      </c>
      <c r="N172" s="5">
        <v>0</v>
      </c>
    </row>
    <row r="173" spans="2:14" ht="36.6" customHeight="1" thickBot="1" x14ac:dyDescent="0.35">
      <c r="B173" s="36"/>
      <c r="C173" s="73"/>
      <c r="D173" s="27" t="s">
        <v>52</v>
      </c>
      <c r="E173" s="27" t="s">
        <v>21</v>
      </c>
      <c r="F173" s="69">
        <f t="shared" ref="F173:F175" si="6">SUM(G173:N173)</f>
        <v>16</v>
      </c>
      <c r="G173" s="22">
        <v>0</v>
      </c>
      <c r="H173" s="6">
        <v>0</v>
      </c>
      <c r="I173" s="6">
        <v>0</v>
      </c>
      <c r="J173" s="6">
        <v>8</v>
      </c>
      <c r="K173" s="6">
        <v>4</v>
      </c>
      <c r="L173" s="6">
        <v>0</v>
      </c>
      <c r="M173" s="6">
        <v>4</v>
      </c>
      <c r="N173" s="7">
        <v>0</v>
      </c>
    </row>
    <row r="174" spans="2:14" ht="41.4" customHeight="1" x14ac:dyDescent="0.3">
      <c r="B174" s="34">
        <v>3</v>
      </c>
      <c r="C174" s="72" t="s">
        <v>54</v>
      </c>
      <c r="D174" s="120" t="s">
        <v>15</v>
      </c>
      <c r="E174" s="120" t="s">
        <v>19</v>
      </c>
      <c r="F174" s="96">
        <f t="shared" si="6"/>
        <v>22</v>
      </c>
      <c r="G174" s="123">
        <v>8</v>
      </c>
      <c r="H174" s="20">
        <v>6</v>
      </c>
      <c r="I174" s="16">
        <v>0</v>
      </c>
      <c r="J174" s="16">
        <v>0</v>
      </c>
      <c r="K174" s="16">
        <v>0</v>
      </c>
      <c r="L174" s="16">
        <v>6</v>
      </c>
      <c r="M174" s="16">
        <v>0</v>
      </c>
      <c r="N174" s="17">
        <v>2</v>
      </c>
    </row>
    <row r="175" spans="2:14" ht="33" customHeight="1" thickBot="1" x14ac:dyDescent="0.35">
      <c r="B175" s="36"/>
      <c r="C175" s="73"/>
      <c r="D175" s="83" t="s">
        <v>52</v>
      </c>
      <c r="E175" s="27" t="s">
        <v>21</v>
      </c>
      <c r="F175" s="69">
        <f t="shared" si="6"/>
        <v>22</v>
      </c>
      <c r="G175" s="22">
        <v>0</v>
      </c>
      <c r="H175" s="6">
        <v>0</v>
      </c>
      <c r="I175" s="6">
        <v>4</v>
      </c>
      <c r="J175" s="6">
        <v>4</v>
      </c>
      <c r="K175" s="6">
        <v>0</v>
      </c>
      <c r="L175" s="6">
        <v>8</v>
      </c>
      <c r="M175" s="6">
        <v>0</v>
      </c>
      <c r="N175" s="7">
        <v>6</v>
      </c>
    </row>
    <row r="176" spans="2:14" ht="27" customHeight="1" thickBot="1" x14ac:dyDescent="0.35">
      <c r="B176" s="84" t="s">
        <v>56</v>
      </c>
      <c r="C176" s="85"/>
      <c r="D176" s="85"/>
      <c r="E176" s="86"/>
      <c r="F176" s="120">
        <f>SUM(F171:F175)</f>
        <v>100</v>
      </c>
      <c r="G176" s="8">
        <f>$F$176-($F$176/8*1)</f>
        <v>87.5</v>
      </c>
      <c r="H176" s="25">
        <f>$F$176-($F$176/8*2)</f>
        <v>75</v>
      </c>
      <c r="I176" s="25">
        <f>$F$176-($F$176/8*3)</f>
        <v>62.5</v>
      </c>
      <c r="J176" s="25">
        <f>$F$176-($F$176/8*4)</f>
        <v>50</v>
      </c>
      <c r="K176" s="25">
        <f>$F$176-($F$176/8*5)</f>
        <v>37.5</v>
      </c>
      <c r="L176" s="25">
        <f>$F$176-($F$176/8*6)</f>
        <v>25</v>
      </c>
      <c r="M176" s="25">
        <f>$F$176-($F$176/8*7)</f>
        <v>12.5</v>
      </c>
      <c r="N176" s="63">
        <f>$F$176-($F$176/8*8)</f>
        <v>0</v>
      </c>
    </row>
    <row r="177" spans="2:14" ht="27" customHeight="1" thickBot="1" x14ac:dyDescent="0.35">
      <c r="B177" s="82" t="s">
        <v>55</v>
      </c>
      <c r="C177" s="81"/>
      <c r="D177" s="81"/>
      <c r="E177" s="70"/>
      <c r="F177" s="27">
        <f>SUM(F171:F175)</f>
        <v>100</v>
      </c>
      <c r="G177" s="13">
        <f>F177-SUM(G171:G175)</f>
        <v>88</v>
      </c>
      <c r="H177" s="6">
        <f t="shared" ref="H177:N177" si="7">G177-SUM(H171:H175)</f>
        <v>66</v>
      </c>
      <c r="I177" s="6">
        <f t="shared" si="7"/>
        <v>62</v>
      </c>
      <c r="J177" s="6">
        <f t="shared" si="7"/>
        <v>42</v>
      </c>
      <c r="K177" s="6">
        <f t="shared" si="7"/>
        <v>38</v>
      </c>
      <c r="L177" s="6">
        <f t="shared" si="7"/>
        <v>18</v>
      </c>
      <c r="M177" s="6">
        <f t="shared" si="7"/>
        <v>12</v>
      </c>
      <c r="N177" s="7">
        <f t="shared" si="7"/>
        <v>0</v>
      </c>
    </row>
    <row r="181" spans="2:14" s="112" customFormat="1" ht="24" customHeight="1" x14ac:dyDescent="0.3"/>
    <row r="182" spans="2:14" s="112" customFormat="1" ht="24" customHeight="1" x14ac:dyDescent="0.3"/>
    <row r="183" spans="2:14" s="112" customFormat="1" ht="24" customHeight="1" x14ac:dyDescent="0.3"/>
    <row r="184" spans="2:14" s="112" customFormat="1" ht="24" customHeight="1" x14ac:dyDescent="0.3"/>
    <row r="185" spans="2:14" s="112" customFormat="1" ht="24" customHeight="1" x14ac:dyDescent="0.3"/>
    <row r="186" spans="2:14" s="112" customFormat="1" ht="24" customHeight="1" x14ac:dyDescent="0.3"/>
    <row r="187" spans="2:14" s="112" customFormat="1" ht="24" customHeight="1" x14ac:dyDescent="0.3"/>
    <row r="188" spans="2:14" s="112" customFormat="1" ht="24" customHeight="1" x14ac:dyDescent="0.3"/>
    <row r="189" spans="2:14" s="112" customFormat="1" ht="24" customHeight="1" x14ac:dyDescent="0.3"/>
    <row r="190" spans="2:14" s="112" customFormat="1" ht="24" customHeight="1" x14ac:dyDescent="0.3"/>
    <row r="191" spans="2:14" s="112" customFormat="1" ht="24" customHeight="1" x14ac:dyDescent="0.3"/>
    <row r="192" spans="2:14" s="112" customFormat="1" ht="24" customHeight="1" x14ac:dyDescent="0.3"/>
    <row r="193" spans="2:50" s="112" customFormat="1" ht="24" customHeight="1" x14ac:dyDescent="0.3"/>
    <row r="194" spans="2:50" s="112" customFormat="1" ht="24" customHeight="1" x14ac:dyDescent="0.3"/>
    <row r="195" spans="2:50" s="112" customFormat="1" ht="24" customHeight="1" x14ac:dyDescent="0.3"/>
    <row r="196" spans="2:50" s="112" customFormat="1" ht="24" customHeight="1" x14ac:dyDescent="0.3"/>
    <row r="200" spans="2:50" ht="24" customHeight="1" thickBot="1" x14ac:dyDescent="0.35"/>
    <row r="201" spans="2:50" ht="24" customHeight="1" thickBot="1" x14ac:dyDescent="0.35">
      <c r="B201" s="125" t="s">
        <v>90</v>
      </c>
      <c r="C201" s="126"/>
      <c r="D201" s="126"/>
      <c r="E201" s="126"/>
      <c r="F201" s="126"/>
      <c r="G201" s="126"/>
      <c r="H201" s="126"/>
      <c r="I201" s="126"/>
      <c r="J201" s="126"/>
      <c r="K201" s="126" t="s">
        <v>89</v>
      </c>
      <c r="L201" s="126"/>
      <c r="M201" s="126"/>
      <c r="N201" s="126"/>
      <c r="O201" s="106"/>
      <c r="P201" s="106"/>
      <c r="Q201" s="106"/>
      <c r="R201" s="10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  <c r="AC201" s="127"/>
      <c r="AD201" s="127"/>
      <c r="AE201" s="127"/>
      <c r="AF201" s="127"/>
      <c r="AG201" s="127"/>
      <c r="AH201" s="127"/>
      <c r="AI201" s="127"/>
      <c r="AJ201" s="127"/>
      <c r="AK201" s="127"/>
      <c r="AL201" s="127"/>
      <c r="AM201" s="127"/>
      <c r="AN201" s="127"/>
      <c r="AO201" s="127"/>
      <c r="AP201" s="127"/>
      <c r="AQ201" s="127"/>
      <c r="AR201" s="127"/>
      <c r="AS201" s="127"/>
      <c r="AT201" s="127"/>
      <c r="AU201" s="127"/>
      <c r="AV201" s="127"/>
      <c r="AW201" s="127"/>
      <c r="AX201" s="128"/>
    </row>
    <row r="202" spans="2:50" ht="53.4" customHeight="1" thickBot="1" x14ac:dyDescent="0.35">
      <c r="B202" s="51" t="s">
        <v>12</v>
      </c>
      <c r="C202" s="34" t="s">
        <v>0</v>
      </c>
      <c r="D202" s="80" t="s">
        <v>13</v>
      </c>
      <c r="E202" s="44" t="s">
        <v>17</v>
      </c>
      <c r="F202" s="77" t="s">
        <v>33</v>
      </c>
      <c r="G202" s="117">
        <v>44621</v>
      </c>
      <c r="H202" s="118">
        <v>44622</v>
      </c>
      <c r="I202" s="118">
        <v>44623</v>
      </c>
      <c r="J202" s="118">
        <v>44624</v>
      </c>
      <c r="K202" s="118">
        <v>44625</v>
      </c>
      <c r="L202" s="118">
        <v>44626</v>
      </c>
      <c r="M202" s="118">
        <v>44627</v>
      </c>
      <c r="N202" s="118">
        <v>44628</v>
      </c>
      <c r="O202" s="118">
        <v>44629</v>
      </c>
      <c r="P202" s="118">
        <v>44630</v>
      </c>
      <c r="Q202" s="118">
        <v>44631</v>
      </c>
      <c r="R202" s="118">
        <v>44632</v>
      </c>
      <c r="S202" s="118">
        <v>44633</v>
      </c>
      <c r="T202" s="118">
        <v>44634</v>
      </c>
      <c r="U202" s="118">
        <v>44635</v>
      </c>
      <c r="V202" s="118">
        <v>44636</v>
      </c>
      <c r="W202" s="118">
        <v>44637</v>
      </c>
      <c r="X202" s="118">
        <v>44638</v>
      </c>
      <c r="Y202" s="118">
        <v>44639</v>
      </c>
      <c r="Z202" s="118">
        <v>44640</v>
      </c>
      <c r="AA202" s="118">
        <v>44641</v>
      </c>
      <c r="AB202" s="118">
        <v>44642</v>
      </c>
      <c r="AC202" s="118">
        <v>44643</v>
      </c>
      <c r="AD202" s="118">
        <v>44644</v>
      </c>
      <c r="AE202" s="118">
        <v>44645</v>
      </c>
      <c r="AF202" s="118">
        <v>44646</v>
      </c>
      <c r="AG202" s="118">
        <v>44647</v>
      </c>
      <c r="AH202" s="118">
        <v>44648</v>
      </c>
      <c r="AI202" s="118">
        <v>44649</v>
      </c>
      <c r="AJ202" s="118">
        <v>44650</v>
      </c>
      <c r="AK202" s="118">
        <v>44651</v>
      </c>
      <c r="AL202" s="118">
        <v>44652</v>
      </c>
      <c r="AM202" s="118">
        <v>44653</v>
      </c>
      <c r="AN202" s="118">
        <v>44654</v>
      </c>
      <c r="AO202" s="118">
        <v>44655</v>
      </c>
      <c r="AP202" s="118">
        <v>44656</v>
      </c>
      <c r="AQ202" s="118">
        <v>44657</v>
      </c>
      <c r="AR202" s="118">
        <v>44658</v>
      </c>
      <c r="AS202" s="118">
        <v>44659</v>
      </c>
      <c r="AT202" s="118">
        <v>44660</v>
      </c>
      <c r="AU202" s="118">
        <v>44661</v>
      </c>
      <c r="AV202" s="118">
        <v>44662</v>
      </c>
      <c r="AW202" s="118">
        <v>44663</v>
      </c>
      <c r="AX202" s="116">
        <v>44664</v>
      </c>
    </row>
    <row r="203" spans="2:50" ht="24" customHeight="1" thickBot="1" x14ac:dyDescent="0.35">
      <c r="B203" s="52"/>
      <c r="C203" s="36"/>
      <c r="D203" s="81"/>
      <c r="E203" s="82"/>
      <c r="F203" s="119" t="s">
        <v>1</v>
      </c>
      <c r="G203" s="15" t="s">
        <v>2</v>
      </c>
      <c r="H203" s="14" t="s">
        <v>3</v>
      </c>
      <c r="I203" s="14" t="s">
        <v>4</v>
      </c>
      <c r="J203" s="14" t="s">
        <v>5</v>
      </c>
      <c r="K203" s="14" t="s">
        <v>6</v>
      </c>
      <c r="L203" s="14" t="s">
        <v>7</v>
      </c>
      <c r="M203" s="14" t="s">
        <v>8</v>
      </c>
      <c r="N203" s="14" t="s">
        <v>9</v>
      </c>
      <c r="O203" s="14" t="s">
        <v>10</v>
      </c>
      <c r="P203" s="14" t="s">
        <v>11</v>
      </c>
      <c r="Q203" s="14" t="s">
        <v>37</v>
      </c>
      <c r="R203" s="14" t="s">
        <v>38</v>
      </c>
      <c r="S203" s="14" t="s">
        <v>57</v>
      </c>
      <c r="T203" s="14" t="s">
        <v>58</v>
      </c>
      <c r="U203" s="14" t="s">
        <v>59</v>
      </c>
      <c r="V203" s="14" t="s">
        <v>60</v>
      </c>
      <c r="W203" s="14" t="s">
        <v>61</v>
      </c>
      <c r="X203" s="14" t="s">
        <v>62</v>
      </c>
      <c r="Y203" s="14" t="s">
        <v>63</v>
      </c>
      <c r="Z203" s="14" t="s">
        <v>64</v>
      </c>
      <c r="AA203" s="14" t="s">
        <v>65</v>
      </c>
      <c r="AB203" s="14" t="s">
        <v>66</v>
      </c>
      <c r="AC203" s="14" t="s">
        <v>67</v>
      </c>
      <c r="AD203" s="14" t="s">
        <v>68</v>
      </c>
      <c r="AE203" s="14" t="s">
        <v>69</v>
      </c>
      <c r="AF203" s="14" t="s">
        <v>70</v>
      </c>
      <c r="AG203" s="14" t="s">
        <v>71</v>
      </c>
      <c r="AH203" s="14" t="s">
        <v>72</v>
      </c>
      <c r="AI203" s="14" t="s">
        <v>73</v>
      </c>
      <c r="AJ203" s="14" t="s">
        <v>74</v>
      </c>
      <c r="AK203" s="14" t="s">
        <v>75</v>
      </c>
      <c r="AL203" s="14" t="s">
        <v>76</v>
      </c>
      <c r="AM203" s="14" t="s">
        <v>77</v>
      </c>
      <c r="AN203" s="14" t="s">
        <v>78</v>
      </c>
      <c r="AO203" s="14" t="s">
        <v>79</v>
      </c>
      <c r="AP203" s="14" t="s">
        <v>80</v>
      </c>
      <c r="AQ203" s="14" t="s">
        <v>81</v>
      </c>
      <c r="AR203" s="14" t="s">
        <v>82</v>
      </c>
      <c r="AS203" s="14" t="s">
        <v>83</v>
      </c>
      <c r="AT203" s="14" t="s">
        <v>84</v>
      </c>
      <c r="AU203" s="14" t="s">
        <v>85</v>
      </c>
      <c r="AV203" s="14" t="s">
        <v>86</v>
      </c>
      <c r="AW203" s="14" t="s">
        <v>87</v>
      </c>
      <c r="AX203" s="49" t="s">
        <v>88</v>
      </c>
    </row>
    <row r="204" spans="2:50" ht="24" customHeight="1" x14ac:dyDescent="0.3">
      <c r="B204" s="34">
        <v>1</v>
      </c>
      <c r="C204" s="51" t="s">
        <v>14</v>
      </c>
      <c r="D204" s="42" t="s">
        <v>15</v>
      </c>
      <c r="E204" s="26" t="s">
        <v>19</v>
      </c>
      <c r="F204" s="68">
        <f>SUM(G204:AX204)</f>
        <v>8</v>
      </c>
      <c r="G204" s="8">
        <v>4</v>
      </c>
      <c r="H204" s="4">
        <v>4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5">
        <v>0</v>
      </c>
    </row>
    <row r="205" spans="2:50" ht="24" customHeight="1" x14ac:dyDescent="0.3">
      <c r="B205" s="35"/>
      <c r="C205" s="71"/>
      <c r="D205" s="98" t="s">
        <v>16</v>
      </c>
      <c r="E205" s="98" t="s">
        <v>20</v>
      </c>
      <c r="F205" s="94">
        <f t="shared" ref="F205:F248" si="8">SUM(G205:AX205)</f>
        <v>8</v>
      </c>
      <c r="G205" s="11">
        <v>0</v>
      </c>
      <c r="H205" s="2">
        <v>0</v>
      </c>
      <c r="I205" s="2">
        <v>4</v>
      </c>
      <c r="J205" s="2">
        <v>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12">
        <v>0</v>
      </c>
    </row>
    <row r="206" spans="2:50" ht="24" customHeight="1" thickBot="1" x14ac:dyDescent="0.35">
      <c r="B206" s="35"/>
      <c r="C206" s="71"/>
      <c r="D206" s="99" t="s">
        <v>18</v>
      </c>
      <c r="E206" s="27" t="s">
        <v>21</v>
      </c>
      <c r="F206" s="69">
        <f t="shared" si="8"/>
        <v>4</v>
      </c>
      <c r="G206" s="13">
        <v>0</v>
      </c>
      <c r="H206" s="6">
        <v>0</v>
      </c>
      <c r="I206" s="6">
        <v>0</v>
      </c>
      <c r="J206" s="6">
        <v>0</v>
      </c>
      <c r="K206" s="6">
        <v>4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7">
        <v>0</v>
      </c>
    </row>
    <row r="207" spans="2:50" ht="24" customHeight="1" x14ac:dyDescent="0.3">
      <c r="B207" s="34">
        <v>2</v>
      </c>
      <c r="C207" s="51" t="s">
        <v>22</v>
      </c>
      <c r="D207" s="68" t="s">
        <v>15</v>
      </c>
      <c r="E207" s="26" t="s">
        <v>19</v>
      </c>
      <c r="F207" s="68">
        <f t="shared" si="8"/>
        <v>20</v>
      </c>
      <c r="G207" s="20">
        <v>0</v>
      </c>
      <c r="H207" s="16">
        <v>0</v>
      </c>
      <c r="I207" s="16">
        <v>4</v>
      </c>
      <c r="J207" s="16">
        <v>8</v>
      </c>
      <c r="K207" s="16">
        <v>8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7">
        <v>0</v>
      </c>
    </row>
    <row r="208" spans="2:50" ht="24" customHeight="1" x14ac:dyDescent="0.3">
      <c r="B208" s="35"/>
      <c r="C208" s="71"/>
      <c r="D208" s="96" t="s">
        <v>16</v>
      </c>
      <c r="E208" s="98" t="s">
        <v>20</v>
      </c>
      <c r="F208" s="94">
        <f t="shared" si="8"/>
        <v>22</v>
      </c>
      <c r="G208" s="21">
        <v>0</v>
      </c>
      <c r="H208" s="2">
        <v>0</v>
      </c>
      <c r="I208" s="2">
        <v>0</v>
      </c>
      <c r="J208" s="2">
        <v>0</v>
      </c>
      <c r="K208" s="2">
        <v>0</v>
      </c>
      <c r="L208" s="2">
        <v>6</v>
      </c>
      <c r="M208" s="2">
        <v>8</v>
      </c>
      <c r="N208" s="2">
        <v>8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12">
        <v>0</v>
      </c>
    </row>
    <row r="209" spans="2:50" ht="24" customHeight="1" thickBot="1" x14ac:dyDescent="0.35">
      <c r="B209" s="36"/>
      <c r="C209" s="52"/>
      <c r="D209" s="43" t="s">
        <v>27</v>
      </c>
      <c r="E209" s="27" t="s">
        <v>21</v>
      </c>
      <c r="F209" s="69">
        <f t="shared" si="8"/>
        <v>8</v>
      </c>
      <c r="G209" s="38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8</v>
      </c>
      <c r="P209" s="33">
        <v>0</v>
      </c>
      <c r="Q209" s="33">
        <v>0</v>
      </c>
      <c r="R209" s="33">
        <v>0</v>
      </c>
      <c r="S209" s="33">
        <v>0</v>
      </c>
      <c r="T209" s="33">
        <v>0</v>
      </c>
      <c r="U209" s="33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0</v>
      </c>
      <c r="AE209" s="33">
        <v>0</v>
      </c>
      <c r="AF209" s="33">
        <v>0</v>
      </c>
      <c r="AG209" s="33">
        <v>0</v>
      </c>
      <c r="AH209" s="33">
        <v>0</v>
      </c>
      <c r="AI209" s="33">
        <v>0</v>
      </c>
      <c r="AJ209" s="33">
        <v>0</v>
      </c>
      <c r="AK209" s="33">
        <v>0</v>
      </c>
      <c r="AL209" s="33">
        <v>0</v>
      </c>
      <c r="AM209" s="33">
        <v>0</v>
      </c>
      <c r="AN209" s="33">
        <v>0</v>
      </c>
      <c r="AO209" s="33">
        <v>0</v>
      </c>
      <c r="AP209" s="33">
        <v>0</v>
      </c>
      <c r="AQ209" s="33">
        <v>0</v>
      </c>
      <c r="AR209" s="33">
        <v>0</v>
      </c>
      <c r="AS209" s="33">
        <v>0</v>
      </c>
      <c r="AT209" s="33">
        <v>0</v>
      </c>
      <c r="AU209" s="33">
        <v>0</v>
      </c>
      <c r="AV209" s="33">
        <v>0</v>
      </c>
      <c r="AW209" s="33">
        <v>0</v>
      </c>
      <c r="AX209" s="37">
        <v>0</v>
      </c>
    </row>
    <row r="210" spans="2:50" ht="24" customHeight="1" x14ac:dyDescent="0.3">
      <c r="B210" s="35">
        <v>3</v>
      </c>
      <c r="C210" s="71" t="s">
        <v>24</v>
      </c>
      <c r="D210" s="96" t="s">
        <v>15</v>
      </c>
      <c r="E210" s="120" t="s">
        <v>19</v>
      </c>
      <c r="F210" s="96">
        <f t="shared" si="8"/>
        <v>13</v>
      </c>
      <c r="G210" s="8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6</v>
      </c>
      <c r="N210" s="4">
        <v>7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5">
        <v>0</v>
      </c>
    </row>
    <row r="211" spans="2:50" ht="24" customHeight="1" x14ac:dyDescent="0.3">
      <c r="B211" s="35"/>
      <c r="C211" s="71"/>
      <c r="D211" s="96" t="s">
        <v>16</v>
      </c>
      <c r="E211" s="91" t="s">
        <v>20</v>
      </c>
      <c r="F211" s="94">
        <f t="shared" si="8"/>
        <v>13</v>
      </c>
      <c r="G211" s="11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7</v>
      </c>
      <c r="P211" s="2">
        <v>6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12">
        <v>0</v>
      </c>
    </row>
    <row r="212" spans="2:50" ht="24" customHeight="1" thickBot="1" x14ac:dyDescent="0.35">
      <c r="B212" s="36"/>
      <c r="C212" s="52"/>
      <c r="D212" s="43" t="s">
        <v>26</v>
      </c>
      <c r="E212" s="27" t="s">
        <v>21</v>
      </c>
      <c r="F212" s="95">
        <f t="shared" si="8"/>
        <v>4</v>
      </c>
      <c r="G212" s="13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4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7">
        <v>0</v>
      </c>
    </row>
    <row r="213" spans="2:50" ht="24" customHeight="1" x14ac:dyDescent="0.3">
      <c r="B213" s="34">
        <v>4</v>
      </c>
      <c r="C213" s="51" t="s">
        <v>23</v>
      </c>
      <c r="D213" s="68" t="s">
        <v>15</v>
      </c>
      <c r="E213" s="26" t="s">
        <v>19</v>
      </c>
      <c r="F213" s="68">
        <f t="shared" si="8"/>
        <v>8</v>
      </c>
      <c r="G213" s="20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4</v>
      </c>
      <c r="P213" s="16">
        <v>4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7">
        <v>0</v>
      </c>
    </row>
    <row r="214" spans="2:50" ht="24" customHeight="1" x14ac:dyDescent="0.3">
      <c r="B214" s="35"/>
      <c r="C214" s="71"/>
      <c r="D214" s="96" t="s">
        <v>16</v>
      </c>
      <c r="E214" s="91" t="s">
        <v>20</v>
      </c>
      <c r="F214" s="94">
        <f t="shared" si="8"/>
        <v>5</v>
      </c>
      <c r="G214" s="21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5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12">
        <v>0</v>
      </c>
    </row>
    <row r="215" spans="2:50" ht="24" customHeight="1" thickBot="1" x14ac:dyDescent="0.35">
      <c r="B215" s="36"/>
      <c r="C215" s="52"/>
      <c r="D215" s="43" t="s">
        <v>25</v>
      </c>
      <c r="E215" s="27" t="s">
        <v>21</v>
      </c>
      <c r="F215" s="69">
        <f t="shared" si="8"/>
        <v>2</v>
      </c>
      <c r="G215" s="38">
        <v>0</v>
      </c>
      <c r="H215" s="33">
        <v>0</v>
      </c>
      <c r="I215" s="33">
        <v>0</v>
      </c>
      <c r="J215" s="33">
        <v>0</v>
      </c>
      <c r="K215" s="33">
        <v>0</v>
      </c>
      <c r="L215" s="33">
        <v>0</v>
      </c>
      <c r="M215" s="33">
        <v>0</v>
      </c>
      <c r="N215" s="33">
        <v>0</v>
      </c>
      <c r="O215" s="33">
        <v>0</v>
      </c>
      <c r="P215" s="33">
        <v>2</v>
      </c>
      <c r="Q215" s="33">
        <v>0</v>
      </c>
      <c r="R215" s="33">
        <v>0</v>
      </c>
      <c r="S215" s="33">
        <v>0</v>
      </c>
      <c r="T215" s="33">
        <v>0</v>
      </c>
      <c r="U215" s="33">
        <v>0</v>
      </c>
      <c r="V215" s="33">
        <v>0</v>
      </c>
      <c r="W215" s="33">
        <v>0</v>
      </c>
      <c r="X215" s="33">
        <v>0</v>
      </c>
      <c r="Y215" s="33">
        <v>0</v>
      </c>
      <c r="Z215" s="33">
        <v>0</v>
      </c>
      <c r="AA215" s="33">
        <v>0</v>
      </c>
      <c r="AB215" s="33">
        <v>0</v>
      </c>
      <c r="AC215" s="33">
        <v>0</v>
      </c>
      <c r="AD215" s="33">
        <v>0</v>
      </c>
      <c r="AE215" s="33">
        <v>0</v>
      </c>
      <c r="AF215" s="33">
        <v>0</v>
      </c>
      <c r="AG215" s="33">
        <v>0</v>
      </c>
      <c r="AH215" s="33">
        <v>0</v>
      </c>
      <c r="AI215" s="33">
        <v>0</v>
      </c>
      <c r="AJ215" s="33">
        <v>0</v>
      </c>
      <c r="AK215" s="33">
        <v>0</v>
      </c>
      <c r="AL215" s="33">
        <v>0</v>
      </c>
      <c r="AM215" s="33">
        <v>0</v>
      </c>
      <c r="AN215" s="33">
        <v>0</v>
      </c>
      <c r="AO215" s="33">
        <v>0</v>
      </c>
      <c r="AP215" s="33">
        <v>0</v>
      </c>
      <c r="AQ215" s="33">
        <v>0</v>
      </c>
      <c r="AR215" s="33">
        <v>0</v>
      </c>
      <c r="AS215" s="33">
        <v>0</v>
      </c>
      <c r="AT215" s="33">
        <v>0</v>
      </c>
      <c r="AU215" s="33">
        <v>0</v>
      </c>
      <c r="AV215" s="33">
        <v>0</v>
      </c>
      <c r="AW215" s="33">
        <v>0</v>
      </c>
      <c r="AX215" s="37">
        <v>0</v>
      </c>
    </row>
    <row r="216" spans="2:50" ht="24" customHeight="1" x14ac:dyDescent="0.3">
      <c r="B216" s="35">
        <v>5</v>
      </c>
      <c r="C216" s="71" t="s">
        <v>28</v>
      </c>
      <c r="D216" s="96" t="s">
        <v>15</v>
      </c>
      <c r="E216" s="120" t="s">
        <v>19</v>
      </c>
      <c r="F216" s="96">
        <f t="shared" si="8"/>
        <v>8</v>
      </c>
      <c r="G216" s="8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5">
        <v>0</v>
      </c>
    </row>
    <row r="217" spans="2:50" ht="24" customHeight="1" x14ac:dyDescent="0.3">
      <c r="B217" s="35"/>
      <c r="C217" s="71"/>
      <c r="D217" s="96" t="s">
        <v>16</v>
      </c>
      <c r="E217" s="91" t="s">
        <v>20</v>
      </c>
      <c r="F217" s="94">
        <f t="shared" si="8"/>
        <v>5</v>
      </c>
      <c r="G217" s="11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12">
        <v>0</v>
      </c>
    </row>
    <row r="218" spans="2:50" ht="24" customHeight="1" thickBot="1" x14ac:dyDescent="0.35">
      <c r="B218" s="35"/>
      <c r="C218" s="71"/>
      <c r="D218" s="78" t="s">
        <v>29</v>
      </c>
      <c r="E218" s="99" t="s">
        <v>21</v>
      </c>
      <c r="F218" s="95">
        <f t="shared" si="8"/>
        <v>2</v>
      </c>
      <c r="G218" s="13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2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7">
        <v>0</v>
      </c>
    </row>
    <row r="219" spans="2:50" ht="24" customHeight="1" x14ac:dyDescent="0.3">
      <c r="B219" s="34">
        <v>6</v>
      </c>
      <c r="C219" s="88" t="s">
        <v>34</v>
      </c>
      <c r="D219" s="45" t="s">
        <v>15</v>
      </c>
      <c r="E219" s="66" t="s">
        <v>19</v>
      </c>
      <c r="F219" s="68">
        <f t="shared" si="8"/>
        <v>26</v>
      </c>
      <c r="G219" s="20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8</v>
      </c>
      <c r="T219" s="16">
        <v>8</v>
      </c>
      <c r="U219" s="16">
        <v>4</v>
      </c>
      <c r="V219" s="16">
        <v>0</v>
      </c>
      <c r="W219" s="16">
        <v>6</v>
      </c>
      <c r="X219" s="16">
        <v>0</v>
      </c>
      <c r="Y219" s="16">
        <v>0</v>
      </c>
      <c r="Z219" s="16">
        <v>0</v>
      </c>
      <c r="AA219" s="16">
        <v>0</v>
      </c>
      <c r="AB219" s="16">
        <v>0</v>
      </c>
      <c r="AC219" s="16">
        <v>0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0</v>
      </c>
      <c r="AJ219" s="16">
        <v>0</v>
      </c>
      <c r="AK219" s="16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0</v>
      </c>
      <c r="AR219" s="16">
        <v>0</v>
      </c>
      <c r="AS219" s="16">
        <v>0</v>
      </c>
      <c r="AT219" s="16">
        <v>0</v>
      </c>
      <c r="AU219" s="16">
        <v>0</v>
      </c>
      <c r="AV219" s="16">
        <v>0</v>
      </c>
      <c r="AW219" s="16">
        <v>0</v>
      </c>
      <c r="AX219" s="17">
        <v>0</v>
      </c>
    </row>
    <row r="220" spans="2:50" ht="24" customHeight="1" x14ac:dyDescent="0.3">
      <c r="B220" s="35"/>
      <c r="C220" s="87"/>
      <c r="D220" s="94" t="s">
        <v>16</v>
      </c>
      <c r="E220" s="92" t="s">
        <v>20</v>
      </c>
      <c r="F220" s="94">
        <f t="shared" si="8"/>
        <v>24</v>
      </c>
      <c r="G220" s="21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10</v>
      </c>
      <c r="W220" s="2">
        <v>0</v>
      </c>
      <c r="X220" s="2">
        <v>4</v>
      </c>
      <c r="Y220" s="2">
        <v>4</v>
      </c>
      <c r="Z220" s="2">
        <v>6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12">
        <v>0</v>
      </c>
    </row>
    <row r="221" spans="2:50" ht="24" customHeight="1" thickBot="1" x14ac:dyDescent="0.35">
      <c r="B221" s="36"/>
      <c r="C221" s="89"/>
      <c r="D221" s="69" t="s">
        <v>25</v>
      </c>
      <c r="E221" s="41" t="s">
        <v>21</v>
      </c>
      <c r="F221" s="69">
        <f t="shared" si="8"/>
        <v>10</v>
      </c>
      <c r="G221" s="38">
        <v>0</v>
      </c>
      <c r="H221" s="33">
        <v>0</v>
      </c>
      <c r="I221" s="33">
        <v>0</v>
      </c>
      <c r="J221" s="33">
        <v>0</v>
      </c>
      <c r="K221" s="33">
        <v>0</v>
      </c>
      <c r="L221" s="33">
        <v>0</v>
      </c>
      <c r="M221" s="33">
        <v>0</v>
      </c>
      <c r="N221" s="33">
        <v>0</v>
      </c>
      <c r="O221" s="33">
        <v>0</v>
      </c>
      <c r="P221" s="33">
        <v>0</v>
      </c>
      <c r="Q221" s="33">
        <v>0</v>
      </c>
      <c r="R221" s="33">
        <v>0</v>
      </c>
      <c r="S221" s="33">
        <v>0</v>
      </c>
      <c r="T221" s="33">
        <v>0</v>
      </c>
      <c r="U221" s="33">
        <v>0</v>
      </c>
      <c r="V221" s="33">
        <v>0</v>
      </c>
      <c r="W221" s="33">
        <v>0</v>
      </c>
      <c r="X221" s="33">
        <v>0</v>
      </c>
      <c r="Y221" s="33">
        <v>8</v>
      </c>
      <c r="Z221" s="33">
        <v>2</v>
      </c>
      <c r="AA221" s="33">
        <v>0</v>
      </c>
      <c r="AB221" s="33">
        <v>0</v>
      </c>
      <c r="AC221" s="33">
        <v>0</v>
      </c>
      <c r="AD221" s="33">
        <v>0</v>
      </c>
      <c r="AE221" s="33">
        <v>0</v>
      </c>
      <c r="AF221" s="33">
        <v>0</v>
      </c>
      <c r="AG221" s="33">
        <v>0</v>
      </c>
      <c r="AH221" s="33">
        <v>0</v>
      </c>
      <c r="AI221" s="33">
        <v>0</v>
      </c>
      <c r="AJ221" s="33">
        <v>0</v>
      </c>
      <c r="AK221" s="33">
        <v>0</v>
      </c>
      <c r="AL221" s="33">
        <v>0</v>
      </c>
      <c r="AM221" s="33">
        <v>0</v>
      </c>
      <c r="AN221" s="33">
        <v>0</v>
      </c>
      <c r="AO221" s="33">
        <v>0</v>
      </c>
      <c r="AP221" s="33">
        <v>0</v>
      </c>
      <c r="AQ221" s="33">
        <v>0</v>
      </c>
      <c r="AR221" s="33">
        <v>0</v>
      </c>
      <c r="AS221" s="33">
        <v>0</v>
      </c>
      <c r="AT221" s="33">
        <v>0</v>
      </c>
      <c r="AU221" s="33">
        <v>0</v>
      </c>
      <c r="AV221" s="33">
        <v>0</v>
      </c>
      <c r="AW221" s="33">
        <v>0</v>
      </c>
      <c r="AX221" s="37">
        <v>0</v>
      </c>
    </row>
    <row r="222" spans="2:50" ht="24" customHeight="1" x14ac:dyDescent="0.3">
      <c r="B222" s="34">
        <v>7</v>
      </c>
      <c r="C222" s="88" t="s">
        <v>35</v>
      </c>
      <c r="D222" s="68" t="s">
        <v>15</v>
      </c>
      <c r="E222" s="66" t="s">
        <v>19</v>
      </c>
      <c r="F222" s="96">
        <f t="shared" si="8"/>
        <v>27</v>
      </c>
      <c r="G222" s="8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8</v>
      </c>
      <c r="V222" s="4">
        <v>7</v>
      </c>
      <c r="W222" s="4">
        <v>6</v>
      </c>
      <c r="X222" s="4">
        <v>6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5">
        <v>0</v>
      </c>
    </row>
    <row r="223" spans="2:50" ht="24" customHeight="1" x14ac:dyDescent="0.3">
      <c r="B223" s="35"/>
      <c r="C223" s="87"/>
      <c r="D223" s="96" t="s">
        <v>16</v>
      </c>
      <c r="E223" s="92" t="s">
        <v>20</v>
      </c>
      <c r="F223" s="94">
        <f t="shared" si="8"/>
        <v>22</v>
      </c>
      <c r="G223" s="11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6</v>
      </c>
      <c r="X223" s="2">
        <v>6</v>
      </c>
      <c r="Y223" s="2">
        <v>6</v>
      </c>
      <c r="Z223" s="2">
        <v>4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12">
        <v>0</v>
      </c>
    </row>
    <row r="224" spans="2:50" ht="24" customHeight="1" thickBot="1" x14ac:dyDescent="0.35">
      <c r="B224" s="36"/>
      <c r="C224" s="89"/>
      <c r="D224" s="69" t="s">
        <v>25</v>
      </c>
      <c r="E224" s="67" t="s">
        <v>21</v>
      </c>
      <c r="F224" s="95">
        <f t="shared" si="8"/>
        <v>20</v>
      </c>
      <c r="G224" s="13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8</v>
      </c>
      <c r="W224" s="6">
        <v>0</v>
      </c>
      <c r="X224" s="6">
        <v>2</v>
      </c>
      <c r="Y224" s="6">
        <v>8</v>
      </c>
      <c r="Z224" s="6">
        <v>2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7">
        <v>0</v>
      </c>
    </row>
    <row r="225" spans="2:50" ht="24" customHeight="1" x14ac:dyDescent="0.3">
      <c r="B225" s="35">
        <v>8</v>
      </c>
      <c r="C225" s="88" t="s">
        <v>36</v>
      </c>
      <c r="D225" s="96" t="s">
        <v>15</v>
      </c>
      <c r="E225" s="32" t="s">
        <v>19</v>
      </c>
      <c r="F225" s="68">
        <f t="shared" si="8"/>
        <v>16</v>
      </c>
      <c r="G225" s="20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16">
        <v>4</v>
      </c>
      <c r="X225" s="16">
        <v>6</v>
      </c>
      <c r="Y225" s="16">
        <v>0</v>
      </c>
      <c r="Z225" s="16">
        <v>6</v>
      </c>
      <c r="AA225" s="16">
        <v>0</v>
      </c>
      <c r="AB225" s="16">
        <v>0</v>
      </c>
      <c r="AC225" s="16">
        <v>0</v>
      </c>
      <c r="AD225" s="16">
        <v>0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</v>
      </c>
      <c r="AS225" s="16">
        <v>0</v>
      </c>
      <c r="AT225" s="16">
        <v>0</v>
      </c>
      <c r="AU225" s="16">
        <v>0</v>
      </c>
      <c r="AV225" s="16">
        <v>0</v>
      </c>
      <c r="AW225" s="16">
        <v>0</v>
      </c>
      <c r="AX225" s="17">
        <v>0</v>
      </c>
    </row>
    <row r="226" spans="2:50" ht="24" customHeight="1" x14ac:dyDescent="0.3">
      <c r="B226" s="35"/>
      <c r="C226" s="87"/>
      <c r="D226" s="96" t="s">
        <v>16</v>
      </c>
      <c r="E226" s="31" t="s">
        <v>20</v>
      </c>
      <c r="F226" s="94">
        <f t="shared" si="8"/>
        <v>18</v>
      </c>
      <c r="G226" s="21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4</v>
      </c>
      <c r="Y226" s="2">
        <v>8</v>
      </c>
      <c r="Z226" s="2">
        <v>6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12">
        <v>0</v>
      </c>
    </row>
    <row r="227" spans="2:50" ht="24" customHeight="1" thickBot="1" x14ac:dyDescent="0.35">
      <c r="B227" s="36"/>
      <c r="C227" s="89"/>
      <c r="D227" s="69" t="s">
        <v>25</v>
      </c>
      <c r="E227" s="67" t="s">
        <v>21</v>
      </c>
      <c r="F227" s="69">
        <f t="shared" si="8"/>
        <v>20</v>
      </c>
      <c r="G227" s="38">
        <v>0</v>
      </c>
      <c r="H227" s="33">
        <v>0</v>
      </c>
      <c r="I227" s="33">
        <v>0</v>
      </c>
      <c r="J227" s="33">
        <v>0</v>
      </c>
      <c r="K227" s="33">
        <v>0</v>
      </c>
      <c r="L227" s="33">
        <v>0</v>
      </c>
      <c r="M227" s="33">
        <v>0</v>
      </c>
      <c r="N227" s="33">
        <v>0</v>
      </c>
      <c r="O227" s="33">
        <v>0</v>
      </c>
      <c r="P227" s="33">
        <v>0</v>
      </c>
      <c r="Q227" s="33">
        <v>0</v>
      </c>
      <c r="R227" s="33">
        <v>0</v>
      </c>
      <c r="S227" s="33">
        <v>0</v>
      </c>
      <c r="T227" s="33">
        <v>0</v>
      </c>
      <c r="U227" s="33">
        <v>0</v>
      </c>
      <c r="V227" s="33">
        <v>0</v>
      </c>
      <c r="W227" s="33">
        <v>0</v>
      </c>
      <c r="X227" s="33">
        <v>8</v>
      </c>
      <c r="Y227" s="33">
        <v>4</v>
      </c>
      <c r="Z227" s="33">
        <v>8</v>
      </c>
      <c r="AA227" s="33">
        <v>0</v>
      </c>
      <c r="AB227" s="33">
        <v>0</v>
      </c>
      <c r="AC227" s="33">
        <v>0</v>
      </c>
      <c r="AD227" s="33">
        <v>0</v>
      </c>
      <c r="AE227" s="33">
        <v>0</v>
      </c>
      <c r="AF227" s="33">
        <v>0</v>
      </c>
      <c r="AG227" s="33">
        <v>0</v>
      </c>
      <c r="AH227" s="33">
        <v>0</v>
      </c>
      <c r="AI227" s="33">
        <v>0</v>
      </c>
      <c r="AJ227" s="33">
        <v>0</v>
      </c>
      <c r="AK227" s="33">
        <v>0</v>
      </c>
      <c r="AL227" s="33">
        <v>0</v>
      </c>
      <c r="AM227" s="33">
        <v>0</v>
      </c>
      <c r="AN227" s="33">
        <v>0</v>
      </c>
      <c r="AO227" s="33">
        <v>0</v>
      </c>
      <c r="AP227" s="33">
        <v>0</v>
      </c>
      <c r="AQ227" s="33">
        <v>0</v>
      </c>
      <c r="AR227" s="33">
        <v>0</v>
      </c>
      <c r="AS227" s="33">
        <v>0</v>
      </c>
      <c r="AT227" s="33">
        <v>0</v>
      </c>
      <c r="AU227" s="33">
        <v>0</v>
      </c>
      <c r="AV227" s="33">
        <v>0</v>
      </c>
      <c r="AW227" s="33">
        <v>0</v>
      </c>
      <c r="AX227" s="37">
        <v>0</v>
      </c>
    </row>
    <row r="228" spans="2:50" ht="24" customHeight="1" x14ac:dyDescent="0.3">
      <c r="B228" s="34">
        <v>9</v>
      </c>
      <c r="C228" s="88" t="s">
        <v>42</v>
      </c>
      <c r="D228" s="45" t="s">
        <v>15</v>
      </c>
      <c r="E228" s="66" t="s">
        <v>19</v>
      </c>
      <c r="F228" s="96">
        <f t="shared" si="8"/>
        <v>28</v>
      </c>
      <c r="G228" s="8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8</v>
      </c>
      <c r="AB228" s="4">
        <v>8</v>
      </c>
      <c r="AC228" s="4">
        <v>4</v>
      </c>
      <c r="AD228" s="4">
        <v>8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5">
        <v>0</v>
      </c>
    </row>
    <row r="229" spans="2:50" ht="24" customHeight="1" x14ac:dyDescent="0.3">
      <c r="B229" s="35"/>
      <c r="C229" s="87"/>
      <c r="D229" s="94" t="s">
        <v>16</v>
      </c>
      <c r="E229" s="92" t="s">
        <v>20</v>
      </c>
      <c r="F229" s="94">
        <f t="shared" si="8"/>
        <v>18</v>
      </c>
      <c r="G229" s="11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8</v>
      </c>
      <c r="AE229" s="2">
        <v>6</v>
      </c>
      <c r="AF229" s="2">
        <v>4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12">
        <v>0</v>
      </c>
    </row>
    <row r="230" spans="2:50" ht="24" customHeight="1" thickBot="1" x14ac:dyDescent="0.35">
      <c r="B230" s="36"/>
      <c r="C230" s="89"/>
      <c r="D230" s="69" t="s">
        <v>25</v>
      </c>
      <c r="E230" s="41" t="s">
        <v>21</v>
      </c>
      <c r="F230" s="95">
        <f t="shared" si="8"/>
        <v>8</v>
      </c>
      <c r="G230" s="13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4</v>
      </c>
      <c r="AF230" s="6">
        <v>4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7">
        <v>0</v>
      </c>
    </row>
    <row r="231" spans="2:50" ht="24" customHeight="1" x14ac:dyDescent="0.3">
      <c r="B231" s="34">
        <v>10</v>
      </c>
      <c r="C231" s="88" t="s">
        <v>43</v>
      </c>
      <c r="D231" s="68" t="s">
        <v>15</v>
      </c>
      <c r="E231" s="66" t="s">
        <v>19</v>
      </c>
      <c r="F231" s="68">
        <f t="shared" si="8"/>
        <v>10</v>
      </c>
      <c r="G231" s="20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  <c r="Z231" s="16">
        <v>0</v>
      </c>
      <c r="AA231" s="16">
        <v>0</v>
      </c>
      <c r="AB231" s="16">
        <v>0</v>
      </c>
      <c r="AC231" s="16">
        <v>6</v>
      </c>
      <c r="AD231" s="16">
        <v>0</v>
      </c>
      <c r="AE231" s="16">
        <v>0</v>
      </c>
      <c r="AF231" s="16">
        <v>4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0</v>
      </c>
      <c r="AS231" s="16">
        <v>0</v>
      </c>
      <c r="AT231" s="16">
        <v>0</v>
      </c>
      <c r="AU231" s="16">
        <v>0</v>
      </c>
      <c r="AV231" s="16">
        <v>0</v>
      </c>
      <c r="AW231" s="16">
        <v>0</v>
      </c>
      <c r="AX231" s="17">
        <v>0</v>
      </c>
    </row>
    <row r="232" spans="2:50" ht="24" customHeight="1" x14ac:dyDescent="0.3">
      <c r="B232" s="35"/>
      <c r="C232" s="87"/>
      <c r="D232" s="96" t="s">
        <v>16</v>
      </c>
      <c r="E232" s="92" t="s">
        <v>20</v>
      </c>
      <c r="F232" s="94">
        <f t="shared" si="8"/>
        <v>30</v>
      </c>
      <c r="G232" s="21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10</v>
      </c>
      <c r="AF232" s="2">
        <v>8</v>
      </c>
      <c r="AG232" s="2">
        <v>8</v>
      </c>
      <c r="AH232" s="2">
        <v>4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12">
        <v>0</v>
      </c>
    </row>
    <row r="233" spans="2:50" ht="24" customHeight="1" thickBot="1" x14ac:dyDescent="0.35">
      <c r="B233" s="36"/>
      <c r="C233" s="89"/>
      <c r="D233" s="69" t="s">
        <v>25</v>
      </c>
      <c r="E233" s="67" t="s">
        <v>21</v>
      </c>
      <c r="F233" s="69">
        <f t="shared" si="8"/>
        <v>14</v>
      </c>
      <c r="G233" s="38">
        <v>0</v>
      </c>
      <c r="H233" s="33">
        <v>0</v>
      </c>
      <c r="I233" s="33">
        <v>0</v>
      </c>
      <c r="J233" s="33">
        <v>0</v>
      </c>
      <c r="K233" s="33">
        <v>0</v>
      </c>
      <c r="L233" s="33">
        <v>0</v>
      </c>
      <c r="M233" s="33">
        <v>0</v>
      </c>
      <c r="N233" s="33">
        <v>0</v>
      </c>
      <c r="O233" s="33">
        <v>0</v>
      </c>
      <c r="P233" s="33">
        <v>0</v>
      </c>
      <c r="Q233" s="33">
        <v>0</v>
      </c>
      <c r="R233" s="33">
        <v>0</v>
      </c>
      <c r="S233" s="33">
        <v>0</v>
      </c>
      <c r="T233" s="33">
        <v>0</v>
      </c>
      <c r="U233" s="33">
        <v>0</v>
      </c>
      <c r="V233" s="33">
        <v>0</v>
      </c>
      <c r="W233" s="33">
        <v>0</v>
      </c>
      <c r="X233" s="33">
        <v>0</v>
      </c>
      <c r="Y233" s="33">
        <v>0</v>
      </c>
      <c r="Z233" s="33">
        <v>0</v>
      </c>
      <c r="AA233" s="33">
        <v>0</v>
      </c>
      <c r="AB233" s="33">
        <v>0</v>
      </c>
      <c r="AC233" s="33">
        <v>0</v>
      </c>
      <c r="AD233" s="33">
        <v>0</v>
      </c>
      <c r="AE233" s="33">
        <v>8</v>
      </c>
      <c r="AF233" s="33">
        <v>4</v>
      </c>
      <c r="AG233" s="33">
        <v>0</v>
      </c>
      <c r="AH233" s="33">
        <v>2</v>
      </c>
      <c r="AI233" s="33">
        <v>0</v>
      </c>
      <c r="AJ233" s="33">
        <v>0</v>
      </c>
      <c r="AK233" s="33">
        <v>0</v>
      </c>
      <c r="AL233" s="33">
        <v>0</v>
      </c>
      <c r="AM233" s="33">
        <v>0</v>
      </c>
      <c r="AN233" s="33">
        <v>0</v>
      </c>
      <c r="AO233" s="33">
        <v>0</v>
      </c>
      <c r="AP233" s="33">
        <v>0</v>
      </c>
      <c r="AQ233" s="33">
        <v>0</v>
      </c>
      <c r="AR233" s="33">
        <v>0</v>
      </c>
      <c r="AS233" s="33">
        <v>0</v>
      </c>
      <c r="AT233" s="33">
        <v>0</v>
      </c>
      <c r="AU233" s="33">
        <v>0</v>
      </c>
      <c r="AV233" s="33">
        <v>0</v>
      </c>
      <c r="AW233" s="33">
        <v>0</v>
      </c>
      <c r="AX233" s="37">
        <v>0</v>
      </c>
    </row>
    <row r="234" spans="2:50" ht="24" customHeight="1" x14ac:dyDescent="0.3">
      <c r="B234" s="35">
        <v>11</v>
      </c>
      <c r="C234" s="88" t="s">
        <v>44</v>
      </c>
      <c r="D234" s="96" t="s">
        <v>15</v>
      </c>
      <c r="E234" s="32" t="s">
        <v>19</v>
      </c>
      <c r="F234" s="96">
        <f t="shared" si="8"/>
        <v>0</v>
      </c>
      <c r="G234" s="8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5">
        <v>0</v>
      </c>
    </row>
    <row r="235" spans="2:50" ht="24" customHeight="1" x14ac:dyDescent="0.3">
      <c r="B235" s="35"/>
      <c r="C235" s="87"/>
      <c r="D235" s="96" t="s">
        <v>16</v>
      </c>
      <c r="E235" s="31" t="s">
        <v>20</v>
      </c>
      <c r="F235" s="94">
        <f t="shared" si="8"/>
        <v>24</v>
      </c>
      <c r="G235" s="11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4</v>
      </c>
      <c r="AE235" s="2">
        <v>0</v>
      </c>
      <c r="AF235" s="2">
        <v>4</v>
      </c>
      <c r="AG235" s="2">
        <v>8</v>
      </c>
      <c r="AH235" s="2">
        <v>8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12">
        <v>0</v>
      </c>
    </row>
    <row r="236" spans="2:50" ht="24" customHeight="1" thickBot="1" x14ac:dyDescent="0.35">
      <c r="B236" s="36"/>
      <c r="C236" s="89"/>
      <c r="D236" s="69" t="s">
        <v>25</v>
      </c>
      <c r="E236" s="67" t="s">
        <v>21</v>
      </c>
      <c r="F236" s="95">
        <f t="shared" si="8"/>
        <v>16</v>
      </c>
      <c r="G236" s="13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8</v>
      </c>
      <c r="AH236" s="6">
        <v>8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7">
        <v>0</v>
      </c>
    </row>
    <row r="237" spans="2:50" ht="24" customHeight="1" x14ac:dyDescent="0.3">
      <c r="B237" s="34">
        <v>12</v>
      </c>
      <c r="C237" s="88" t="s">
        <v>46</v>
      </c>
      <c r="D237" s="45" t="s">
        <v>15</v>
      </c>
      <c r="E237" s="66" t="s">
        <v>19</v>
      </c>
      <c r="F237" s="68">
        <f t="shared" si="8"/>
        <v>23</v>
      </c>
      <c r="G237" s="20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  <c r="Z237" s="16">
        <v>0</v>
      </c>
      <c r="AA237" s="16">
        <v>0</v>
      </c>
      <c r="AB237" s="16">
        <v>0</v>
      </c>
      <c r="AC237" s="16">
        <v>0</v>
      </c>
      <c r="AD237" s="16">
        <v>0</v>
      </c>
      <c r="AE237" s="16">
        <v>0</v>
      </c>
      <c r="AF237" s="16">
        <v>0</v>
      </c>
      <c r="AG237" s="16">
        <v>0</v>
      </c>
      <c r="AH237" s="16">
        <v>0</v>
      </c>
      <c r="AI237" s="16">
        <v>8</v>
      </c>
      <c r="AJ237" s="16">
        <v>6</v>
      </c>
      <c r="AK237" s="16">
        <v>4</v>
      </c>
      <c r="AL237" s="16">
        <v>4</v>
      </c>
      <c r="AM237" s="16">
        <v>0</v>
      </c>
      <c r="AN237" s="16">
        <v>0</v>
      </c>
      <c r="AO237" s="16">
        <v>1</v>
      </c>
      <c r="AP237" s="16">
        <v>0</v>
      </c>
      <c r="AQ237" s="16">
        <v>0</v>
      </c>
      <c r="AR237" s="16">
        <v>0</v>
      </c>
      <c r="AS237" s="16">
        <v>0</v>
      </c>
      <c r="AT237" s="16">
        <v>0</v>
      </c>
      <c r="AU237" s="16">
        <v>0</v>
      </c>
      <c r="AV237" s="16">
        <v>0</v>
      </c>
      <c r="AW237" s="16">
        <v>0</v>
      </c>
      <c r="AX237" s="17">
        <v>0</v>
      </c>
    </row>
    <row r="238" spans="2:50" ht="24" customHeight="1" x14ac:dyDescent="0.3">
      <c r="B238" s="35"/>
      <c r="C238" s="87"/>
      <c r="D238" s="94" t="s">
        <v>16</v>
      </c>
      <c r="E238" s="92" t="s">
        <v>20</v>
      </c>
      <c r="F238" s="94">
        <f t="shared" si="8"/>
        <v>22</v>
      </c>
      <c r="G238" s="21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6</v>
      </c>
      <c r="AM238" s="2">
        <v>8</v>
      </c>
      <c r="AN238" s="2">
        <v>6</v>
      </c>
      <c r="AO238" s="2">
        <v>0</v>
      </c>
      <c r="AP238" s="2">
        <v>2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12">
        <v>0</v>
      </c>
    </row>
    <row r="239" spans="2:50" ht="24" customHeight="1" thickBot="1" x14ac:dyDescent="0.35">
      <c r="B239" s="36"/>
      <c r="C239" s="89"/>
      <c r="D239" s="69" t="s">
        <v>25</v>
      </c>
      <c r="E239" s="41" t="s">
        <v>21</v>
      </c>
      <c r="F239" s="69">
        <f t="shared" si="8"/>
        <v>13</v>
      </c>
      <c r="G239" s="38">
        <v>0</v>
      </c>
      <c r="H239" s="33">
        <v>0</v>
      </c>
      <c r="I239" s="33">
        <v>0</v>
      </c>
      <c r="J239" s="33">
        <v>0</v>
      </c>
      <c r="K239" s="33">
        <v>0</v>
      </c>
      <c r="L239" s="33">
        <v>0</v>
      </c>
      <c r="M239" s="33">
        <v>0</v>
      </c>
      <c r="N239" s="33">
        <v>0</v>
      </c>
      <c r="O239" s="33">
        <v>0</v>
      </c>
      <c r="P239" s="33">
        <v>0</v>
      </c>
      <c r="Q239" s="33">
        <v>0</v>
      </c>
      <c r="R239" s="33">
        <v>0</v>
      </c>
      <c r="S239" s="33">
        <v>0</v>
      </c>
      <c r="T239" s="33">
        <v>0</v>
      </c>
      <c r="U239" s="33">
        <v>0</v>
      </c>
      <c r="V239" s="33">
        <v>0</v>
      </c>
      <c r="W239" s="33">
        <v>0</v>
      </c>
      <c r="X239" s="33">
        <v>0</v>
      </c>
      <c r="Y239" s="33">
        <v>0</v>
      </c>
      <c r="Z239" s="33">
        <v>0</v>
      </c>
      <c r="AA239" s="33">
        <v>0</v>
      </c>
      <c r="AB239" s="33">
        <v>0</v>
      </c>
      <c r="AC239" s="33">
        <v>0</v>
      </c>
      <c r="AD239" s="33">
        <v>0</v>
      </c>
      <c r="AE239" s="33">
        <v>0</v>
      </c>
      <c r="AF239" s="33">
        <v>0</v>
      </c>
      <c r="AG239" s="33">
        <v>0</v>
      </c>
      <c r="AH239" s="33">
        <v>0</v>
      </c>
      <c r="AI239" s="33">
        <v>0</v>
      </c>
      <c r="AJ239" s="33">
        <v>0</v>
      </c>
      <c r="AK239" s="33">
        <v>0</v>
      </c>
      <c r="AL239" s="33">
        <v>0</v>
      </c>
      <c r="AM239" s="33">
        <v>0</v>
      </c>
      <c r="AN239" s="33">
        <v>4</v>
      </c>
      <c r="AO239" s="33">
        <v>8</v>
      </c>
      <c r="AP239" s="33">
        <v>1</v>
      </c>
      <c r="AQ239" s="33">
        <v>0</v>
      </c>
      <c r="AR239" s="33">
        <v>0</v>
      </c>
      <c r="AS239" s="33">
        <v>0</v>
      </c>
      <c r="AT239" s="33">
        <v>0</v>
      </c>
      <c r="AU239" s="33">
        <v>0</v>
      </c>
      <c r="AV239" s="33">
        <v>0</v>
      </c>
      <c r="AW239" s="33">
        <v>0</v>
      </c>
      <c r="AX239" s="37">
        <v>0</v>
      </c>
    </row>
    <row r="240" spans="2:50" ht="24" customHeight="1" x14ac:dyDescent="0.3">
      <c r="B240" s="34">
        <v>13</v>
      </c>
      <c r="C240" s="88" t="s">
        <v>47</v>
      </c>
      <c r="D240" s="68" t="s">
        <v>15</v>
      </c>
      <c r="E240" s="66" t="s">
        <v>19</v>
      </c>
      <c r="F240" s="96">
        <f t="shared" si="8"/>
        <v>12</v>
      </c>
      <c r="G240" s="8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6</v>
      </c>
      <c r="AL240" s="4">
        <v>6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5">
        <v>0</v>
      </c>
    </row>
    <row r="241" spans="2:50" ht="24" customHeight="1" x14ac:dyDescent="0.3">
      <c r="B241" s="35"/>
      <c r="C241" s="87"/>
      <c r="D241" s="96" t="s">
        <v>16</v>
      </c>
      <c r="E241" s="92" t="s">
        <v>20</v>
      </c>
      <c r="F241" s="94">
        <f t="shared" si="8"/>
        <v>22</v>
      </c>
      <c r="G241" s="11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6</v>
      </c>
      <c r="AO241" s="2">
        <v>8</v>
      </c>
      <c r="AP241" s="2">
        <v>8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12">
        <v>0</v>
      </c>
    </row>
    <row r="242" spans="2:50" ht="24" customHeight="1" thickBot="1" x14ac:dyDescent="0.35">
      <c r="B242" s="36"/>
      <c r="C242" s="89"/>
      <c r="D242" s="69" t="s">
        <v>25</v>
      </c>
      <c r="E242" s="67" t="s">
        <v>21</v>
      </c>
      <c r="F242" s="95">
        <f t="shared" si="8"/>
        <v>6</v>
      </c>
      <c r="G242" s="13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4</v>
      </c>
      <c r="AP242" s="6">
        <v>2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7">
        <v>0</v>
      </c>
    </row>
    <row r="243" spans="2:50" ht="47.4" customHeight="1" thickBot="1" x14ac:dyDescent="0.35">
      <c r="B243" s="45">
        <v>14</v>
      </c>
      <c r="C243" s="77" t="s">
        <v>48</v>
      </c>
      <c r="D243" s="45" t="s">
        <v>49</v>
      </c>
      <c r="E243" s="42" t="s">
        <v>21</v>
      </c>
      <c r="F243" s="46">
        <f t="shared" si="8"/>
        <v>34</v>
      </c>
      <c r="G243" s="30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28">
        <v>0</v>
      </c>
      <c r="P243" s="28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8">
        <v>0</v>
      </c>
      <c r="AC243" s="28">
        <v>0</v>
      </c>
      <c r="AD243" s="28">
        <v>0</v>
      </c>
      <c r="AE243" s="28">
        <v>0</v>
      </c>
      <c r="AF243" s="28">
        <v>0</v>
      </c>
      <c r="AG243" s="28">
        <v>0</v>
      </c>
      <c r="AH243" s="28">
        <v>0</v>
      </c>
      <c r="AI243" s="28">
        <v>0</v>
      </c>
      <c r="AJ243" s="28">
        <v>0</v>
      </c>
      <c r="AK243" s="28">
        <v>5</v>
      </c>
      <c r="AL243" s="28">
        <v>0</v>
      </c>
      <c r="AM243" s="28">
        <v>3</v>
      </c>
      <c r="AN243" s="28">
        <v>8</v>
      </c>
      <c r="AO243" s="28">
        <v>10</v>
      </c>
      <c r="AP243" s="28">
        <v>8</v>
      </c>
      <c r="AQ243" s="28">
        <v>0</v>
      </c>
      <c r="AR243" s="28">
        <v>0</v>
      </c>
      <c r="AS243" s="28">
        <v>0</v>
      </c>
      <c r="AT243" s="28">
        <v>0</v>
      </c>
      <c r="AU243" s="28">
        <v>0</v>
      </c>
      <c r="AV243" s="28">
        <v>0</v>
      </c>
      <c r="AW243" s="28">
        <v>0</v>
      </c>
      <c r="AX243" s="29">
        <v>0</v>
      </c>
    </row>
    <row r="244" spans="2:50" ht="42" customHeight="1" thickBot="1" x14ac:dyDescent="0.35">
      <c r="B244" s="45">
        <v>1</v>
      </c>
      <c r="C244" s="100" t="s">
        <v>51</v>
      </c>
      <c r="D244" s="45" t="s">
        <v>52</v>
      </c>
      <c r="E244" s="42" t="s">
        <v>21</v>
      </c>
      <c r="F244" s="46">
        <f t="shared" si="8"/>
        <v>22</v>
      </c>
      <c r="G244" s="101">
        <v>0</v>
      </c>
      <c r="H244" s="102">
        <v>0</v>
      </c>
      <c r="I244" s="102">
        <v>0</v>
      </c>
      <c r="J244" s="102">
        <v>0</v>
      </c>
      <c r="K244" s="102">
        <v>0</v>
      </c>
      <c r="L244" s="102">
        <v>0</v>
      </c>
      <c r="M244" s="102">
        <v>0</v>
      </c>
      <c r="N244" s="102">
        <v>0</v>
      </c>
      <c r="O244" s="102">
        <v>0</v>
      </c>
      <c r="P244" s="102">
        <v>0</v>
      </c>
      <c r="Q244" s="102">
        <v>0</v>
      </c>
      <c r="R244" s="102">
        <v>0</v>
      </c>
      <c r="S244" s="102">
        <v>0</v>
      </c>
      <c r="T244" s="102">
        <v>0</v>
      </c>
      <c r="U244" s="102">
        <v>0</v>
      </c>
      <c r="V244" s="102">
        <v>0</v>
      </c>
      <c r="W244" s="102">
        <v>0</v>
      </c>
      <c r="X244" s="102">
        <v>0</v>
      </c>
      <c r="Y244" s="102">
        <v>0</v>
      </c>
      <c r="Z244" s="102">
        <v>0</v>
      </c>
      <c r="AA244" s="102">
        <v>0</v>
      </c>
      <c r="AB244" s="102">
        <v>0</v>
      </c>
      <c r="AC244" s="102">
        <v>0</v>
      </c>
      <c r="AD244" s="102">
        <v>0</v>
      </c>
      <c r="AE244" s="102">
        <v>0</v>
      </c>
      <c r="AF244" s="102">
        <v>0</v>
      </c>
      <c r="AG244" s="102">
        <v>0</v>
      </c>
      <c r="AH244" s="102">
        <v>0</v>
      </c>
      <c r="AI244" s="102">
        <v>0</v>
      </c>
      <c r="AJ244" s="102">
        <v>0</v>
      </c>
      <c r="AK244" s="102">
        <v>0</v>
      </c>
      <c r="AL244" s="102">
        <v>0</v>
      </c>
      <c r="AM244" s="102">
        <v>0</v>
      </c>
      <c r="AN244" s="102">
        <v>0</v>
      </c>
      <c r="AO244" s="102">
        <v>0</v>
      </c>
      <c r="AP244" s="102">
        <v>0</v>
      </c>
      <c r="AQ244" s="102">
        <v>4</v>
      </c>
      <c r="AR244" s="102">
        <v>8</v>
      </c>
      <c r="AS244" s="102">
        <v>0</v>
      </c>
      <c r="AT244" s="102">
        <v>4</v>
      </c>
      <c r="AU244" s="102">
        <v>0</v>
      </c>
      <c r="AV244" s="102">
        <v>2</v>
      </c>
      <c r="AW244" s="102">
        <v>0</v>
      </c>
      <c r="AX244" s="103">
        <v>4</v>
      </c>
    </row>
    <row r="245" spans="2:50" ht="24" customHeight="1" x14ac:dyDescent="0.3">
      <c r="B245" s="34">
        <v>2</v>
      </c>
      <c r="C245" s="72" t="s">
        <v>53</v>
      </c>
      <c r="D245" s="26" t="s">
        <v>16</v>
      </c>
      <c r="E245" s="26" t="s">
        <v>20</v>
      </c>
      <c r="F245" s="96">
        <f t="shared" si="8"/>
        <v>18</v>
      </c>
      <c r="G245" s="20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16">
        <v>0</v>
      </c>
      <c r="Z245" s="16">
        <v>0</v>
      </c>
      <c r="AA245" s="16">
        <v>0</v>
      </c>
      <c r="AB245" s="16">
        <v>0</v>
      </c>
      <c r="AC245" s="16">
        <v>0</v>
      </c>
      <c r="AD245" s="16">
        <v>0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6">
        <v>8</v>
      </c>
      <c r="AS245" s="16">
        <v>0</v>
      </c>
      <c r="AT245" s="16">
        <v>4</v>
      </c>
      <c r="AU245" s="16">
        <v>0</v>
      </c>
      <c r="AV245" s="16">
        <v>4</v>
      </c>
      <c r="AW245" s="16">
        <v>2</v>
      </c>
      <c r="AX245" s="17">
        <v>0</v>
      </c>
    </row>
    <row r="246" spans="2:50" ht="29.4" customHeight="1" thickBot="1" x14ac:dyDescent="0.35">
      <c r="B246" s="36"/>
      <c r="C246" s="73"/>
      <c r="D246" s="27" t="s">
        <v>52</v>
      </c>
      <c r="E246" s="27" t="s">
        <v>21</v>
      </c>
      <c r="F246" s="95">
        <f t="shared" si="8"/>
        <v>16</v>
      </c>
      <c r="G246" s="38">
        <v>0</v>
      </c>
      <c r="H246" s="33">
        <v>0</v>
      </c>
      <c r="I246" s="33">
        <v>0</v>
      </c>
      <c r="J246" s="33">
        <v>0</v>
      </c>
      <c r="K246" s="33">
        <v>0</v>
      </c>
      <c r="L246" s="33">
        <v>0</v>
      </c>
      <c r="M246" s="33">
        <v>0</v>
      </c>
      <c r="N246" s="33">
        <v>0</v>
      </c>
      <c r="O246" s="33">
        <v>0</v>
      </c>
      <c r="P246" s="33">
        <v>0</v>
      </c>
      <c r="Q246" s="33">
        <v>0</v>
      </c>
      <c r="R246" s="33">
        <v>0</v>
      </c>
      <c r="S246" s="33">
        <v>0</v>
      </c>
      <c r="T246" s="33">
        <v>0</v>
      </c>
      <c r="U246" s="33">
        <v>0</v>
      </c>
      <c r="V246" s="33">
        <v>0</v>
      </c>
      <c r="W246" s="33">
        <v>0</v>
      </c>
      <c r="X246" s="33">
        <v>0</v>
      </c>
      <c r="Y246" s="33">
        <v>0</v>
      </c>
      <c r="Z246" s="33">
        <v>0</v>
      </c>
      <c r="AA246" s="33">
        <v>0</v>
      </c>
      <c r="AB246" s="33">
        <v>0</v>
      </c>
      <c r="AC246" s="33">
        <v>0</v>
      </c>
      <c r="AD246" s="33">
        <v>0</v>
      </c>
      <c r="AE246" s="33">
        <v>0</v>
      </c>
      <c r="AF246" s="33">
        <v>0</v>
      </c>
      <c r="AG246" s="33">
        <v>0</v>
      </c>
      <c r="AH246" s="33">
        <v>0</v>
      </c>
      <c r="AI246" s="33">
        <v>0</v>
      </c>
      <c r="AJ246" s="33">
        <v>0</v>
      </c>
      <c r="AK246" s="33">
        <v>0</v>
      </c>
      <c r="AL246" s="33">
        <v>0</v>
      </c>
      <c r="AM246" s="33">
        <v>0</v>
      </c>
      <c r="AN246" s="33">
        <v>0</v>
      </c>
      <c r="AO246" s="33">
        <v>0</v>
      </c>
      <c r="AP246" s="33">
        <v>0</v>
      </c>
      <c r="AQ246" s="33">
        <v>0</v>
      </c>
      <c r="AR246" s="33">
        <v>0</v>
      </c>
      <c r="AS246" s="33">
        <v>0</v>
      </c>
      <c r="AT246" s="33">
        <v>8</v>
      </c>
      <c r="AU246" s="33">
        <v>4</v>
      </c>
      <c r="AV246" s="33">
        <v>0</v>
      </c>
      <c r="AW246" s="33">
        <v>4</v>
      </c>
      <c r="AX246" s="37">
        <v>0</v>
      </c>
    </row>
    <row r="247" spans="2:50" ht="27.6" customHeight="1" x14ac:dyDescent="0.3">
      <c r="B247" s="34">
        <v>3</v>
      </c>
      <c r="C247" s="72" t="s">
        <v>54</v>
      </c>
      <c r="D247" s="120" t="s">
        <v>15</v>
      </c>
      <c r="E247" s="120" t="s">
        <v>19</v>
      </c>
      <c r="F247" s="68">
        <f t="shared" si="8"/>
        <v>22</v>
      </c>
      <c r="G247" s="8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124">
        <v>8</v>
      </c>
      <c r="AR247" s="4">
        <v>6</v>
      </c>
      <c r="AS247" s="4">
        <v>0</v>
      </c>
      <c r="AT247" s="4">
        <v>0</v>
      </c>
      <c r="AU247" s="4">
        <v>0</v>
      </c>
      <c r="AV247" s="4">
        <v>6</v>
      </c>
      <c r="AW247" s="4">
        <v>0</v>
      </c>
      <c r="AX247" s="5">
        <v>2</v>
      </c>
    </row>
    <row r="248" spans="2:50" ht="39.6" customHeight="1" thickBot="1" x14ac:dyDescent="0.35">
      <c r="B248" s="36"/>
      <c r="C248" s="73"/>
      <c r="D248" s="83" t="s">
        <v>52</v>
      </c>
      <c r="E248" s="27" t="s">
        <v>21</v>
      </c>
      <c r="F248" s="69">
        <f t="shared" si="8"/>
        <v>22</v>
      </c>
      <c r="G248" s="13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4</v>
      </c>
      <c r="AT248" s="6">
        <v>4</v>
      </c>
      <c r="AU248" s="6">
        <v>0</v>
      </c>
      <c r="AV248" s="6">
        <v>8</v>
      </c>
      <c r="AW248" s="6">
        <v>0</v>
      </c>
      <c r="AX248" s="7">
        <v>6</v>
      </c>
    </row>
    <row r="249" spans="2:50" ht="24" customHeight="1" thickBot="1" x14ac:dyDescent="0.35">
      <c r="B249" s="82" t="s">
        <v>56</v>
      </c>
      <c r="C249" s="81"/>
      <c r="D249" s="81"/>
      <c r="E249" s="81"/>
      <c r="F249" s="96">
        <f>SUM(F204:F248)</f>
        <v>693</v>
      </c>
      <c r="G249" s="8">
        <f>$F$249-($F$249/44*1)</f>
        <v>677.25</v>
      </c>
      <c r="H249" s="25">
        <f>$F$249-($F$249/44*2)</f>
        <v>661.5</v>
      </c>
      <c r="I249" s="25">
        <f>$F$249-($F$249/44*3)</f>
        <v>645.75</v>
      </c>
      <c r="J249" s="25">
        <f>$F$249-($F$249/44*4)</f>
        <v>630</v>
      </c>
      <c r="K249" s="25">
        <f>$F$249-($F$249/44*5)</f>
        <v>614.25</v>
      </c>
      <c r="L249" s="25">
        <f>$F$249-($F$249/44*6)</f>
        <v>598.5</v>
      </c>
      <c r="M249" s="25">
        <f>$F$249-($F$249/44*7)</f>
        <v>582.75</v>
      </c>
      <c r="N249" s="25">
        <f>$F$249-($F$249/44*8)</f>
        <v>567</v>
      </c>
      <c r="O249" s="25">
        <f>$F$249-($F$249/44*9)</f>
        <v>551.25</v>
      </c>
      <c r="P249" s="25">
        <f>$F$249-($F$249/44*10)</f>
        <v>535.5</v>
      </c>
      <c r="Q249" s="25">
        <f>$F$249-($F$249/44*11)</f>
        <v>519.75</v>
      </c>
      <c r="R249" s="25">
        <f>$F$249-($F$249/44*12)</f>
        <v>504</v>
      </c>
      <c r="S249" s="25">
        <f>$F$249-($F$249/44*13)</f>
        <v>488.25</v>
      </c>
      <c r="T249" s="25">
        <f>$F$249-($F$249/44*14)</f>
        <v>472.5</v>
      </c>
      <c r="U249" s="25">
        <f>$F$249-($F$249/44*15)</f>
        <v>456.75</v>
      </c>
      <c r="V249" s="25">
        <f>$F$249-($F$249/44*16)</f>
        <v>441</v>
      </c>
      <c r="W249" s="25">
        <f>$F$249-($F$249/44*17)</f>
        <v>425.25</v>
      </c>
      <c r="X249" s="25">
        <f>$F$249-($F$249/44*18)</f>
        <v>409.5</v>
      </c>
      <c r="Y249" s="25">
        <f>$F$249-($F$249/44*19)</f>
        <v>393.75</v>
      </c>
      <c r="Z249" s="25">
        <f>$F$249-($F$249/44*20)</f>
        <v>378</v>
      </c>
      <c r="AA249" s="25">
        <f>$F$249-($F$249/44*21)</f>
        <v>362.25</v>
      </c>
      <c r="AB249" s="25">
        <f>$F$249-($F$249/44*22)</f>
        <v>346.5</v>
      </c>
      <c r="AC249" s="25">
        <f>$F$249-($F$249/44*23)</f>
        <v>330.75</v>
      </c>
      <c r="AD249" s="25">
        <f>$F$249-($F$249/44*24)</f>
        <v>315</v>
      </c>
      <c r="AE249" s="25">
        <f>$F$249-($F$249/44*25)</f>
        <v>299.25</v>
      </c>
      <c r="AF249" s="25">
        <f>$F$249-($F$249/44*26)</f>
        <v>283.5</v>
      </c>
      <c r="AG249" s="25">
        <f>$F$249-($F$249/44*27)</f>
        <v>267.75</v>
      </c>
      <c r="AH249" s="25">
        <f>$F$249-($F$249/44*28)</f>
        <v>252</v>
      </c>
      <c r="AI249" s="25">
        <f>$F$249-($F$249/44*29)</f>
        <v>236.25</v>
      </c>
      <c r="AJ249" s="25">
        <f>$F$249-($F$249/44*30)</f>
        <v>220.5</v>
      </c>
      <c r="AK249" s="25">
        <f>$F$249-($F$249/44*31)</f>
        <v>204.75</v>
      </c>
      <c r="AL249" s="25">
        <f>$F$249-($F$249/44*32)</f>
        <v>189</v>
      </c>
      <c r="AM249" s="25">
        <f>$F$249-($F$249/44*33)</f>
        <v>173.25</v>
      </c>
      <c r="AN249" s="25">
        <f>$F$249-($F$249/44*34)</f>
        <v>157.5</v>
      </c>
      <c r="AO249" s="25">
        <f>$F$249-($F$249/44*35)</f>
        <v>141.75</v>
      </c>
      <c r="AP249" s="25">
        <f>$F$249-($F$249/44*36)</f>
        <v>126</v>
      </c>
      <c r="AQ249" s="25">
        <f>$F$249-($F$249/44*37)</f>
        <v>110.25</v>
      </c>
      <c r="AR249" s="25">
        <f>$F$249-($F$249/44*38)</f>
        <v>94.5</v>
      </c>
      <c r="AS249" s="25">
        <f>$F$249-($F$249/44*39)</f>
        <v>78.75</v>
      </c>
      <c r="AT249" s="25">
        <f>$F$249-($F$249/44*40)</f>
        <v>63</v>
      </c>
      <c r="AU249" s="25">
        <f>$F$249-($F$249/44*41)</f>
        <v>47.25</v>
      </c>
      <c r="AV249" s="25">
        <f>$F$249-($F$249/44*42)</f>
        <v>31.5</v>
      </c>
      <c r="AW249" s="25">
        <f>$F$249-($F$249/44*43)</f>
        <v>15.75</v>
      </c>
      <c r="AX249" s="63">
        <f>$F$249-($F$249/44*44)</f>
        <v>0</v>
      </c>
    </row>
    <row r="250" spans="2:50" ht="24" customHeight="1" thickBot="1" x14ac:dyDescent="0.35">
      <c r="B250" s="82" t="s">
        <v>55</v>
      </c>
      <c r="C250" s="81"/>
      <c r="D250" s="81"/>
      <c r="E250" s="81"/>
      <c r="F250" s="69">
        <f>SUM(F204:F248)</f>
        <v>693</v>
      </c>
      <c r="G250" s="13">
        <f>F250-SUM(G204:G248)</f>
        <v>689</v>
      </c>
      <c r="H250" s="22">
        <f t="shared" ref="H250:AX250" si="9">G250-SUM(H204:H248)</f>
        <v>685</v>
      </c>
      <c r="I250" s="22">
        <f t="shared" si="9"/>
        <v>677</v>
      </c>
      <c r="J250" s="22">
        <f t="shared" si="9"/>
        <v>665</v>
      </c>
      <c r="K250" s="22">
        <f t="shared" si="9"/>
        <v>653</v>
      </c>
      <c r="L250" s="22">
        <f t="shared" si="9"/>
        <v>647</v>
      </c>
      <c r="M250" s="22">
        <f t="shared" si="9"/>
        <v>633</v>
      </c>
      <c r="N250" s="22">
        <f t="shared" si="9"/>
        <v>618</v>
      </c>
      <c r="O250" s="22">
        <f t="shared" si="9"/>
        <v>599</v>
      </c>
      <c r="P250" s="22">
        <f t="shared" si="9"/>
        <v>578</v>
      </c>
      <c r="Q250" s="22">
        <f t="shared" si="9"/>
        <v>570</v>
      </c>
      <c r="R250" s="22">
        <f t="shared" si="9"/>
        <v>563</v>
      </c>
      <c r="S250" s="22">
        <f t="shared" si="9"/>
        <v>555</v>
      </c>
      <c r="T250" s="22">
        <f t="shared" si="9"/>
        <v>547</v>
      </c>
      <c r="U250" s="22">
        <f t="shared" si="9"/>
        <v>535</v>
      </c>
      <c r="V250" s="22">
        <f t="shared" si="9"/>
        <v>510</v>
      </c>
      <c r="W250" s="22">
        <f t="shared" si="9"/>
        <v>488</v>
      </c>
      <c r="X250" s="22">
        <f t="shared" si="9"/>
        <v>452</v>
      </c>
      <c r="Y250" s="22">
        <f t="shared" si="9"/>
        <v>414</v>
      </c>
      <c r="Z250" s="22">
        <f t="shared" si="9"/>
        <v>380</v>
      </c>
      <c r="AA250" s="22">
        <f t="shared" si="9"/>
        <v>372</v>
      </c>
      <c r="AB250" s="22">
        <f t="shared" si="9"/>
        <v>364</v>
      </c>
      <c r="AC250" s="22">
        <f t="shared" si="9"/>
        <v>354</v>
      </c>
      <c r="AD250" s="22">
        <f t="shared" si="9"/>
        <v>334</v>
      </c>
      <c r="AE250" s="22">
        <f t="shared" si="9"/>
        <v>306</v>
      </c>
      <c r="AF250" s="22">
        <f t="shared" si="9"/>
        <v>278</v>
      </c>
      <c r="AG250" s="22">
        <f t="shared" si="9"/>
        <v>254</v>
      </c>
      <c r="AH250" s="22">
        <f t="shared" si="9"/>
        <v>232</v>
      </c>
      <c r="AI250" s="22">
        <f t="shared" si="9"/>
        <v>224</v>
      </c>
      <c r="AJ250" s="22">
        <f t="shared" si="9"/>
        <v>218</v>
      </c>
      <c r="AK250" s="22">
        <f t="shared" si="9"/>
        <v>203</v>
      </c>
      <c r="AL250" s="22">
        <f t="shared" si="9"/>
        <v>187</v>
      </c>
      <c r="AM250" s="22">
        <f t="shared" si="9"/>
        <v>176</v>
      </c>
      <c r="AN250" s="22">
        <f t="shared" si="9"/>
        <v>152</v>
      </c>
      <c r="AO250" s="22">
        <f t="shared" si="9"/>
        <v>121</v>
      </c>
      <c r="AP250" s="22">
        <f t="shared" si="9"/>
        <v>100</v>
      </c>
      <c r="AQ250" s="22">
        <f t="shared" si="9"/>
        <v>88</v>
      </c>
      <c r="AR250" s="22">
        <f t="shared" si="9"/>
        <v>66</v>
      </c>
      <c r="AS250" s="22">
        <f t="shared" si="9"/>
        <v>62</v>
      </c>
      <c r="AT250" s="22">
        <f t="shared" si="9"/>
        <v>42</v>
      </c>
      <c r="AU250" s="22">
        <f t="shared" si="9"/>
        <v>38</v>
      </c>
      <c r="AV250" s="22">
        <f t="shared" si="9"/>
        <v>18</v>
      </c>
      <c r="AW250" s="22">
        <f t="shared" si="9"/>
        <v>12</v>
      </c>
      <c r="AX250" s="62">
        <f t="shared" si="9"/>
        <v>0</v>
      </c>
    </row>
    <row r="254" spans="2:50" s="112" customFormat="1" ht="24" customHeight="1" x14ac:dyDescent="0.3"/>
    <row r="255" spans="2:50" s="112" customFormat="1" ht="24" customHeight="1" x14ac:dyDescent="0.3"/>
    <row r="256" spans="2:50" s="112" customFormat="1" ht="24" customHeight="1" x14ac:dyDescent="0.3"/>
    <row r="257" s="112" customFormat="1" ht="24" customHeight="1" x14ac:dyDescent="0.3"/>
    <row r="258" s="112" customFormat="1" ht="24" customHeight="1" x14ac:dyDescent="0.3"/>
    <row r="259" s="112" customFormat="1" ht="24" customHeight="1" x14ac:dyDescent="0.3"/>
    <row r="260" s="112" customFormat="1" ht="24" customHeight="1" x14ac:dyDescent="0.3"/>
    <row r="261" s="112" customFormat="1" ht="24" customHeight="1" x14ac:dyDescent="0.3"/>
    <row r="262" s="112" customFormat="1" ht="24" customHeight="1" x14ac:dyDescent="0.3"/>
    <row r="263" s="112" customFormat="1" ht="24" customHeight="1" x14ac:dyDescent="0.3"/>
    <row r="264" s="112" customFormat="1" ht="24" customHeight="1" x14ac:dyDescent="0.3"/>
    <row r="265" s="112" customFormat="1" ht="24" customHeight="1" x14ac:dyDescent="0.3"/>
    <row r="266" s="112" customFormat="1" ht="24" customHeight="1" x14ac:dyDescent="0.3"/>
    <row r="267" s="112" customFormat="1" ht="24" customHeight="1" x14ac:dyDescent="0.3"/>
    <row r="268" s="112" customFormat="1" ht="24" customHeight="1" x14ac:dyDescent="0.3"/>
    <row r="269" s="112" customFormat="1" ht="24" customHeight="1" x14ac:dyDescent="0.3"/>
    <row r="270" s="112" customFormat="1" ht="24" customHeight="1" x14ac:dyDescent="0.3"/>
    <row r="271" s="112" customFormat="1" ht="24" customHeight="1" x14ac:dyDescent="0.3"/>
    <row r="272" s="112" customFormat="1" ht="24" customHeight="1" x14ac:dyDescent="0.3"/>
    <row r="273" s="112" customFormat="1" ht="24" customHeight="1" x14ac:dyDescent="0.3"/>
    <row r="274" s="112" customFormat="1" ht="24" customHeight="1" x14ac:dyDescent="0.3"/>
    <row r="275" s="112" customFormat="1" ht="24" customHeight="1" x14ac:dyDescent="0.3"/>
    <row r="276" s="112" customFormat="1" ht="24" customHeight="1" x14ac:dyDescent="0.3"/>
    <row r="277" s="112" customFormat="1" ht="24" customHeight="1" x14ac:dyDescent="0.3"/>
    <row r="278" s="112" customFormat="1" ht="24" customHeight="1" x14ac:dyDescent="0.3"/>
  </sheetData>
  <mergeCells count="102">
    <mergeCell ref="B250:E250"/>
    <mergeCell ref="B219:B221"/>
    <mergeCell ref="C219:C221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C234:C236"/>
    <mergeCell ref="B237:B239"/>
    <mergeCell ref="C237:C239"/>
    <mergeCell ref="B240:B242"/>
    <mergeCell ref="B213:B215"/>
    <mergeCell ref="C213:C215"/>
    <mergeCell ref="B216:B218"/>
    <mergeCell ref="C216:C218"/>
    <mergeCell ref="B249:E249"/>
    <mergeCell ref="C240:C242"/>
    <mergeCell ref="B245:B246"/>
    <mergeCell ref="C245:C246"/>
    <mergeCell ref="B247:B248"/>
    <mergeCell ref="C247:C248"/>
    <mergeCell ref="B204:B206"/>
    <mergeCell ref="C204:C206"/>
    <mergeCell ref="B207:B209"/>
    <mergeCell ref="C207:C209"/>
    <mergeCell ref="B210:B212"/>
    <mergeCell ref="C210:C212"/>
    <mergeCell ref="B202:B203"/>
    <mergeCell ref="C202:C203"/>
    <mergeCell ref="D202:D203"/>
    <mergeCell ref="E202:E203"/>
    <mergeCell ref="B176:E176"/>
    <mergeCell ref="B177:E177"/>
    <mergeCell ref="B174:B175"/>
    <mergeCell ref="C174:C175"/>
    <mergeCell ref="B172:B173"/>
    <mergeCell ref="C172:C173"/>
    <mergeCell ref="B167:N168"/>
    <mergeCell ref="B169:B170"/>
    <mergeCell ref="C169:C170"/>
    <mergeCell ref="D169:D170"/>
    <mergeCell ref="E169:E170"/>
    <mergeCell ref="B142:E142"/>
    <mergeCell ref="B143:E143"/>
    <mergeCell ref="B135:B137"/>
    <mergeCell ref="C135:C137"/>
    <mergeCell ref="B138:B140"/>
    <mergeCell ref="C138:C140"/>
    <mergeCell ref="B131:N132"/>
    <mergeCell ref="B133:B134"/>
    <mergeCell ref="C133:C134"/>
    <mergeCell ref="D133:D134"/>
    <mergeCell ref="E133:E134"/>
    <mergeCell ref="B97:B99"/>
    <mergeCell ref="C97:C99"/>
    <mergeCell ref="B100:B102"/>
    <mergeCell ref="C100:C102"/>
    <mergeCell ref="B103:E103"/>
    <mergeCell ref="B104:E104"/>
    <mergeCell ref="C94:C96"/>
    <mergeCell ref="B90:N91"/>
    <mergeCell ref="B92:B93"/>
    <mergeCell ref="C92:C93"/>
    <mergeCell ref="D92:D93"/>
    <mergeCell ref="E92:E93"/>
    <mergeCell ref="B94:B96"/>
    <mergeCell ref="B64:E64"/>
    <mergeCell ref="B65:E65"/>
    <mergeCell ref="B61:B63"/>
    <mergeCell ref="C61:C63"/>
    <mergeCell ref="B55:B57"/>
    <mergeCell ref="C55:C57"/>
    <mergeCell ref="B58:B60"/>
    <mergeCell ref="C58:C60"/>
    <mergeCell ref="B51:N52"/>
    <mergeCell ref="B53:B54"/>
    <mergeCell ref="C53:C54"/>
    <mergeCell ref="D53:D54"/>
    <mergeCell ref="E53:E54"/>
    <mergeCell ref="B25:E25"/>
    <mergeCell ref="B26:E26"/>
    <mergeCell ref="C30:P46"/>
    <mergeCell ref="B16:B18"/>
    <mergeCell ref="C16:C18"/>
    <mergeCell ref="B19:B21"/>
    <mergeCell ref="C19:C21"/>
    <mergeCell ref="B22:B24"/>
    <mergeCell ref="C22:C24"/>
    <mergeCell ref="B7:N7"/>
    <mergeCell ref="C8:C9"/>
    <mergeCell ref="B8:B9"/>
    <mergeCell ref="D8:D9"/>
    <mergeCell ref="B10:B12"/>
    <mergeCell ref="C10:C12"/>
    <mergeCell ref="B13:B15"/>
    <mergeCell ref="C13:C15"/>
    <mergeCell ref="E8:E9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VY</dc:creator>
  <cp:lastModifiedBy>VY VY</cp:lastModifiedBy>
  <dcterms:created xsi:type="dcterms:W3CDTF">2022-01-19T05:20:05Z</dcterms:created>
  <dcterms:modified xsi:type="dcterms:W3CDTF">2022-04-15T18:33:50Z</dcterms:modified>
</cp:coreProperties>
</file>