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uyennm\teach\database\databaseOnProject\TH15\KhaoSat\"/>
    </mc:Choice>
  </mc:AlternateContent>
  <bookViews>
    <workbookView xWindow="0" yWindow="0" windowWidth="17955" windowHeight="10200" firstSheet="1" activeTab="6"/>
  </bookViews>
  <sheets>
    <sheet name="TỔNG HỢP" sheetId="1" r:id="rId1"/>
    <sheet name="GIẢNG DẠY" sheetId="2" r:id="rId2"/>
    <sheet name="HƯỚNG DẪN" sheetId="6" r:id="rId3"/>
    <sheet name="NGHIÊN CỨU KHOA HỌC" sheetId="4" r:id="rId4"/>
    <sheet name="KHẢO THÍ" sheetId="9" r:id="rId5"/>
    <sheet name="THAM GIA HỘI ĐỒNG" sheetId="11" r:id="rId6"/>
    <sheet name="CÔNG TÁC KHÁC" sheetId="10" r:id="rId7"/>
    <sheet name="Sheet5" sheetId="5" state="hidden" r:id="rId8"/>
  </sheets>
  <definedNames>
    <definedName name="Capbac">Sheet5!$A$4:$A$11</definedName>
    <definedName name="Chức_vụ">Sheet5!$B$4:$B$9</definedName>
    <definedName name="CSN.CN">Sheet5!$C$26:$C$27</definedName>
    <definedName name="Đề_tài">Sheet5!$B$31:$B$34</definedName>
    <definedName name="Đối_tượng_miễn_giảm">Sheet5!$C$44:$C$58</definedName>
    <definedName name="Đơn_vị">Sheet5!$E$4:$E$12</definedName>
    <definedName name="Hệ_Cao_học">Sheet5!$C$21:$C$25</definedName>
    <definedName name="Hệ_CĐ">Sheet5!$B$21:$B$23</definedName>
    <definedName name="Hệ_đại_học">Sheet5!$A$21:$A$24</definedName>
    <definedName name="Hệ_đào_tạo">Sheet5!$D$36:$D$38</definedName>
    <definedName name="Hệ_đào_tạo_NCS">Sheet5!$A$16:$A$18</definedName>
    <definedName name="Học_hàm">Sheet5!$D$4:$D$8</definedName>
    <definedName name="Học_vị">Sheet5!$C$4:$C$7</definedName>
    <definedName name="Loại_bài_báo">Sheet5!$E$21:$E$26</definedName>
    <definedName name="Loại_hợp_đồng">Sheet5!$A$45:$A$49</definedName>
    <definedName name="Loại_tài_liệu">Sheet5!$B$36:$B$41</definedName>
    <definedName name="Năm_học">Sheet5!$A$25:$A$27</definedName>
    <definedName name="Nhiệm_vụ">Sheet5!$E$36:$E$38</definedName>
    <definedName name="Phân_loại_tác_giả">Sheet5!$C$36:$C$38</definedName>
    <definedName name="Sĩ_số">Sheet5!$D$21:$D$24</definedName>
    <definedName name="Số_cán_bộ_hướng_dẫn">Sheet5!$B$16:$B$18</definedName>
    <definedName name="Thành_viên_Đề_tài">Sheet5!$A$35:$A$40</definedName>
    <definedName name="Vai_trò_bài_báo">Sheet5!$A$31:$A$33</definedName>
  </definedNames>
  <calcPr calcId="152511"/>
  <customWorkbookViews>
    <customWorkbookView name="Giga - Personal View" guid="{7B5EE269-0F71-4ABF-8D93-84D0C328C0C4}" mergeInterval="0" personalView="1" maximized="1" windowWidth="1916" windowHeight="807" activeSheetId="2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E8" i="11" l="1"/>
  <c r="I40" i="6"/>
  <c r="G62" i="4"/>
  <c r="G60" i="4"/>
  <c r="G57" i="4"/>
  <c r="G58" i="4"/>
  <c r="G56" i="4"/>
  <c r="G54" i="4"/>
  <c r="G53" i="4"/>
  <c r="G52" i="4"/>
  <c r="G2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8" i="4"/>
  <c r="G41" i="4"/>
  <c r="G42" i="4"/>
  <c r="G43" i="4"/>
  <c r="G44" i="4"/>
  <c r="G36" i="4"/>
  <c r="G38" i="4"/>
  <c r="G29" i="4"/>
  <c r="G30" i="4"/>
  <c r="G31" i="4"/>
  <c r="G32" i="4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8" i="6"/>
  <c r="I9" i="6"/>
  <c r="I9" i="2"/>
  <c r="I10" i="2"/>
  <c r="I11" i="2"/>
  <c r="I12" i="2"/>
  <c r="I13" i="2"/>
  <c r="I14" i="2"/>
  <c r="I15" i="2"/>
  <c r="I16" i="2"/>
  <c r="I17" i="2"/>
  <c r="I18" i="2"/>
  <c r="I32" i="2"/>
  <c r="I33" i="2"/>
  <c r="I34" i="2"/>
  <c r="I35" i="2"/>
  <c r="I36" i="2"/>
  <c r="I37" i="2"/>
  <c r="I38" i="2"/>
  <c r="I39" i="2"/>
  <c r="I40" i="2"/>
  <c r="G51" i="1"/>
  <c r="G51" i="4" l="1"/>
  <c r="G59" i="4"/>
  <c r="G55" i="4"/>
  <c r="F4" i="1"/>
  <c r="D39" i="1" l="1"/>
  <c r="E10" i="11"/>
  <c r="E9" i="11"/>
  <c r="E21" i="11"/>
  <c r="E28" i="11"/>
  <c r="E27" i="11"/>
  <c r="E26" i="11"/>
  <c r="E25" i="11"/>
  <c r="E24" i="11"/>
  <c r="E23" i="11"/>
  <c r="E22" i="11"/>
  <c r="E20" i="11"/>
  <c r="E19" i="11"/>
  <c r="E18" i="11"/>
  <c r="E17" i="11"/>
  <c r="E16" i="11"/>
  <c r="E15" i="11"/>
  <c r="E14" i="11"/>
  <c r="E13" i="11"/>
  <c r="E11" i="11"/>
  <c r="E7" i="11"/>
  <c r="B4" i="11"/>
  <c r="B4" i="9"/>
  <c r="E12" i="11" l="1"/>
  <c r="E6" i="11"/>
  <c r="I50" i="6"/>
  <c r="I51" i="6"/>
  <c r="I44" i="6"/>
  <c r="I45" i="6"/>
  <c r="I46" i="6"/>
  <c r="I33" i="6"/>
  <c r="B4" i="10"/>
  <c r="H32" i="1"/>
  <c r="I79" i="6"/>
  <c r="I80" i="6"/>
  <c r="I81" i="6"/>
  <c r="I78" i="6"/>
  <c r="I63" i="6"/>
  <c r="I66" i="6"/>
  <c r="I67" i="6"/>
  <c r="I68" i="6"/>
  <c r="I69" i="6"/>
  <c r="I70" i="6"/>
  <c r="I71" i="6"/>
  <c r="I72" i="6"/>
  <c r="I73" i="6"/>
  <c r="I74" i="6"/>
  <c r="I75" i="6"/>
  <c r="I76" i="6"/>
  <c r="I65" i="6"/>
  <c r="I7" i="6"/>
  <c r="I57" i="6"/>
  <c r="I58" i="6"/>
  <c r="I56" i="6"/>
  <c r="I52" i="6"/>
  <c r="I53" i="6"/>
  <c r="I54" i="6"/>
  <c r="I49" i="6"/>
  <c r="I61" i="6"/>
  <c r="I62" i="6"/>
  <c r="I60" i="6"/>
  <c r="I34" i="6"/>
  <c r="I35" i="6"/>
  <c r="I36" i="6"/>
  <c r="I37" i="6"/>
  <c r="I38" i="6"/>
  <c r="I39" i="6"/>
  <c r="I41" i="6"/>
  <c r="I32" i="6"/>
  <c r="B4" i="4"/>
  <c r="B4" i="6"/>
  <c r="I47" i="6"/>
  <c r="A38" i="4"/>
  <c r="A34" i="4"/>
  <c r="G34" i="4" s="1"/>
  <c r="A35" i="4"/>
  <c r="G35" i="4" s="1"/>
  <c r="A37" i="4"/>
  <c r="G37" i="4" s="1"/>
  <c r="A36" i="4"/>
  <c r="G47" i="4"/>
  <c r="G48" i="4"/>
  <c r="G49" i="4"/>
  <c r="G50" i="4"/>
  <c r="I43" i="2"/>
  <c r="I43" i="6"/>
  <c r="G15" i="1"/>
  <c r="J15" i="1" s="1"/>
  <c r="G32" i="1"/>
  <c r="G7" i="4"/>
  <c r="G40" i="4"/>
  <c r="G39" i="4" s="1"/>
  <c r="D37" i="1" s="1"/>
  <c r="I42" i="2"/>
  <c r="I44" i="2"/>
  <c r="I45" i="2"/>
  <c r="I46" i="2"/>
  <c r="I47" i="2"/>
  <c r="I48" i="2"/>
  <c r="I49" i="2"/>
  <c r="I50" i="2"/>
  <c r="I51" i="2"/>
  <c r="I7" i="2"/>
  <c r="I8" i="2"/>
  <c r="I20" i="2"/>
  <c r="I21" i="2"/>
  <c r="I22" i="2"/>
  <c r="I23" i="2"/>
  <c r="I24" i="2"/>
  <c r="I25" i="2"/>
  <c r="I26" i="2"/>
  <c r="I27" i="2"/>
  <c r="I28" i="2"/>
  <c r="I29" i="2"/>
  <c r="I31" i="2"/>
  <c r="F7" i="9"/>
  <c r="F8" i="9"/>
  <c r="F9" i="9"/>
  <c r="F10" i="9"/>
  <c r="F11" i="9"/>
  <c r="F12" i="9"/>
  <c r="F13" i="9"/>
  <c r="F14" i="9"/>
  <c r="F16" i="9"/>
  <c r="F17" i="9"/>
  <c r="F18" i="9"/>
  <c r="F19" i="9"/>
  <c r="F20" i="9"/>
  <c r="F21" i="9"/>
  <c r="F22" i="9"/>
  <c r="F23" i="9"/>
  <c r="F25" i="9"/>
  <c r="F26" i="9"/>
  <c r="F27" i="9"/>
  <c r="F28" i="9"/>
  <c r="F29" i="9"/>
  <c r="F30" i="9"/>
  <c r="F32" i="9"/>
  <c r="F33" i="9"/>
  <c r="F34" i="9"/>
  <c r="F35" i="9"/>
  <c r="H41" i="2"/>
  <c r="H6" i="2"/>
  <c r="H19" i="2"/>
  <c r="H30" i="2"/>
  <c r="G30" i="2"/>
  <c r="G19" i="2"/>
  <c r="G6" i="2"/>
  <c r="G41" i="2"/>
  <c r="F31" i="9" l="1"/>
  <c r="E29" i="11"/>
  <c r="D30" i="1" s="1"/>
  <c r="J32" i="1"/>
  <c r="F24" i="9"/>
  <c r="F15" i="9"/>
  <c r="F6" i="9"/>
  <c r="I59" i="6"/>
  <c r="I55" i="6"/>
  <c r="I31" i="6"/>
  <c r="H52" i="2"/>
  <c r="I77" i="6"/>
  <c r="D34" i="1" s="1"/>
  <c r="I42" i="6"/>
  <c r="I19" i="2"/>
  <c r="D19" i="1" s="1"/>
  <c r="I6" i="2"/>
  <c r="G52" i="2"/>
  <c r="I30" i="2"/>
  <c r="D20" i="1" s="1"/>
  <c r="I41" i="2"/>
  <c r="D17" i="1" s="1"/>
  <c r="G27" i="4"/>
  <c r="D33" i="1" s="1"/>
  <c r="G45" i="4"/>
  <c r="D38" i="1" s="1"/>
  <c r="G6" i="4"/>
  <c r="I64" i="6"/>
  <c r="D23" i="1" s="1"/>
  <c r="I6" i="6"/>
  <c r="I48" i="6"/>
  <c r="G33" i="4"/>
  <c r="G63" i="4" l="1"/>
  <c r="D35" i="1"/>
  <c r="F36" i="9"/>
  <c r="D28" i="1" s="1"/>
  <c r="I82" i="6"/>
  <c r="D24" i="1"/>
  <c r="D18" i="1"/>
  <c r="D16" i="1" s="1"/>
  <c r="I52" i="2"/>
  <c r="D25" i="1"/>
  <c r="D26" i="1"/>
  <c r="D36" i="1"/>
  <c r="D32" i="1" l="1"/>
  <c r="D22" i="1"/>
  <c r="D15" i="1" s="1"/>
  <c r="H19" i="1" s="1"/>
  <c r="H35" i="1" l="1"/>
  <c r="D41" i="1"/>
</calcChain>
</file>

<file path=xl/sharedStrings.xml><?xml version="1.0" encoding="utf-8"?>
<sst xmlns="http://schemas.openxmlformats.org/spreadsheetml/2006/main" count="345" uniqueCount="245">
  <si>
    <t>Họ và tên:</t>
  </si>
  <si>
    <t>Cấp bậc</t>
  </si>
  <si>
    <t>Cấp bậc:</t>
  </si>
  <si>
    <t>Chức vụ:</t>
  </si>
  <si>
    <t>Đại học:</t>
  </si>
  <si>
    <t>Cao học:</t>
  </si>
  <si>
    <t>Cao đẳng:</t>
  </si>
  <si>
    <t>Nghiên cứu sinh:</t>
  </si>
  <si>
    <t>STT</t>
  </si>
  <si>
    <t>Tên học phần</t>
  </si>
  <si>
    <t>Số TC</t>
  </si>
  <si>
    <t>Số tiết</t>
  </si>
  <si>
    <t>Lớp</t>
  </si>
  <si>
    <t>TỔNG SỐ</t>
  </si>
  <si>
    <t>Ghi chú</t>
  </si>
  <si>
    <t>Chức vụ</t>
  </si>
  <si>
    <t>Học vị</t>
  </si>
  <si>
    <t>Học hàm</t>
  </si>
  <si>
    <t>Học vị:</t>
  </si>
  <si>
    <t>Học hàm:</t>
  </si>
  <si>
    <t xml:space="preserve">  Chủ nhiệm Bộ môn</t>
  </si>
  <si>
    <t xml:space="preserve">  Trưởng phòng thí nghiệm</t>
  </si>
  <si>
    <t xml:space="preserve">  Không</t>
  </si>
  <si>
    <t xml:space="preserve">  Tiến sĩ</t>
  </si>
  <si>
    <t xml:space="preserve">  Thạc sĩ</t>
  </si>
  <si>
    <t xml:space="preserve">  Kỹ sư</t>
  </si>
  <si>
    <t xml:space="preserve">  Cử nhân</t>
  </si>
  <si>
    <t xml:space="preserve">  Giáo sư</t>
  </si>
  <si>
    <t xml:space="preserve">  Phó giáo sư</t>
  </si>
  <si>
    <t xml:space="preserve">  Giảng viên chính</t>
  </si>
  <si>
    <t xml:space="preserve">  Giảng viên</t>
  </si>
  <si>
    <t xml:space="preserve">  Trợ giảng</t>
  </si>
  <si>
    <t>giờ</t>
  </si>
  <si>
    <t>Đơn vị:</t>
  </si>
  <si>
    <t>Đơn vị</t>
  </si>
  <si>
    <t>TỔNG GIỜ CHUẨN:</t>
  </si>
  <si>
    <t>Họ tên học viên</t>
  </si>
  <si>
    <t>Tên đề tài/chuyên đề</t>
  </si>
  <si>
    <t>Số CBHD</t>
  </si>
  <si>
    <t>Định mức</t>
  </si>
  <si>
    <t>Hệ</t>
  </si>
  <si>
    <t>Hệ đào tạo NCS</t>
  </si>
  <si>
    <t>Tập trung</t>
  </si>
  <si>
    <t>Không TT</t>
  </si>
  <si>
    <t>Số cán bộ hướng dẫn</t>
  </si>
  <si>
    <t>TẢI HƯỚNG DẪN CÁC LOẠI HÌNH ĐÀO TẠO</t>
  </si>
  <si>
    <t>Số
 giờ</t>
  </si>
  <si>
    <t>Hệ đại học</t>
  </si>
  <si>
    <t>QS</t>
  </si>
  <si>
    <t>DS</t>
  </si>
  <si>
    <t>VB2</t>
  </si>
  <si>
    <t>Hệ CĐ</t>
  </si>
  <si>
    <t>HV</t>
  </si>
  <si>
    <t>Tr10</t>
  </si>
  <si>
    <t>Hệ Cao học</t>
  </si>
  <si>
    <t>Ban ngày</t>
  </si>
  <si>
    <t>Buổi tối</t>
  </si>
  <si>
    <t>TP.HCM</t>
  </si>
  <si>
    <t>Giờ
 chuẩn</t>
  </si>
  <si>
    <t>Sĩ số</t>
  </si>
  <si>
    <t>&lt; 75</t>
  </si>
  <si>
    <t>76-100</t>
  </si>
  <si>
    <t>&gt; 101</t>
  </si>
  <si>
    <t>TẢI GIẢNG DẠY CÁC ĐỐI TƯỢNG</t>
  </si>
  <si>
    <t>CSN</t>
  </si>
  <si>
    <t>CN</t>
  </si>
  <si>
    <t>Tên công trình khoa học</t>
  </si>
  <si>
    <t>Năm &lt; 5</t>
  </si>
  <si>
    <t>Loại</t>
  </si>
  <si>
    <t>Vai trò</t>
  </si>
  <si>
    <t>Số tác giả</t>
  </si>
  <si>
    <t>1. Bài báo, báo cáo khoa học</t>
  </si>
  <si>
    <t>Loại bài báo</t>
  </si>
  <si>
    <t>Tạp chí ISI</t>
  </si>
  <si>
    <t>Tạp chí QT non-ISI</t>
  </si>
  <si>
    <t>Kỷ yếu HNQT</t>
  </si>
  <si>
    <t>Tạp chí quốc gia</t>
  </si>
  <si>
    <t>Kỷ yếu HNQG</t>
  </si>
  <si>
    <t>Tác giả chính</t>
  </si>
  <si>
    <t>7. Hướng dẫn bài tập tốt nghiệp cao đẳng</t>
  </si>
  <si>
    <t>8. Hướng dẫn học viên/sinh viên NCKH</t>
  </si>
  <si>
    <t>Giờ 
chuẩn</t>
  </si>
  <si>
    <t>TẢI NGHIÊN CỨU KHOA HỌC</t>
  </si>
  <si>
    <t>2. Đề tài nghiên cứu</t>
  </si>
  <si>
    <t>Đề tài</t>
  </si>
  <si>
    <t>Nhà nước</t>
  </si>
  <si>
    <t>Bộ/NĐT/NCCB</t>
  </si>
  <si>
    <t>HV/Cục NT/TCKT</t>
  </si>
  <si>
    <t>CNĐT</t>
  </si>
  <si>
    <t>Thư ký</t>
  </si>
  <si>
    <t>Thành viên</t>
  </si>
  <si>
    <t>NCS</t>
  </si>
  <si>
    <t>KTV</t>
  </si>
  <si>
    <t>3. Biên soạn sách chuyên khảo, giáo trình, TLTK</t>
  </si>
  <si>
    <t>Giáo trình</t>
  </si>
  <si>
    <t>Chuyên khảo</t>
  </si>
  <si>
    <t>Hướng dẫn</t>
  </si>
  <si>
    <t>Chủ biên</t>
  </si>
  <si>
    <t>Tác giả</t>
  </si>
  <si>
    <t>Tham khảo/Dịch</t>
  </si>
  <si>
    <t>Giáo trình tái bản</t>
  </si>
  <si>
    <t>Công bố khoa học:</t>
  </si>
  <si>
    <t>Hướng dẫn NCKH sinh viên:</t>
  </si>
  <si>
    <t xml:space="preserve"> </t>
  </si>
  <si>
    <t xml:space="preserve"> Định mức chuẩn</t>
  </si>
  <si>
    <t>giờ chuẩn</t>
  </si>
  <si>
    <t>4. Xây dựng bài thí nghiệm mới</t>
  </si>
  <si>
    <t>Sau đại học</t>
  </si>
  <si>
    <t>Đại học</t>
  </si>
  <si>
    <t>Phụ trách</t>
  </si>
  <si>
    <t>Tham gia</t>
  </si>
  <si>
    <t>Xây dựng bài thí nghiệm</t>
  </si>
  <si>
    <t>Đề tài khoa học:</t>
  </si>
  <si>
    <t xml:space="preserve">Biên soạn sách: </t>
  </si>
  <si>
    <t>Học phần</t>
  </si>
  <si>
    <t>Số giờ</t>
  </si>
  <si>
    <t>Số bài, SV</t>
  </si>
  <si>
    <t>3. Chấm thi SĐH</t>
  </si>
  <si>
    <t>2. Thi viết (CĐ&amp;ĐH)</t>
  </si>
  <si>
    <t>1. Thi vấn đáp (CĐ&amp;ĐH)</t>
  </si>
  <si>
    <t>4. Sửa đổi, bổ sung ngân hàng đề thi</t>
  </si>
  <si>
    <t>CÔNG TÁC KHẢO THÍ</t>
  </si>
  <si>
    <t>Đồng tác giả</t>
  </si>
  <si>
    <t xml:space="preserve">  Chủ nhiệm Khoa</t>
  </si>
  <si>
    <t xml:space="preserve">  Phó Chủ nhiệm Khoa</t>
  </si>
  <si>
    <t xml:space="preserve">  Phó Chủ nhiệm bộ môn</t>
  </si>
  <si>
    <t>HỌC VIỆN KỸ THUẬT QUÂN SỰ</t>
  </si>
  <si>
    <t>PTNC</t>
  </si>
  <si>
    <t>5. Dịch vụ tư vấn, chuyển giao công nghệ</t>
  </si>
  <si>
    <t>DT ≤ 100 tr</t>
  </si>
  <si>
    <t>Loại hợp đồng</t>
  </si>
  <si>
    <t>1tỷ &lt; DT ≤ 5 tỷ</t>
  </si>
  <si>
    <t>DT &gt; 5 tỷ</t>
  </si>
  <si>
    <t>100 tr&lt; DT≤1 tỷ</t>
  </si>
  <si>
    <t xml:space="preserve">             Nếu là Sách chuyên khảo ghi số trang. VD: (120 trang)</t>
  </si>
  <si>
    <r>
      <t xml:space="preserve">         </t>
    </r>
    <r>
      <rPr>
        <i/>
        <sz val="10"/>
        <color theme="1"/>
        <rFont val="Arial"/>
        <family val="2"/>
        <charset val="163"/>
      </rPr>
      <t>(Bấm và lựa chọn từ list)</t>
    </r>
    <r>
      <rPr>
        <sz val="10"/>
        <color rgb="FFC00000"/>
        <rFont val="Arial"/>
        <family val="2"/>
      </rPr>
      <t xml:space="preserve"> </t>
    </r>
  </si>
  <si>
    <t>1. Hướng dẫn ĐATN đại học</t>
  </si>
  <si>
    <t>2. Hướng dẫn LVTN thạc sĩ</t>
  </si>
  <si>
    <t xml:space="preserve">3. Hướng dẫn NCS tiến sĩ </t>
  </si>
  <si>
    <t>4. Hướng dẫn chuyên đề NCS</t>
  </si>
  <si>
    <t>5. Hướng dẫn viết đề cương đầu vào NCS</t>
  </si>
  <si>
    <t>6. Hướng dẫn tiểu luận tổng quan NCS</t>
  </si>
  <si>
    <t>1. Giảng dạy đại học (CQ + VB2)</t>
  </si>
  <si>
    <t>2. Giảng dạy cao học</t>
  </si>
  <si>
    <t>3. Giảng dạy nghiên cứu sinh</t>
  </si>
  <si>
    <t>4. Giảng dạy cao đẳng</t>
  </si>
  <si>
    <t>Năm cuối</t>
  </si>
  <si>
    <t>I. TỔNG TẢI ĐÀO TẠO</t>
  </si>
  <si>
    <t>1.1 TẢI GIẢNG DẠY:</t>
  </si>
  <si>
    <t>1.2 TẢI HƯỚNG DẪN:</t>
  </si>
  <si>
    <t>1.3 TẢI KHẢO THÍ</t>
  </si>
  <si>
    <t>II. TỔNG TẢI NCKH:</t>
  </si>
  <si>
    <t>Tải yêu cầu</t>
  </si>
  <si>
    <t>Đối tượng miễn giảm</t>
  </si>
  <si>
    <t>Chủ nhiệm Khoa</t>
  </si>
  <si>
    <t>Phó chủ nhiệm Khoa</t>
  </si>
  <si>
    <t>Chủ nhiệm Bộ môn</t>
  </si>
  <si>
    <t>Phó chủ nhiệm Bộ môn</t>
  </si>
  <si>
    <t>Trưởng phòng thí nghiệm</t>
  </si>
  <si>
    <t>Bí thư Chi bộ</t>
  </si>
  <si>
    <t>NCS không tập trung</t>
  </si>
  <si>
    <t>Đối tượng 
miễn giảm</t>
  </si>
  <si>
    <t>Phó CNBM + Trưởng PTN</t>
  </si>
  <si>
    <t>Bí thư Đoàn cơ sở</t>
  </si>
  <si>
    <t>Học viên cao học KTT</t>
  </si>
  <si>
    <t>Học viên CH/NCS tập trung</t>
  </si>
  <si>
    <t>Bí thư Đảng ủy</t>
  </si>
  <si>
    <t>Chủ nhiệm lớp</t>
  </si>
  <si>
    <t>Nữ (con nhỏ&lt; 36 tháng)</t>
  </si>
  <si>
    <t>CÁC CÔNG TÁC KHÁC</t>
  </si>
  <si>
    <t>Nội dung công việc</t>
  </si>
  <si>
    <t>Ghi chú</t>
  </si>
  <si>
    <t>Vai trò</t>
  </si>
  <si>
    <t xml:space="preserve">Tư vấn, chuyển giao công nghệ </t>
  </si>
  <si>
    <t>GIÁO VIÊN</t>
  </si>
  <si>
    <t>THAM GIA CÁC HỘI ĐỒNG</t>
  </si>
  <si>
    <t>Hội đồng</t>
  </si>
  <si>
    <t>Số lượng</t>
  </si>
  <si>
    <t xml:space="preserve">Số giờ </t>
  </si>
  <si>
    <t>1. Hội đồng đại học/cao đẳng</t>
  </si>
  <si>
    <t>HĐ đánh giá đề tài NCKH học viên (số lần Chủ tịch/Thư ký)</t>
  </si>
  <si>
    <t>HĐ đánh giá đề tài NCKH học viên (số lần ủy viên)</t>
  </si>
  <si>
    <t>HĐ bảo vệ ĐATN đại học/cao đẳng (số buổi)</t>
  </si>
  <si>
    <t>HĐ đánh giá đề tài NCKH học viên (số đề tài phản biện)</t>
  </si>
  <si>
    <t>2. Hội đồng Sau đại học</t>
  </si>
  <si>
    <t>HĐ bảo vệ LVTN (số lần làm Chủ tịch/Thư ký)</t>
  </si>
  <si>
    <t>HĐ bảo vệ LVTN (số lần làm Ủy viên)</t>
  </si>
  <si>
    <t>HĐ bảo vệ LVTN (số lần làm Phản biện)</t>
  </si>
  <si>
    <t>HĐ xét tuyển NCS (số lần làm Trưởng TB/Thư ký)</t>
  </si>
  <si>
    <t>HĐ xét tuyển NCS (số lần làm Ủy viên)</t>
  </si>
  <si>
    <t>HĐ chấm chuyên đề NCS (số lần làm Trưởng TB/Thư ký)</t>
  </si>
  <si>
    <t>HĐ chấm tiểu luận tổng quan NCS (số lần Trưởng TB)</t>
  </si>
  <si>
    <t>HĐ seminar LATS (số lần Chủ tọa/Thư ký)</t>
  </si>
  <si>
    <t>HĐ LATS cấp bộ môn (số lần Chủ tịch/Thư ký/Giới thiệu)</t>
  </si>
  <si>
    <t>HĐ LATS cấp bộ môn (số lần Ủy viên)</t>
  </si>
  <si>
    <t>HĐ LATS cấp Học viện (số lần Ủy viên)</t>
  </si>
  <si>
    <t>HĐ LATS cấp Học viện (số lần Chủ tịch/Thư ký)</t>
  </si>
  <si>
    <t>HĐ LATS cấp Học viện (số lần Phản biện)</t>
  </si>
  <si>
    <t>Chấm phản biện kín LATS</t>
  </si>
  <si>
    <t>Nhận xét tóm tắt LATS</t>
  </si>
  <si>
    <t>TỔNG</t>
  </si>
  <si>
    <t>1.4 TẢI HỘI ĐỒNG</t>
  </si>
  <si>
    <t>TỔNG HỢP KẾT QUẢ CÔNG TÁC NĂM HỌC 2014-2015</t>
  </si>
  <si>
    <t>CHỦ NHIỆM BỘ MÔN</t>
  </si>
  <si>
    <t>HĐ chấm chuyên đề NCS (số lần làm ủy viên)</t>
  </si>
  <si>
    <t>Đạt</t>
  </si>
  <si>
    <t>tải</t>
  </si>
  <si>
    <t>7. Giải thưởng sáng tạo kỹ thuật cấp BQP</t>
  </si>
  <si>
    <t>8. Bằng phát minh</t>
  </si>
  <si>
    <t xml:space="preserve">  Đại tá </t>
  </si>
  <si>
    <t xml:space="preserve">  Thượng tá </t>
  </si>
  <si>
    <t xml:space="preserve">  Trung tá </t>
  </si>
  <si>
    <t xml:space="preserve">  Thiếu tá </t>
  </si>
  <si>
    <t xml:space="preserve">  Đại uý </t>
  </si>
  <si>
    <t xml:space="preserve">  Thượng uý   </t>
  </si>
  <si>
    <t xml:space="preserve">  Trung uý </t>
  </si>
  <si>
    <t xml:space="preserve">  Thiếu uý </t>
  </si>
  <si>
    <t xml:space="preserve">    (Nhập họ và tên và tên bộ môn)</t>
  </si>
  <si>
    <t>CSN/CN</t>
  </si>
  <si>
    <r>
      <rPr>
        <b/>
        <sz val="9"/>
        <color rgb="FFFF0000"/>
        <rFont val="Arial"/>
        <family val="2"/>
        <charset val="163"/>
      </rPr>
      <t>Chú ý:</t>
    </r>
    <r>
      <rPr>
        <sz val="9"/>
        <color rgb="FFFF0000"/>
        <rFont val="Arial"/>
        <family val="2"/>
        <charset val="163"/>
      </rPr>
      <t xml:space="preserve"> Để tính chính xác tải biên soạn tài liệu. Cuối thông tin về sách/tài liệu ghi số tín chỉ trong dấu (). VD: (3TC)</t>
    </r>
  </si>
  <si>
    <t>6. Sáng kiến cải tiến kỹ thuật cấp Học viện</t>
  </si>
  <si>
    <t>Phát minh bóng điện</t>
  </si>
  <si>
    <t xml:space="preserve">Sáng kiến, giải thưởng </t>
  </si>
  <si>
    <t>HĐ bảo vệ ĐATN đại học (số ĐATN chấm)</t>
  </si>
  <si>
    <t>(Bổ sung tải tham gia các hội đồng, sáng kiến, giải thưởng)</t>
  </si>
  <si>
    <t>Phiên bản v.1.1 05.08.2015 (C) Trần Xuân Nam/K31</t>
  </si>
  <si>
    <t>KHOA CHỈ HUY THAM MƯU KỸ THUẬT</t>
  </si>
  <si>
    <t>CHQLKT TT</t>
  </si>
  <si>
    <t xml:space="preserve">CHTMKT K14  </t>
  </si>
  <si>
    <t xml:space="preserve">CHTMKTK14  </t>
  </si>
  <si>
    <t xml:space="preserve">CHTMKTK14    </t>
  </si>
  <si>
    <t>NCSK</t>
  </si>
  <si>
    <t xml:space="preserve">Nghiên cứu hoàn thiện cơ chế quản lý, chỉ đạo CTKT quân chủng, binh chủng của CQKT các cấp </t>
  </si>
  <si>
    <t xml:space="preserve">CHQLKT TT  </t>
  </si>
  <si>
    <t>CHQLKTTT</t>
  </si>
  <si>
    <t>CHTMKTK14</t>
  </si>
  <si>
    <t>Thành viên</t>
  </si>
  <si>
    <t>Công tác tham mưu kỹ thuật  thường xuyên, Học viện KTQS, 2014 (2TC)</t>
  </si>
  <si>
    <t>CHTMKT k14</t>
  </si>
  <si>
    <t xml:space="preserve">CHQLKT  </t>
  </si>
  <si>
    <t>CHQLKT</t>
  </si>
  <si>
    <t>Bộ Văn kiện diễn tập H15 khung sư đoàn bộ binh phòng ngự, HVKTQS, 2015. ( 343 trang )</t>
  </si>
  <si>
    <t>Chuyên khảo</t>
  </si>
  <si>
    <r>
      <rPr>
        <sz val="10"/>
        <color theme="1"/>
        <rFont val="Arial"/>
        <family val="2"/>
      </rPr>
      <t>Nguyễn Văn A</t>
    </r>
    <r>
      <rPr>
        <sz val="10"/>
        <rFont val="Arial"/>
        <family val="2"/>
      </rPr>
      <t xml:space="preserve">, Nguyễn Văn B, "Tiêu đề bài báo", Tạp chí Kỹ thuật và Trang bị, số 169 tháng 10/2014. </t>
    </r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</si>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</sst>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7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0070C0"/>
      <name val="Arial"/>
      <family val="2"/>
    </font>
    <font>
      <sz val="11"/>
      <color theme="1"/>
      <name val="Arial Narrow"/>
      <family val="2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b/>
      <i/>
      <sz val="10"/>
      <color theme="1"/>
      <name val="Arial"/>
      <family val="2"/>
    </font>
    <font>
      <b/>
      <sz val="11"/>
      <color theme="1"/>
      <name val="Arial Narrow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8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sz val="11"/>
      <color rgb="FF00B050"/>
      <name val="Arial"/>
      <family val="2"/>
    </font>
    <font>
      <sz val="10"/>
      <color theme="1"/>
      <name val="Arial"/>
      <family val="2"/>
      <charset val="163"/>
    </font>
    <font>
      <b/>
      <sz val="10"/>
      <color theme="1"/>
      <name val="Arial"/>
      <family val="2"/>
      <charset val="163"/>
    </font>
    <font>
      <b/>
      <i/>
      <sz val="10"/>
      <color theme="1"/>
      <name val="Arial"/>
      <family val="2"/>
      <charset val="163"/>
    </font>
    <font>
      <sz val="10"/>
      <color theme="0"/>
      <name val="Arial"/>
      <family val="2"/>
      <charset val="163"/>
    </font>
    <font>
      <b/>
      <sz val="10"/>
      <color theme="0"/>
      <name val="Arial"/>
      <family val="2"/>
      <charset val="163"/>
    </font>
    <font>
      <b/>
      <sz val="12"/>
      <color theme="7" tint="-0.249977111117893"/>
      <name val="Arial"/>
      <family val="2"/>
      <charset val="163"/>
    </font>
    <font>
      <b/>
      <sz val="10"/>
      <color theme="7" tint="-0.249977111117893"/>
      <name val="Arial"/>
      <family val="2"/>
      <charset val="163"/>
    </font>
    <font>
      <b/>
      <sz val="11"/>
      <color rgb="FF00B050"/>
      <name val="Arial"/>
      <family val="2"/>
      <charset val="163"/>
    </font>
    <font>
      <sz val="11"/>
      <color rgb="FF0070C0"/>
      <name val="Arial"/>
      <family val="2"/>
      <charset val="163"/>
    </font>
    <font>
      <b/>
      <sz val="12"/>
      <color theme="4"/>
      <name val="Arial"/>
      <family val="2"/>
      <charset val="163"/>
    </font>
    <font>
      <b/>
      <sz val="11"/>
      <color rgb="FF00B0F0"/>
      <name val="Arial"/>
      <family val="2"/>
    </font>
    <font>
      <sz val="11"/>
      <color rgb="FF00B0F0"/>
      <name val="Arial"/>
      <family val="2"/>
    </font>
    <font>
      <b/>
      <sz val="11"/>
      <color rgb="FF00B050"/>
      <name val="Arial"/>
      <family val="2"/>
    </font>
    <font>
      <b/>
      <sz val="11"/>
      <color rgb="FF00B0F0"/>
      <name val="Arial"/>
      <family val="2"/>
      <charset val="163"/>
    </font>
    <font>
      <b/>
      <sz val="12"/>
      <color rgb="FFFF0000"/>
      <name val="Arial"/>
      <family val="2"/>
    </font>
    <font>
      <b/>
      <sz val="12"/>
      <color rgb="FFFF0000"/>
      <name val="Arial"/>
      <family val="2"/>
      <charset val="163"/>
    </font>
    <font>
      <i/>
      <sz val="9"/>
      <color theme="1"/>
      <name val="Arial"/>
      <family val="2"/>
      <charset val="163"/>
    </font>
    <font>
      <b/>
      <sz val="11"/>
      <color theme="1"/>
      <name val="Arial"/>
      <family val="2"/>
      <charset val="163"/>
      <scheme val="minor"/>
    </font>
    <font>
      <sz val="10"/>
      <color theme="0"/>
      <name val="Arial"/>
      <family val="2"/>
    </font>
    <font>
      <i/>
      <sz val="10"/>
      <color theme="1"/>
      <name val="Arial"/>
      <family val="2"/>
      <charset val="163"/>
    </font>
    <font>
      <sz val="11"/>
      <color theme="1"/>
      <name val="Arial"/>
      <family val="2"/>
      <charset val="163"/>
    </font>
    <font>
      <sz val="9"/>
      <color theme="1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</font>
    <font>
      <b/>
      <sz val="10"/>
      <color rgb="FFC00000"/>
      <name val="Arial"/>
      <family val="2"/>
      <charset val="163"/>
    </font>
    <font>
      <b/>
      <sz val="10"/>
      <color rgb="FF00B050"/>
      <name val="Arial"/>
      <family val="2"/>
      <charset val="163"/>
    </font>
    <font>
      <b/>
      <sz val="9"/>
      <color theme="0"/>
      <name val="Arial"/>
      <family val="2"/>
      <charset val="163"/>
    </font>
    <font>
      <i/>
      <sz val="11"/>
      <color theme="1"/>
      <name val="Arial"/>
      <family val="2"/>
      <charset val="163"/>
      <scheme val="minor"/>
    </font>
    <font>
      <b/>
      <sz val="12"/>
      <color theme="3" tint="-0.249977111117893"/>
      <name val="Arial"/>
      <family val="2"/>
      <charset val="163"/>
    </font>
    <font>
      <b/>
      <sz val="12"/>
      <color theme="2" tint="-0.499984740745262"/>
      <name val="Arial"/>
      <family val="2"/>
    </font>
    <font>
      <b/>
      <sz val="10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b/>
      <sz val="8"/>
      <color theme="0"/>
      <name val="Arial"/>
      <family val="2"/>
    </font>
    <font>
      <b/>
      <sz val="11"/>
      <color rgb="FF0070C0"/>
      <name val="Arial"/>
      <family val="2"/>
    </font>
    <font>
      <sz val="10"/>
      <name val="Arial"/>
      <family val="2"/>
    </font>
    <font>
      <sz val="9"/>
      <color rgb="FFFF0000"/>
      <name val="Arial"/>
      <family val="2"/>
      <charset val="163"/>
    </font>
    <font>
      <b/>
      <sz val="9"/>
      <color rgb="FFFF0000"/>
      <name val="Arial"/>
      <family val="2"/>
      <charset val="163"/>
    </font>
    <font>
      <sz val="11"/>
      <color rgb="FFFF0000"/>
      <name val="Arial Narrow"/>
      <family val="2"/>
    </font>
    <font>
      <sz val="9"/>
      <color rgb="FFFF0000"/>
      <name val="Arial Narrow"/>
      <family val="2"/>
    </font>
    <font>
      <i/>
      <sz val="10"/>
      <color theme="1"/>
      <name val="Arial"/>
      <family val="2"/>
    </font>
    <font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theme="1"/>
      </right>
      <top style="hair">
        <color theme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dotted">
        <color theme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7" tint="-0.24994659260841701"/>
      </left>
      <right style="thin">
        <color theme="7" tint="-0.24994659260841701"/>
      </right>
      <top style="dotted">
        <color theme="7" tint="-0.24994659260841701"/>
      </top>
      <bottom style="dotted">
        <color theme="7" tint="-0.2499465926084170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dotted">
        <color theme="7" tint="-0.24994659260841701"/>
      </top>
      <bottom style="dotted">
        <color theme="7" tint="-0.24994659260841701"/>
      </bottom>
      <diagonal/>
    </border>
    <border>
      <left/>
      <right/>
      <top style="dotted">
        <color theme="7" tint="-0.24994659260841701"/>
      </top>
      <bottom style="dotted">
        <color theme="7" tint="-0.24994659260841701"/>
      </bottom>
      <diagonal/>
    </border>
    <border>
      <left style="thin">
        <color indexed="64"/>
      </left>
      <right/>
      <top style="dotted">
        <color theme="7" tint="-0.24994659260841701"/>
      </top>
      <bottom style="dotted">
        <color theme="7" tint="-0.24994659260841701"/>
      </bottom>
      <diagonal/>
    </border>
    <border>
      <left style="thin">
        <color indexed="64"/>
      </left>
      <right/>
      <top style="dotted">
        <color theme="7" tint="-0.24994659260841701"/>
      </top>
      <bottom style="dotted">
        <color auto="1"/>
      </bottom>
      <diagonal/>
    </border>
    <border>
      <left/>
      <right/>
      <top style="dotted">
        <color theme="7" tint="-0.24994659260841701"/>
      </top>
      <bottom style="dotted">
        <color auto="1"/>
      </bottom>
      <diagonal/>
    </border>
    <border>
      <left/>
      <right style="thin">
        <color indexed="64"/>
      </right>
      <top style="dotted">
        <color theme="7" tint="-0.24994659260841701"/>
      </top>
      <bottom style="dotted">
        <color auto="1"/>
      </bottom>
      <diagonal/>
    </border>
    <border>
      <left/>
      <right style="thin">
        <color indexed="64"/>
      </right>
      <top/>
      <bottom style="dotted">
        <color theme="7" tint="-0.24994659260841701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0" tint="-0.14999847407452621"/>
      </right>
      <top style="thin">
        <color auto="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indexed="64"/>
      </right>
      <top style="thin">
        <color auto="1"/>
      </top>
      <bottom style="hair">
        <color theme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/>
      <bottom/>
      <diagonal/>
    </border>
  </borders>
  <cellStyleXfs count="71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1">
    <xf numFmtId="0" fontId="0" fillId="0" borderId="0" xfId="0"/>
    <xf numFmtId="0" fontId="1" fillId="0" borderId="0" xfId="0" applyFont="1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16" fontId="17" fillId="5" borderId="3" xfId="0" applyNumberFormat="1" applyFont="1" applyFill="1" applyBorder="1" applyAlignment="1" applyProtection="1">
      <alignment horizontal="center"/>
    </xf>
    <xf numFmtId="0" fontId="17" fillId="5" borderId="3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wrapText="1"/>
      <protection locked="0"/>
    </xf>
    <xf numFmtId="0" fontId="7" fillId="4" borderId="4" xfId="0" applyFont="1" applyFill="1" applyBorder="1" applyAlignment="1" applyProtection="1">
      <alignment horizontal="center"/>
    </xf>
    <xf numFmtId="0" fontId="7" fillId="0" borderId="4" xfId="0" applyFont="1" applyBorder="1" applyAlignment="1" applyProtection="1">
      <alignment horizontal="center"/>
    </xf>
    <xf numFmtId="0" fontId="5" fillId="0" borderId="4" xfId="0" applyNumberFormat="1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</xf>
    <xf numFmtId="0" fontId="4" fillId="3" borderId="3" xfId="0" applyFont="1" applyFill="1" applyBorder="1" applyAlignment="1" applyProtection="1">
      <alignment horizontal="center"/>
    </xf>
    <xf numFmtId="0" fontId="5" fillId="0" borderId="4" xfId="0" applyFont="1" applyBorder="1" applyProtection="1">
      <protection locked="0"/>
    </xf>
    <xf numFmtId="0" fontId="5" fillId="0" borderId="21" xfId="0" applyFont="1" applyBorder="1" applyAlignment="1" applyProtection="1">
      <alignment horizontal="center"/>
    </xf>
    <xf numFmtId="0" fontId="5" fillId="0" borderId="21" xfId="0" applyFont="1" applyBorder="1" applyAlignment="1" applyProtection="1">
      <alignment horizontal="center"/>
      <protection locked="0"/>
    </xf>
    <xf numFmtId="0" fontId="5" fillId="0" borderId="21" xfId="0" applyNumberFormat="1" applyFont="1" applyBorder="1" applyAlignment="1" applyProtection="1">
      <alignment horizontal="center"/>
      <protection locked="0"/>
    </xf>
    <xf numFmtId="0" fontId="5" fillId="0" borderId="21" xfId="0" applyFont="1" applyBorder="1" applyProtection="1">
      <protection locked="0"/>
    </xf>
    <xf numFmtId="0" fontId="4" fillId="3" borderId="20" xfId="0" applyFont="1" applyFill="1" applyBorder="1" applyAlignment="1" applyProtection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27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4" borderId="0" xfId="0" applyFont="1" applyFill="1" applyProtection="1"/>
    <xf numFmtId="0" fontId="5" fillId="4" borderId="0" xfId="0" applyFont="1" applyFill="1" applyAlignment="1" applyProtection="1">
      <alignment horizontal="right"/>
    </xf>
    <xf numFmtId="0" fontId="6" fillId="2" borderId="0" xfId="0" applyFont="1" applyFill="1" applyProtection="1"/>
    <xf numFmtId="0" fontId="7" fillId="2" borderId="0" xfId="0" applyFont="1" applyFill="1" applyProtection="1"/>
    <xf numFmtId="0" fontId="2" fillId="2" borderId="0" xfId="0" applyFont="1" applyFill="1" applyProtection="1"/>
    <xf numFmtId="0" fontId="21" fillId="2" borderId="8" xfId="0" applyFont="1" applyFill="1" applyBorder="1" applyProtection="1"/>
    <xf numFmtId="0" fontId="5" fillId="2" borderId="0" xfId="0" applyFont="1" applyFill="1" applyBorder="1" applyProtection="1"/>
    <xf numFmtId="0" fontId="22" fillId="4" borderId="0" xfId="0" applyFont="1" applyFill="1" applyProtection="1"/>
    <xf numFmtId="0" fontId="22" fillId="4" borderId="0" xfId="0" applyFont="1" applyFill="1" applyAlignment="1" applyProtection="1">
      <alignment horizontal="right"/>
    </xf>
    <xf numFmtId="0" fontId="22" fillId="2" borderId="8" xfId="0" applyFont="1" applyFill="1" applyBorder="1" applyProtection="1"/>
    <xf numFmtId="0" fontId="27" fillId="2" borderId="0" xfId="0" applyFont="1" applyFill="1" applyAlignment="1" applyProtection="1">
      <alignment horizontal="center"/>
    </xf>
    <xf numFmtId="0" fontId="24" fillId="2" borderId="8" xfId="0" applyFont="1" applyFill="1" applyBorder="1" applyProtection="1"/>
    <xf numFmtId="0" fontId="24" fillId="4" borderId="0" xfId="0" applyFont="1" applyFill="1" applyProtection="1"/>
    <xf numFmtId="0" fontId="24" fillId="4" borderId="0" xfId="0" applyFont="1" applyFill="1" applyAlignment="1" applyProtection="1">
      <alignment horizontal="right"/>
    </xf>
    <xf numFmtId="0" fontId="25" fillId="2" borderId="8" xfId="0" applyFont="1" applyFill="1" applyBorder="1" applyProtection="1"/>
    <xf numFmtId="0" fontId="25" fillId="4" borderId="0" xfId="0" applyFont="1" applyFill="1" applyAlignment="1" applyProtection="1">
      <alignment horizontal="right"/>
    </xf>
    <xf numFmtId="0" fontId="25" fillId="2" borderId="0" xfId="0" applyFont="1" applyFill="1" applyBorder="1" applyProtection="1"/>
    <xf numFmtId="0" fontId="5" fillId="0" borderId="21" xfId="0" applyFont="1" applyBorder="1" applyAlignment="1">
      <alignment horizontal="center"/>
    </xf>
    <xf numFmtId="0" fontId="5" fillId="8" borderId="4" xfId="0" applyFont="1" applyFill="1" applyBorder="1" applyAlignment="1" applyProtection="1">
      <alignment horizontal="center"/>
      <protection locked="0"/>
    </xf>
    <xf numFmtId="0" fontId="4" fillId="3" borderId="20" xfId="0" applyFont="1" applyFill="1" applyBorder="1" applyProtection="1"/>
    <xf numFmtId="0" fontId="2" fillId="0" borderId="0" xfId="0" applyFont="1" applyProtection="1"/>
    <xf numFmtId="0" fontId="3" fillId="0" borderId="0" xfId="0" applyFont="1" applyAlignment="1" applyProtection="1"/>
    <xf numFmtId="0" fontId="29" fillId="0" borderId="0" xfId="0" applyFont="1"/>
    <xf numFmtId="0" fontId="29" fillId="0" borderId="0" xfId="0" applyFont="1" applyAlignment="1">
      <alignment horizontal="center"/>
    </xf>
    <xf numFmtId="0" fontId="31" fillId="14" borderId="0" xfId="0" applyFont="1" applyFill="1" applyAlignment="1"/>
    <xf numFmtId="0" fontId="29" fillId="14" borderId="0" xfId="0" applyFont="1" applyFill="1" applyAlignment="1">
      <alignment horizontal="center"/>
    </xf>
    <xf numFmtId="0" fontId="32" fillId="15" borderId="24" xfId="0" applyFont="1" applyFill="1" applyBorder="1"/>
    <xf numFmtId="0" fontId="33" fillId="15" borderId="24" xfId="0" applyFont="1" applyFill="1" applyBorder="1" applyAlignment="1">
      <alignment horizontal="center"/>
    </xf>
    <xf numFmtId="0" fontId="29" fillId="0" borderId="36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16" borderId="4" xfId="0" applyFont="1" applyFill="1" applyBorder="1" applyAlignment="1">
      <alignment horizontal="center"/>
    </xf>
    <xf numFmtId="0" fontId="35" fillId="4" borderId="0" xfId="0" applyFont="1" applyFill="1" applyAlignment="1" applyProtection="1">
      <alignment horizontal="right"/>
    </xf>
    <xf numFmtId="0" fontId="37" fillId="0" borderId="0" xfId="0" applyFont="1" applyAlignment="1" applyProtection="1"/>
    <xf numFmtId="0" fontId="37" fillId="0" borderId="0" xfId="0" applyFont="1" applyAlignment="1" applyProtection="1">
      <alignment horizontal="center"/>
    </xf>
    <xf numFmtId="0" fontId="15" fillId="6" borderId="15" xfId="0" applyFont="1" applyFill="1" applyBorder="1" applyAlignment="1" applyProtection="1">
      <alignment horizontal="center" vertical="center" wrapText="1"/>
    </xf>
    <xf numFmtId="0" fontId="17" fillId="5" borderId="6" xfId="0" applyFont="1" applyFill="1" applyBorder="1" applyAlignment="1" applyProtection="1">
      <alignment horizontal="center"/>
    </xf>
    <xf numFmtId="0" fontId="17" fillId="5" borderId="6" xfId="0" applyFont="1" applyFill="1" applyBorder="1" applyProtection="1"/>
    <xf numFmtId="0" fontId="7" fillId="0" borderId="0" xfId="0" applyFont="1" applyProtection="1"/>
    <xf numFmtId="0" fontId="16" fillId="5" borderId="17" xfId="0" applyFont="1" applyFill="1" applyBorder="1" applyAlignment="1" applyProtection="1"/>
    <xf numFmtId="0" fontId="16" fillId="5" borderId="19" xfId="0" applyFont="1" applyFill="1" applyBorder="1" applyAlignment="1" applyProtection="1"/>
    <xf numFmtId="0" fontId="16" fillId="5" borderId="18" xfId="0" applyFont="1" applyFill="1" applyBorder="1" applyAlignment="1" applyProtection="1"/>
    <xf numFmtId="0" fontId="15" fillId="6" borderId="13" xfId="0" applyFont="1" applyFill="1" applyBorder="1" applyAlignment="1" applyProtection="1">
      <alignment horizontal="center" vertical="center" wrapText="1"/>
    </xf>
    <xf numFmtId="0" fontId="15" fillId="6" borderId="14" xfId="0" applyFont="1" applyFill="1" applyBorder="1" applyAlignment="1" applyProtection="1">
      <alignment horizontal="center" vertical="center" wrapText="1"/>
    </xf>
    <xf numFmtId="0" fontId="15" fillId="6" borderId="16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4" fillId="11" borderId="28" xfId="0" applyFont="1" applyFill="1" applyBorder="1" applyAlignment="1" applyProtection="1">
      <alignment horizontal="center"/>
    </xf>
    <xf numFmtId="0" fontId="4" fillId="12" borderId="4" xfId="0" applyFont="1" applyFill="1" applyBorder="1" applyAlignment="1" applyProtection="1">
      <alignment horizontal="center"/>
    </xf>
    <xf numFmtId="0" fontId="14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 wrapText="1"/>
    </xf>
    <xf numFmtId="0" fontId="12" fillId="11" borderId="28" xfId="0" applyFont="1" applyFill="1" applyBorder="1" applyAlignment="1" applyProtection="1">
      <alignment horizontal="center"/>
    </xf>
    <xf numFmtId="0" fontId="5" fillId="12" borderId="4" xfId="0" applyFont="1" applyFill="1" applyBorder="1" applyAlignment="1" applyProtection="1">
      <alignment horizontal="center"/>
    </xf>
    <xf numFmtId="0" fontId="12" fillId="12" borderId="4" xfId="0" applyFont="1" applyFill="1" applyBorder="1" applyProtection="1"/>
    <xf numFmtId="0" fontId="12" fillId="12" borderId="4" xfId="0" applyFont="1" applyFill="1" applyBorder="1" applyAlignment="1" applyProtection="1">
      <alignment horizontal="center"/>
    </xf>
    <xf numFmtId="0" fontId="7" fillId="4" borderId="4" xfId="0" applyFont="1" applyFill="1" applyBorder="1" applyProtection="1"/>
    <xf numFmtId="0" fontId="7" fillId="0" borderId="4" xfId="0" applyFont="1" applyBorder="1" applyAlignment="1" applyProtection="1">
      <alignment shrinkToFit="1"/>
      <protection locked="0"/>
    </xf>
    <xf numFmtId="0" fontId="33" fillId="15" borderId="24" xfId="0" applyFont="1" applyFill="1" applyBorder="1" applyAlignment="1" applyProtection="1">
      <alignment horizontal="center"/>
    </xf>
    <xf numFmtId="1" fontId="30" fillId="14" borderId="0" xfId="0" applyNumberFormat="1" applyFont="1" applyFill="1" applyAlignment="1" applyProtection="1">
      <alignment horizontal="center"/>
    </xf>
    <xf numFmtId="0" fontId="29" fillId="14" borderId="41" xfId="0" applyFont="1" applyFill="1" applyBorder="1" applyAlignment="1">
      <alignment horizontal="center"/>
    </xf>
    <xf numFmtId="1" fontId="30" fillId="14" borderId="41" xfId="0" applyNumberFormat="1" applyFont="1" applyFill="1" applyBorder="1" applyAlignment="1" applyProtection="1">
      <alignment horizontal="center"/>
    </xf>
    <xf numFmtId="0" fontId="29" fillId="14" borderId="40" xfId="0" applyFont="1" applyFill="1" applyBorder="1"/>
    <xf numFmtId="0" fontId="29" fillId="14" borderId="41" xfId="0" applyFont="1" applyFill="1" applyBorder="1" applyAlignment="1" applyProtection="1">
      <alignment horizontal="center"/>
    </xf>
    <xf numFmtId="0" fontId="29" fillId="14" borderId="40" xfId="0" applyFont="1" applyFill="1" applyBorder="1" applyProtection="1"/>
    <xf numFmtId="0" fontId="31" fillId="14" borderId="41" xfId="0" applyFont="1" applyFill="1" applyBorder="1"/>
    <xf numFmtId="0" fontId="31" fillId="14" borderId="42" xfId="0" applyFont="1" applyFill="1" applyBorder="1"/>
    <xf numFmtId="0" fontId="31" fillId="14" borderId="43" xfId="0" applyFont="1" applyFill="1" applyBorder="1"/>
    <xf numFmtId="0" fontId="29" fillId="14" borderId="44" xfId="0" applyFont="1" applyFill="1" applyBorder="1"/>
    <xf numFmtId="0" fontId="29" fillId="14" borderId="44" xfId="0" applyFont="1" applyFill="1" applyBorder="1" applyAlignment="1">
      <alignment horizontal="center"/>
    </xf>
    <xf numFmtId="1" fontId="30" fillId="14" borderId="44" xfId="0" applyNumberFormat="1" applyFont="1" applyFill="1" applyBorder="1" applyAlignment="1" applyProtection="1">
      <alignment horizontal="center"/>
    </xf>
    <xf numFmtId="0" fontId="29" fillId="14" borderId="45" xfId="0" applyFont="1" applyFill="1" applyBorder="1"/>
    <xf numFmtId="0" fontId="5" fillId="0" borderId="27" xfId="0" applyFont="1" applyBorder="1" applyAlignment="1" applyProtection="1">
      <alignment vertical="center" wrapText="1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30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wrapText="1"/>
      <protection locked="0"/>
    </xf>
    <xf numFmtId="0" fontId="5" fillId="0" borderId="27" xfId="0" applyFont="1" applyBorder="1" applyAlignment="1" applyProtection="1">
      <alignment horizontal="center" vertical="center" shrinkToFit="1"/>
      <protection locked="0"/>
    </xf>
    <xf numFmtId="0" fontId="5" fillId="0" borderId="4" xfId="0" applyFont="1" applyBorder="1" applyAlignment="1" applyProtection="1">
      <alignment horizontal="center" shrinkToFit="1"/>
      <protection locked="0"/>
    </xf>
    <xf numFmtId="0" fontId="29" fillId="0" borderId="36" xfId="0" applyFont="1" applyBorder="1" applyAlignment="1" applyProtection="1">
      <alignment horizontal="center"/>
      <protection locked="0"/>
    </xf>
    <xf numFmtId="0" fontId="29" fillId="0" borderId="36" xfId="0" applyFont="1" applyBorder="1" applyAlignment="1" applyProtection="1">
      <alignment wrapText="1"/>
      <protection locked="0"/>
    </xf>
    <xf numFmtId="0" fontId="29" fillId="0" borderId="4" xfId="0" applyFont="1" applyBorder="1" applyProtection="1">
      <protection locked="0"/>
    </xf>
    <xf numFmtId="0" fontId="14" fillId="7" borderId="23" xfId="0" applyFont="1" applyFill="1" applyBorder="1" applyAlignment="1" applyProtection="1">
      <alignment horizontal="center" vertical="center" wrapText="1"/>
    </xf>
    <xf numFmtId="0" fontId="14" fillId="7" borderId="13" xfId="0" applyFont="1" applyFill="1" applyBorder="1" applyAlignment="1" applyProtection="1">
      <alignment horizontal="center" vertical="center"/>
    </xf>
    <xf numFmtId="0" fontId="14" fillId="7" borderId="14" xfId="0" applyFont="1" applyFill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</xf>
    <xf numFmtId="0" fontId="14" fillId="7" borderId="16" xfId="0" applyFont="1" applyFill="1" applyBorder="1" applyAlignment="1" applyProtection="1">
      <alignment horizontal="center" vertical="center"/>
    </xf>
    <xf numFmtId="0" fontId="4" fillId="3" borderId="3" xfId="0" applyFont="1" applyFill="1" applyBorder="1" applyProtection="1"/>
    <xf numFmtId="0" fontId="26" fillId="2" borderId="0" xfId="0" applyFont="1" applyFill="1" applyBorder="1" applyProtection="1">
      <protection locked="0"/>
    </xf>
    <xf numFmtId="0" fontId="4" fillId="13" borderId="33" xfId="0" applyFont="1" applyFill="1" applyBorder="1" applyAlignment="1">
      <alignment horizontal="center"/>
    </xf>
    <xf numFmtId="0" fontId="38" fillId="0" borderId="0" xfId="0" applyFont="1" applyAlignment="1" applyProtection="1">
      <alignment horizontal="center" vertical="center"/>
    </xf>
    <xf numFmtId="0" fontId="2" fillId="4" borderId="0" xfId="0" applyFont="1" applyFill="1" applyProtection="1"/>
    <xf numFmtId="0" fontId="39" fillId="4" borderId="0" xfId="0" applyFont="1" applyFill="1" applyAlignment="1" applyProtection="1">
      <alignment horizontal="right"/>
    </xf>
    <xf numFmtId="0" fontId="28" fillId="2" borderId="8" xfId="0" applyFont="1" applyFill="1" applyBorder="1" applyProtection="1"/>
    <xf numFmtId="0" fontId="45" fillId="0" borderId="0" xfId="0" applyFont="1" applyAlignment="1" applyProtection="1"/>
    <xf numFmtId="0" fontId="15" fillId="6" borderId="33" xfId="0" applyFont="1" applyFill="1" applyBorder="1" applyAlignment="1" applyProtection="1">
      <alignment horizontal="center" vertical="center" wrapText="1"/>
    </xf>
    <xf numFmtId="0" fontId="33" fillId="15" borderId="47" xfId="0" applyFont="1" applyFill="1" applyBorder="1" applyAlignment="1">
      <alignment horizontal="center"/>
    </xf>
    <xf numFmtId="0" fontId="29" fillId="14" borderId="46" xfId="0" applyFont="1" applyFill="1" applyBorder="1"/>
    <xf numFmtId="0" fontId="29" fillId="15" borderId="22" xfId="0" applyFont="1" applyFill="1" applyBorder="1" applyAlignment="1">
      <alignment horizontal="center"/>
    </xf>
    <xf numFmtId="1" fontId="33" fillId="15" borderId="22" xfId="0" applyNumberFormat="1" applyFont="1" applyFill="1" applyBorder="1" applyAlignment="1" applyProtection="1">
      <alignment horizontal="center"/>
    </xf>
    <xf numFmtId="0" fontId="29" fillId="15" borderId="38" xfId="0" applyFont="1" applyFill="1" applyBorder="1"/>
    <xf numFmtId="0" fontId="5" fillId="8" borderId="4" xfId="0" applyFont="1" applyFill="1" applyBorder="1" applyAlignment="1" applyProtection="1">
      <alignment horizontal="center" shrinkToFit="1"/>
      <protection locked="0"/>
    </xf>
    <xf numFmtId="0" fontId="5" fillId="0" borderId="4" xfId="0" applyNumberFormat="1" applyFont="1" applyBorder="1" applyAlignment="1" applyProtection="1">
      <alignment horizontal="center" shrinkToFit="1"/>
      <protection locked="0"/>
    </xf>
    <xf numFmtId="0" fontId="5" fillId="0" borderId="21" xfId="0" applyFont="1" applyBorder="1" applyAlignment="1" applyProtection="1">
      <alignment horizontal="center" shrinkToFit="1"/>
      <protection locked="0"/>
    </xf>
    <xf numFmtId="0" fontId="5" fillId="0" borderId="21" xfId="0" applyNumberFormat="1" applyFont="1" applyBorder="1" applyAlignment="1" applyProtection="1">
      <alignment horizontal="center" shrinkToFit="1"/>
      <protection locked="0"/>
    </xf>
    <xf numFmtId="0" fontId="5" fillId="0" borderId="4" xfId="0" applyFont="1" applyBorder="1" applyAlignment="1" applyProtection="1">
      <alignment wrapText="1" shrinkToFit="1"/>
      <protection locked="0"/>
    </xf>
    <xf numFmtId="0" fontId="5" fillId="0" borderId="5" xfId="0" applyFont="1" applyBorder="1" applyAlignment="1" applyProtection="1">
      <alignment wrapText="1" shrinkToFit="1"/>
      <protection locked="0"/>
    </xf>
    <xf numFmtId="0" fontId="5" fillId="0" borderId="22" xfId="0" applyFont="1" applyBorder="1" applyAlignment="1" applyProtection="1">
      <alignment wrapText="1" shrinkToFit="1"/>
      <protection locked="0"/>
    </xf>
    <xf numFmtId="0" fontId="7" fillId="0" borderId="5" xfId="0" applyFont="1" applyBorder="1" applyAlignment="1" applyProtection="1">
      <alignment shrinkToFit="1"/>
      <protection locked="0"/>
    </xf>
    <xf numFmtId="0" fontId="15" fillId="6" borderId="23" xfId="0" applyFont="1" applyFill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horizontal="center" shrinkToFit="1"/>
      <protection locked="0"/>
    </xf>
    <xf numFmtId="0" fontId="16" fillId="5" borderId="19" xfId="0" applyFont="1" applyFill="1" applyBorder="1" applyAlignment="1" applyProtection="1">
      <alignment shrinkToFit="1"/>
    </xf>
    <xf numFmtId="0" fontId="17" fillId="5" borderId="6" xfId="0" applyFont="1" applyFill="1" applyBorder="1" applyAlignment="1" applyProtection="1">
      <alignment horizontal="center" shrinkToFit="1"/>
    </xf>
    <xf numFmtId="0" fontId="7" fillId="0" borderId="0" xfId="0" applyFont="1" applyAlignment="1" applyProtection="1">
      <alignment horizontal="center" shrinkToFit="1"/>
      <protection locked="0"/>
    </xf>
    <xf numFmtId="0" fontId="15" fillId="6" borderId="15" xfId="0" applyFont="1" applyFill="1" applyBorder="1" applyAlignment="1" applyProtection="1">
      <alignment horizontal="center" vertical="center" shrinkToFit="1"/>
    </xf>
    <xf numFmtId="0" fontId="14" fillId="10" borderId="26" xfId="0" applyFont="1" applyFill="1" applyBorder="1" applyAlignment="1" applyProtection="1">
      <alignment horizontal="center" vertical="center" shrinkToFit="1"/>
    </xf>
    <xf numFmtId="0" fontId="12" fillId="11" borderId="28" xfId="0" applyFont="1" applyFill="1" applyBorder="1" applyAlignment="1" applyProtection="1">
      <alignment shrinkToFit="1"/>
    </xf>
    <xf numFmtId="0" fontId="5" fillId="12" borderId="4" xfId="0" applyFont="1" applyFill="1" applyBorder="1" applyAlignment="1" applyProtection="1">
      <alignment shrinkToFit="1"/>
    </xf>
    <xf numFmtId="0" fontId="12" fillId="12" borderId="4" xfId="0" applyFont="1" applyFill="1" applyBorder="1" applyAlignment="1" applyProtection="1">
      <alignment horizontal="center" shrinkToFit="1"/>
    </xf>
    <xf numFmtId="0" fontId="5" fillId="12" borderId="4" xfId="0" applyFont="1" applyFill="1" applyBorder="1" applyAlignment="1" applyProtection="1">
      <alignment horizontal="center" shrinkToFit="1"/>
    </xf>
    <xf numFmtId="0" fontId="9" fillId="0" borderId="0" xfId="0" applyFont="1" applyAlignment="1">
      <alignment shrinkToFit="1"/>
    </xf>
    <xf numFmtId="0" fontId="14" fillId="10" borderId="25" xfId="0" applyFont="1" applyFill="1" applyBorder="1" applyAlignment="1" applyProtection="1">
      <alignment horizontal="center" vertical="center" shrinkToFit="1"/>
    </xf>
    <xf numFmtId="0" fontId="33" fillId="15" borderId="24" xfId="0" applyFont="1" applyFill="1" applyBorder="1" applyAlignment="1">
      <alignment horizontal="center" shrinkToFit="1"/>
    </xf>
    <xf numFmtId="0" fontId="31" fillId="14" borderId="0" xfId="0" applyFont="1" applyFill="1" applyAlignment="1">
      <alignment shrinkToFit="1"/>
    </xf>
    <xf numFmtId="0" fontId="29" fillId="0" borderId="36" xfId="0" applyFont="1" applyBorder="1" applyAlignment="1" applyProtection="1">
      <alignment horizontal="center" shrinkToFit="1"/>
      <protection locked="0"/>
    </xf>
    <xf numFmtId="0" fontId="29" fillId="14" borderId="41" xfId="0" applyFont="1" applyFill="1" applyBorder="1" applyAlignment="1" applyProtection="1">
      <alignment horizontal="center" shrinkToFit="1"/>
    </xf>
    <xf numFmtId="0" fontId="29" fillId="14" borderId="41" xfId="0" applyFont="1" applyFill="1" applyBorder="1" applyAlignment="1">
      <alignment horizontal="center" shrinkToFit="1"/>
    </xf>
    <xf numFmtId="0" fontId="29" fillId="14" borderId="44" xfId="0" applyFont="1" applyFill="1" applyBorder="1" applyAlignment="1">
      <alignment horizontal="center" shrinkToFit="1"/>
    </xf>
    <xf numFmtId="0" fontId="29" fillId="16" borderId="4" xfId="0" applyFont="1" applyFill="1" applyBorder="1" applyAlignment="1">
      <alignment horizontal="center" shrinkToFit="1"/>
    </xf>
    <xf numFmtId="0" fontId="29" fillId="15" borderId="22" xfId="0" applyFont="1" applyFill="1" applyBorder="1" applyAlignment="1">
      <alignment horizontal="center" shrinkToFit="1"/>
    </xf>
    <xf numFmtId="0" fontId="29" fillId="0" borderId="0" xfId="0" applyFont="1" applyAlignment="1">
      <alignment horizontal="center" shrinkToFit="1"/>
    </xf>
    <xf numFmtId="0" fontId="5" fillId="13" borderId="4" xfId="0" applyFont="1" applyFill="1" applyBorder="1" applyAlignment="1" applyProtection="1">
      <alignment horizontal="center" shrinkToFit="1"/>
      <protection locked="0"/>
    </xf>
    <xf numFmtId="0" fontId="5" fillId="13" borderId="4" xfId="0" applyFont="1" applyFill="1" applyBorder="1" applyAlignment="1" applyProtection="1">
      <alignment horizontal="center"/>
    </xf>
    <xf numFmtId="0" fontId="5" fillId="0" borderId="31" xfId="0" applyFont="1" applyBorder="1" applyAlignment="1">
      <alignment horizontal="center"/>
    </xf>
    <xf numFmtId="0" fontId="46" fillId="0" borderId="0" xfId="0" applyFont="1"/>
    <xf numFmtId="0" fontId="30" fillId="13" borderId="4" xfId="0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  <protection locked="0"/>
    </xf>
    <xf numFmtId="0" fontId="19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49" fillId="8" borderId="54" xfId="0" applyFont="1" applyFill="1" applyBorder="1"/>
    <xf numFmtId="0" fontId="9" fillId="8" borderId="52" xfId="0" applyFont="1" applyFill="1" applyBorder="1"/>
    <xf numFmtId="0" fontId="9" fillId="0" borderId="51" xfId="0" applyFont="1" applyBorder="1"/>
    <xf numFmtId="0" fontId="47" fillId="0" borderId="0" xfId="0" applyFont="1" applyProtection="1">
      <protection hidden="1"/>
    </xf>
    <xf numFmtId="0" fontId="5" fillId="8" borderId="21" xfId="0" applyFont="1" applyFill="1" applyBorder="1" applyAlignment="1" applyProtection="1">
      <alignment horizontal="center"/>
      <protection locked="0"/>
    </xf>
    <xf numFmtId="0" fontId="29" fillId="0" borderId="36" xfId="0" applyFont="1" applyBorder="1" applyProtection="1">
      <protection locked="0"/>
    </xf>
    <xf numFmtId="0" fontId="5" fillId="0" borderId="0" xfId="0" applyFont="1" applyAlignment="1" applyProtection="1">
      <protection locked="0"/>
    </xf>
    <xf numFmtId="0" fontId="31" fillId="0" borderId="39" xfId="0" applyFont="1" applyBorder="1" applyAlignment="1" applyProtection="1">
      <alignment vertical="top"/>
      <protection locked="0"/>
    </xf>
    <xf numFmtId="0" fontId="31" fillId="0" borderId="0" xfId="0" applyFont="1" applyBorder="1" applyAlignment="1" applyProtection="1">
      <alignment vertical="top"/>
      <protection locked="0"/>
    </xf>
    <xf numFmtId="0" fontId="48" fillId="0" borderId="39" xfId="0" applyFont="1" applyBorder="1" applyAlignment="1" applyProtection="1">
      <alignment vertical="top"/>
      <protection locked="0"/>
    </xf>
    <xf numFmtId="0" fontId="14" fillId="10" borderId="56" xfId="0" applyFont="1" applyFill="1" applyBorder="1" applyAlignment="1" applyProtection="1">
      <alignment horizontal="center" vertical="center" wrapText="1"/>
    </xf>
    <xf numFmtId="14" fontId="9" fillId="0" borderId="0" xfId="0" applyNumberFormat="1" applyFont="1"/>
    <xf numFmtId="0" fontId="4" fillId="3" borderId="33" xfId="0" applyFont="1" applyFill="1" applyBorder="1" applyAlignment="1" applyProtection="1">
      <alignment horizontal="center"/>
    </xf>
    <xf numFmtId="0" fontId="4" fillId="3" borderId="33" xfId="0" applyFont="1" applyFill="1" applyBorder="1" applyProtection="1"/>
    <xf numFmtId="0" fontId="7" fillId="0" borderId="21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shrinkToFit="1"/>
      <protection locked="0"/>
    </xf>
    <xf numFmtId="0" fontId="7" fillId="0" borderId="21" xfId="0" applyFont="1" applyBorder="1" applyAlignment="1" applyProtection="1">
      <alignment horizontal="center" shrinkToFit="1"/>
      <protection locked="0"/>
    </xf>
    <xf numFmtId="0" fontId="7" fillId="0" borderId="21" xfId="0" applyFont="1" applyBorder="1" applyAlignment="1" applyProtection="1">
      <alignment wrapText="1"/>
      <protection locked="0"/>
    </xf>
    <xf numFmtId="0" fontId="7" fillId="4" borderId="21" xfId="0" applyFont="1" applyFill="1" applyBorder="1" applyAlignment="1" applyProtection="1">
      <alignment horizontal="center"/>
    </xf>
    <xf numFmtId="0" fontId="17" fillId="5" borderId="20" xfId="0" applyFont="1" applyFill="1" applyBorder="1" applyAlignment="1" applyProtection="1">
      <alignment horizontal="center"/>
    </xf>
    <xf numFmtId="0" fontId="17" fillId="5" borderId="20" xfId="0" applyFont="1" applyFill="1" applyBorder="1" applyProtection="1"/>
    <xf numFmtId="0" fontId="7" fillId="0" borderId="21" xfId="0" applyFont="1" applyBorder="1" applyAlignment="1" applyProtection="1">
      <alignment shrinkToFit="1"/>
      <protection locked="0"/>
    </xf>
    <xf numFmtId="0" fontId="7" fillId="4" borderId="21" xfId="0" applyFont="1" applyFill="1" applyBorder="1" applyProtection="1"/>
    <xf numFmtId="0" fontId="17" fillId="9" borderId="33" xfId="0" applyFont="1" applyFill="1" applyBorder="1" applyAlignment="1" applyProtection="1">
      <alignment horizontal="center"/>
    </xf>
    <xf numFmtId="0" fontId="26" fillId="2" borderId="7" xfId="0" applyFont="1" applyFill="1" applyBorder="1" applyAlignment="1" applyProtection="1">
      <protection locked="0"/>
    </xf>
    <xf numFmtId="0" fontId="26" fillId="2" borderId="0" xfId="0" applyFont="1" applyFill="1" applyBorder="1" applyAlignment="1" applyProtection="1">
      <protection locked="0"/>
    </xf>
    <xf numFmtId="0" fontId="40" fillId="2" borderId="9" xfId="0" applyFont="1" applyFill="1" applyBorder="1" applyProtection="1"/>
    <xf numFmtId="0" fontId="5" fillId="2" borderId="9" xfId="0" applyFont="1" applyFill="1" applyBorder="1" applyProtection="1"/>
    <xf numFmtId="0" fontId="42" fillId="2" borderId="8" xfId="0" applyFont="1" applyFill="1" applyBorder="1" applyAlignment="1" applyProtection="1">
      <alignment horizontal="center"/>
    </xf>
    <xf numFmtId="0" fontId="53" fillId="2" borderId="25" xfId="0" applyFont="1" applyFill="1" applyBorder="1" applyAlignment="1" applyProtection="1">
      <alignment horizontal="center" wrapText="1"/>
    </xf>
    <xf numFmtId="0" fontId="36" fillId="2" borderId="11" xfId="0" applyFont="1" applyFill="1" applyBorder="1" applyAlignment="1" applyProtection="1">
      <alignment horizontal="center"/>
    </xf>
    <xf numFmtId="9" fontId="2" fillId="0" borderId="0" xfId="0" applyNumberFormat="1" applyFont="1" applyProtection="1"/>
    <xf numFmtId="0" fontId="36" fillId="2" borderId="9" xfId="0" applyFont="1" applyFill="1" applyBorder="1" applyAlignment="1" applyProtection="1">
      <alignment horizontal="center"/>
    </xf>
    <xf numFmtId="0" fontId="0" fillId="0" borderId="0" xfId="0" applyAlignment="1"/>
    <xf numFmtId="0" fontId="55" fillId="17" borderId="33" xfId="0" applyFont="1" applyFill="1" applyBorder="1" applyAlignment="1">
      <alignment horizontal="center"/>
    </xf>
    <xf numFmtId="0" fontId="55" fillId="17" borderId="34" xfId="0" applyFont="1" applyFill="1" applyBorder="1" applyAlignment="1">
      <alignment horizontal="center"/>
    </xf>
    <xf numFmtId="0" fontId="55" fillId="17" borderId="15" xfId="0" applyFont="1" applyFill="1" applyBorder="1" applyAlignment="1">
      <alignment horizontal="center"/>
    </xf>
    <xf numFmtId="0" fontId="55" fillId="17" borderId="35" xfId="0" applyFont="1" applyFill="1" applyBorder="1" applyAlignment="1">
      <alignment horizontal="center"/>
    </xf>
    <xf numFmtId="0" fontId="50" fillId="0" borderId="20" xfId="0" applyFont="1" applyBorder="1" applyAlignment="1">
      <alignment horizontal="center"/>
    </xf>
    <xf numFmtId="0" fontId="50" fillId="0" borderId="4" xfId="0" applyFont="1" applyBorder="1" applyAlignment="1">
      <alignment horizontal="center"/>
    </xf>
    <xf numFmtId="0" fontId="50" fillId="0" borderId="4" xfId="0" applyFont="1" applyBorder="1"/>
    <xf numFmtId="0" fontId="50" fillId="0" borderId="48" xfId="0" applyFont="1" applyBorder="1"/>
    <xf numFmtId="0" fontId="50" fillId="0" borderId="20" xfId="0" applyFont="1" applyBorder="1" applyAlignment="1" applyProtection="1">
      <alignment horizontal="left" wrapText="1"/>
      <protection locked="0"/>
    </xf>
    <xf numFmtId="0" fontId="50" fillId="0" borderId="20" xfId="0" applyFont="1" applyBorder="1" applyAlignment="1" applyProtection="1">
      <alignment horizontal="center" vertical="center" wrapText="1"/>
      <protection locked="0"/>
    </xf>
    <xf numFmtId="0" fontId="50" fillId="0" borderId="4" xfId="0" applyFont="1" applyBorder="1" applyAlignment="1" applyProtection="1">
      <alignment horizontal="left" wrapText="1"/>
      <protection locked="0"/>
    </xf>
    <xf numFmtId="0" fontId="50" fillId="0" borderId="4" xfId="0" applyFont="1" applyBorder="1" applyAlignment="1" applyProtection="1">
      <alignment horizontal="center" vertical="center" wrapText="1"/>
      <protection locked="0"/>
    </xf>
    <xf numFmtId="0" fontId="50" fillId="0" borderId="48" xfId="0" applyFont="1" applyBorder="1" applyAlignment="1" applyProtection="1">
      <alignment horizontal="left" wrapText="1"/>
      <protection locked="0"/>
    </xf>
    <xf numFmtId="0" fontId="50" fillId="0" borderId="48" xfId="0" applyFont="1" applyBorder="1" applyAlignment="1" applyProtection="1">
      <alignment horizontal="center" vertical="center" wrapText="1"/>
      <protection locked="0"/>
    </xf>
    <xf numFmtId="0" fontId="57" fillId="0" borderId="0" xfId="0" applyFont="1" applyAlignment="1">
      <alignment horizontal="center"/>
    </xf>
    <xf numFmtId="0" fontId="25" fillId="8" borderId="0" xfId="0" applyFont="1" applyFill="1" applyAlignment="1" applyProtection="1">
      <alignment horizontal="right"/>
    </xf>
    <xf numFmtId="0" fontId="25" fillId="8" borderId="12" xfId="0" applyFont="1" applyFill="1" applyBorder="1" applyAlignment="1" applyProtection="1">
      <alignment horizontal="center"/>
    </xf>
    <xf numFmtId="0" fontId="25" fillId="8" borderId="0" xfId="0" applyFont="1" applyFill="1" applyBorder="1" applyProtection="1"/>
    <xf numFmtId="0" fontId="5" fillId="8" borderId="0" xfId="0" applyFont="1" applyFill="1" applyBorder="1" applyProtection="1"/>
    <xf numFmtId="0" fontId="2" fillId="8" borderId="0" xfId="0" applyFont="1" applyFill="1" applyProtection="1"/>
    <xf numFmtId="0" fontId="44" fillId="3" borderId="0" xfId="0" applyFont="1" applyFill="1" applyAlignment="1" applyProtection="1">
      <alignment vertical="center"/>
    </xf>
    <xf numFmtId="0" fontId="7" fillId="0" borderId="4" xfId="0" applyFont="1" applyBorder="1" applyAlignment="1" applyProtection="1">
      <alignment wrapText="1" shrinkToFit="1"/>
      <protection locked="0"/>
    </xf>
    <xf numFmtId="0" fontId="53" fillId="2" borderId="26" xfId="0" applyFont="1" applyFill="1" applyBorder="1" applyAlignment="1" applyProtection="1">
      <alignment horizontal="center" vertical="center" wrapText="1"/>
    </xf>
    <xf numFmtId="0" fontId="24" fillId="2" borderId="9" xfId="0" applyFont="1" applyFill="1" applyBorder="1" applyAlignment="1" applyProtection="1">
      <alignment horizontal="center"/>
    </xf>
    <xf numFmtId="0" fontId="24" fillId="2" borderId="11" xfId="0" applyFont="1" applyFill="1" applyBorder="1" applyAlignment="1" applyProtection="1">
      <alignment horizontal="center"/>
    </xf>
    <xf numFmtId="1" fontId="35" fillId="2" borderId="9" xfId="0" applyNumberFormat="1" applyFont="1" applyFill="1" applyBorder="1" applyAlignment="1" applyProtection="1">
      <alignment horizontal="center"/>
    </xf>
    <xf numFmtId="0" fontId="35" fillId="2" borderId="11" xfId="0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4" fillId="19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4" fillId="19" borderId="1" xfId="0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5" fillId="0" borderId="57" xfId="0" applyFont="1" applyBorder="1"/>
    <xf numFmtId="0" fontId="5" fillId="0" borderId="59" xfId="0" applyFont="1" applyBorder="1"/>
    <xf numFmtId="0" fontId="5" fillId="0" borderId="32" xfId="0" applyFont="1" applyBorder="1"/>
    <xf numFmtId="0" fontId="5" fillId="0" borderId="58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8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60" xfId="0" applyFont="1" applyBorder="1" applyAlignment="1">
      <alignment horizontal="left"/>
    </xf>
    <xf numFmtId="0" fontId="12" fillId="18" borderId="34" xfId="0" applyFont="1" applyFill="1" applyBorder="1" applyAlignment="1">
      <alignment vertical="center"/>
    </xf>
    <xf numFmtId="0" fontId="12" fillId="18" borderId="49" xfId="0" applyFont="1" applyFill="1" applyBorder="1" applyAlignment="1">
      <alignment vertical="center"/>
    </xf>
    <xf numFmtId="0" fontId="12" fillId="18" borderId="35" xfId="0" applyFont="1" applyFill="1" applyBorder="1" applyAlignment="1">
      <alignment vertical="center"/>
    </xf>
    <xf numFmtId="0" fontId="12" fillId="18" borderId="34" xfId="0" applyFont="1" applyFill="1" applyBorder="1" applyAlignment="1"/>
    <xf numFmtId="0" fontId="12" fillId="18" borderId="49" xfId="0" applyFont="1" applyFill="1" applyBorder="1" applyAlignment="1"/>
    <xf numFmtId="0" fontId="12" fillId="18" borderId="35" xfId="0" applyFont="1" applyFill="1" applyBorder="1" applyAlignment="1"/>
    <xf numFmtId="0" fontId="4" fillId="19" borderId="14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5" fillId="19" borderId="0" xfId="0" applyFont="1" applyFill="1"/>
    <xf numFmtId="0" fontId="60" fillId="2" borderId="8" xfId="0" applyFont="1" applyFill="1" applyBorder="1" applyProtection="1"/>
    <xf numFmtId="0" fontId="6" fillId="0" borderId="0" xfId="0" applyFont="1" applyProtection="1"/>
    <xf numFmtId="0" fontId="61" fillId="6" borderId="16" xfId="0" applyFont="1" applyFill="1" applyBorder="1" applyAlignment="1" applyProtection="1">
      <alignment horizontal="center" vertical="center" wrapText="1"/>
    </xf>
    <xf numFmtId="0" fontId="59" fillId="4" borderId="0" xfId="0" applyFont="1" applyFill="1" applyAlignment="1" applyProtection="1">
      <alignment horizontal="right"/>
    </xf>
    <xf numFmtId="0" fontId="59" fillId="4" borderId="0" xfId="0" applyFont="1" applyFill="1" applyBorder="1" applyAlignment="1" applyProtection="1">
      <alignment horizontal="right"/>
    </xf>
    <xf numFmtId="0" fontId="59" fillId="2" borderId="9" xfId="0" applyFont="1" applyFill="1" applyBorder="1" applyAlignment="1" applyProtection="1">
      <alignment horizontal="center"/>
    </xf>
    <xf numFmtId="0" fontId="59" fillId="2" borderId="11" xfId="0" applyFont="1" applyFill="1" applyBorder="1" applyAlignment="1" applyProtection="1">
      <alignment horizontal="center"/>
    </xf>
    <xf numFmtId="0" fontId="51" fillId="2" borderId="7" xfId="0" applyFont="1" applyFill="1" applyBorder="1" applyAlignment="1" applyProtection="1">
      <alignment horizontal="right"/>
    </xf>
    <xf numFmtId="0" fontId="51" fillId="2" borderId="0" xfId="0" applyFont="1" applyFill="1" applyBorder="1" applyAlignment="1" applyProtection="1">
      <alignment horizontal="left"/>
    </xf>
    <xf numFmtId="0" fontId="54" fillId="2" borderId="0" xfId="0" applyFont="1" applyFill="1" applyBorder="1" applyAlignment="1" applyProtection="1"/>
    <xf numFmtId="0" fontId="54" fillId="2" borderId="0" xfId="0" applyFont="1" applyFill="1" applyBorder="1" applyAlignment="1" applyProtection="1">
      <alignment horizontal="right"/>
    </xf>
    <xf numFmtId="0" fontId="5" fillId="0" borderId="60" xfId="0" applyFont="1" applyBorder="1" applyAlignment="1" applyProtection="1">
      <alignment horizontal="center" shrinkToFit="1"/>
      <protection locked="0"/>
    </xf>
    <xf numFmtId="0" fontId="5" fillId="8" borderId="60" xfId="0" applyFont="1" applyFill="1" applyBorder="1" applyAlignment="1" applyProtection="1">
      <alignment horizontal="center"/>
      <protection locked="0"/>
    </xf>
    <xf numFmtId="0" fontId="5" fillId="0" borderId="60" xfId="0" applyFont="1" applyBorder="1" applyAlignment="1" applyProtection="1">
      <alignment wrapText="1"/>
      <protection locked="0"/>
    </xf>
    <xf numFmtId="0" fontId="5" fillId="13" borderId="32" xfId="0" applyFont="1" applyFill="1" applyBorder="1" applyAlignment="1" applyProtection="1">
      <alignment horizontal="center"/>
      <protection locked="0"/>
    </xf>
    <xf numFmtId="0" fontId="5" fillId="13" borderId="4" xfId="0" applyFont="1" applyFill="1" applyBorder="1" applyAlignment="1" applyProtection="1">
      <alignment horizontal="center"/>
      <protection locked="0"/>
    </xf>
    <xf numFmtId="0" fontId="12" fillId="13" borderId="4" xfId="0" applyFont="1" applyFill="1" applyBorder="1" applyAlignment="1">
      <alignment horizontal="left"/>
    </xf>
    <xf numFmtId="0" fontId="12" fillId="13" borderId="32" xfId="0" applyFont="1" applyFill="1" applyBorder="1" applyAlignment="1">
      <alignment horizontal="left"/>
    </xf>
    <xf numFmtId="0" fontId="5" fillId="0" borderId="57" xfId="0" applyFont="1" applyBorder="1" applyAlignment="1">
      <alignment horizontal="center"/>
    </xf>
    <xf numFmtId="0" fontId="5" fillId="0" borderId="62" xfId="0" applyFont="1" applyBorder="1"/>
    <xf numFmtId="0" fontId="63" fillId="2" borderId="0" xfId="0" applyFont="1" applyFill="1" applyBorder="1" applyProtection="1">
      <protection locked="0"/>
    </xf>
    <xf numFmtId="0" fontId="48" fillId="2" borderId="7" xfId="0" applyFont="1" applyFill="1" applyBorder="1" applyAlignment="1" applyProtection="1">
      <protection locked="0"/>
    </xf>
    <xf numFmtId="0" fontId="48" fillId="2" borderId="0" xfId="0" applyFont="1" applyFill="1" applyBorder="1" applyAlignment="1" applyProtection="1">
      <protection locked="0"/>
    </xf>
    <xf numFmtId="0" fontId="62" fillId="0" borderId="0" xfId="0" applyFont="1" applyAlignment="1" applyProtection="1"/>
    <xf numFmtId="0" fontId="17" fillId="3" borderId="3" xfId="0" applyFont="1" applyFill="1" applyBorder="1" applyAlignment="1" applyProtection="1">
      <alignment horizontal="center"/>
    </xf>
    <xf numFmtId="0" fontId="63" fillId="4" borderId="4" xfId="0" applyNumberFormat="1" applyFont="1" applyFill="1" applyBorder="1" applyAlignment="1" applyProtection="1">
      <alignment horizontal="center"/>
    </xf>
    <xf numFmtId="0" fontId="5" fillId="4" borderId="4" xfId="0" applyNumberFormat="1" applyFont="1" applyFill="1" applyBorder="1" applyAlignment="1" applyProtection="1">
      <alignment horizontal="center"/>
    </xf>
    <xf numFmtId="0" fontId="5" fillId="4" borderId="21" xfId="0" applyNumberFormat="1" applyFont="1" applyFill="1" applyBorder="1" applyAlignment="1" applyProtection="1">
      <alignment horizontal="center"/>
    </xf>
    <xf numFmtId="0" fontId="64" fillId="8" borderId="0" xfId="0" applyFont="1" applyFill="1"/>
    <xf numFmtId="0" fontId="64" fillId="8" borderId="0" xfId="0" applyFont="1" applyFill="1" applyAlignment="1">
      <alignment shrinkToFit="1"/>
    </xf>
    <xf numFmtId="0" fontId="64" fillId="8" borderId="0" xfId="0" applyFont="1" applyFill="1" applyAlignment="1">
      <alignment horizontal="center"/>
    </xf>
    <xf numFmtId="0" fontId="64" fillId="8" borderId="50" xfId="0" applyFont="1" applyFill="1" applyBorder="1"/>
    <xf numFmtId="0" fontId="66" fillId="0" borderId="0" xfId="0" applyFont="1"/>
    <xf numFmtId="0" fontId="64" fillId="8" borderId="52" xfId="0" applyFont="1" applyFill="1" applyBorder="1"/>
    <xf numFmtId="0" fontId="67" fillId="8" borderId="52" xfId="0" applyFont="1" applyFill="1" applyBorder="1" applyAlignment="1">
      <alignment shrinkToFit="1"/>
    </xf>
    <xf numFmtId="0" fontId="67" fillId="8" borderId="52" xfId="0" applyFont="1" applyFill="1" applyBorder="1" applyAlignment="1">
      <alignment horizontal="center"/>
    </xf>
    <xf numFmtId="0" fontId="67" fillId="8" borderId="53" xfId="0" applyFont="1" applyFill="1" applyBorder="1"/>
    <xf numFmtId="0" fontId="5" fillId="0" borderId="32" xfId="0" applyFont="1" applyBorder="1" applyAlignment="1">
      <alignment horizontal="center"/>
    </xf>
    <xf numFmtId="0" fontId="5" fillId="8" borderId="32" xfId="0" applyFon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 shrinkToFit="1"/>
    </xf>
    <xf numFmtId="0" fontId="5" fillId="4" borderId="60" xfId="0" applyFont="1" applyFill="1" applyBorder="1" applyAlignment="1" applyProtection="1">
      <alignment horizontal="center" shrinkToFit="1"/>
    </xf>
    <xf numFmtId="0" fontId="68" fillId="0" borderId="4" xfId="0" applyFont="1" applyBorder="1" applyAlignment="1" applyProtection="1">
      <alignment wrapText="1"/>
      <protection locked="0"/>
    </xf>
    <xf numFmtId="0" fontId="4" fillId="13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Protection="1">
      <protection locked="0"/>
    </xf>
    <xf numFmtId="0" fontId="5" fillId="4" borderId="58" xfId="0" applyNumberFormat="1" applyFont="1" applyFill="1" applyBorder="1" applyAlignment="1" applyProtection="1">
      <alignment horizontal="center"/>
    </xf>
    <xf numFmtId="0" fontId="5" fillId="0" borderId="27" xfId="0" applyFont="1" applyBorder="1" applyAlignment="1" applyProtection="1">
      <alignment vertical="distributed" wrapText="1"/>
      <protection locked="0"/>
    </xf>
    <xf numFmtId="0" fontId="69" fillId="0" borderId="27" xfId="0" applyFont="1" applyBorder="1" applyAlignment="1" applyProtection="1">
      <alignment vertical="distributed" wrapText="1"/>
      <protection locked="0"/>
    </xf>
    <xf numFmtId="0" fontId="4" fillId="18" borderId="49" xfId="0" applyFont="1" applyFill="1" applyBorder="1" applyAlignment="1">
      <alignment horizontal="center"/>
    </xf>
    <xf numFmtId="0" fontId="4" fillId="18" borderId="49" xfId="0" applyFont="1" applyFill="1" applyBorder="1" applyAlignment="1">
      <alignment horizontal="center" vertical="center"/>
    </xf>
    <xf numFmtId="0" fontId="5" fillId="4" borderId="48" xfId="0" applyNumberFormat="1" applyFont="1" applyFill="1" applyBorder="1" applyAlignment="1" applyProtection="1">
      <alignment horizontal="center"/>
    </xf>
    <xf numFmtId="0" fontId="68" fillId="0" borderId="0" xfId="0" applyFont="1" applyAlignment="1">
      <alignment horizontal="left"/>
    </xf>
    <xf numFmtId="0" fontId="5" fillId="0" borderId="58" xfId="0" applyFont="1" applyBorder="1" applyAlignment="1" applyProtection="1">
      <alignment horizontal="center"/>
      <protection locked="0"/>
    </xf>
    <xf numFmtId="0" fontId="5" fillId="0" borderId="60" xfId="0" applyFont="1" applyBorder="1" applyAlignment="1" applyProtection="1">
      <alignment horizontal="center"/>
      <protection locked="0"/>
    </xf>
    <xf numFmtId="0" fontId="5" fillId="8" borderId="21" xfId="0" applyFont="1" applyFill="1" applyBorder="1" applyAlignment="1" applyProtection="1">
      <alignment horizontal="center" shrinkToFit="1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12" fillId="0" borderId="4" xfId="0" applyFont="1" applyBorder="1" applyAlignment="1" applyProtection="1">
      <alignment horizontal="left"/>
      <protection locked="0"/>
    </xf>
    <xf numFmtId="0" fontId="63" fillId="0" borderId="4" xfId="0" applyFont="1" applyBorder="1" applyAlignment="1" applyProtection="1">
      <alignment wrapText="1"/>
      <protection locked="0"/>
    </xf>
    <xf numFmtId="0" fontId="2" fillId="0" borderId="0" xfId="0" quotePrefix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wrapText="1"/>
    </xf>
    <xf numFmtId="0" fontId="44" fillId="3" borderId="0" xfId="0" applyFont="1" applyFill="1" applyAlignment="1" applyProtection="1">
      <alignment horizontal="center" vertical="center"/>
    </xf>
    <xf numFmtId="0" fontId="25" fillId="2" borderId="10" xfId="0" applyFont="1" applyFill="1" applyBorder="1" applyAlignment="1" applyProtection="1">
      <alignment horizontal="center"/>
    </xf>
    <xf numFmtId="0" fontId="25" fillId="2" borderId="11" xfId="0" applyFont="1" applyFill="1" applyBorder="1" applyAlignment="1" applyProtection="1">
      <alignment horizontal="center"/>
    </xf>
    <xf numFmtId="0" fontId="43" fillId="3" borderId="0" xfId="0" applyFont="1" applyFill="1" applyAlignment="1" applyProtection="1">
      <alignment horizontal="right" vertical="center"/>
    </xf>
    <xf numFmtId="164" fontId="44" fillId="3" borderId="12" xfId="0" applyNumberFormat="1" applyFont="1" applyFill="1" applyBorder="1" applyAlignment="1" applyProtection="1">
      <alignment horizontal="center" vertical="center"/>
    </xf>
    <xf numFmtId="0" fontId="22" fillId="2" borderId="9" xfId="0" applyFont="1" applyFill="1" applyBorder="1" applyAlignment="1" applyProtection="1">
      <alignment horizontal="center"/>
    </xf>
    <xf numFmtId="0" fontId="22" fillId="2" borderId="11" xfId="0" applyFont="1" applyFill="1" applyBorder="1" applyAlignment="1" applyProtection="1">
      <alignment horizontal="center"/>
    </xf>
    <xf numFmtId="0" fontId="27" fillId="2" borderId="0" xfId="0" applyFont="1" applyFill="1" applyBorder="1" applyAlignment="1" applyProtection="1">
      <alignment horizontal="center"/>
    </xf>
    <xf numFmtId="1" fontId="35" fillId="2" borderId="9" xfId="0" applyNumberFormat="1" applyFont="1" applyFill="1" applyBorder="1" applyAlignment="1" applyProtection="1">
      <alignment horizontal="center"/>
    </xf>
    <xf numFmtId="0" fontId="35" fillId="2" borderId="11" xfId="0" applyFont="1" applyFill="1" applyBorder="1" applyAlignment="1" applyProtection="1">
      <alignment horizontal="center"/>
    </xf>
    <xf numFmtId="0" fontId="25" fillId="2" borderId="9" xfId="0" applyFont="1" applyFill="1" applyBorder="1" applyAlignment="1" applyProtection="1">
      <alignment horizontal="center" shrinkToFit="1"/>
    </xf>
    <xf numFmtId="0" fontId="25" fillId="2" borderId="11" xfId="0" applyFont="1" applyFill="1" applyBorder="1" applyAlignment="1" applyProtection="1">
      <alignment horizontal="center" shrinkToFit="1"/>
    </xf>
    <xf numFmtId="0" fontId="23" fillId="2" borderId="9" xfId="0" applyFont="1" applyFill="1" applyBorder="1" applyAlignment="1" applyProtection="1">
      <alignment horizontal="center"/>
    </xf>
    <xf numFmtId="0" fontId="23" fillId="2" borderId="11" xfId="0" applyFont="1" applyFill="1" applyBorder="1" applyAlignment="1" applyProtection="1">
      <alignment horizontal="center"/>
    </xf>
    <xf numFmtId="165" fontId="54" fillId="2" borderId="0" xfId="0" applyNumberFormat="1" applyFont="1" applyFill="1" applyBorder="1" applyAlignment="1" applyProtection="1">
      <alignment horizontal="center"/>
    </xf>
    <xf numFmtId="0" fontId="21" fillId="4" borderId="0" xfId="0" applyFont="1" applyFill="1" applyAlignment="1" applyProtection="1">
      <alignment horizontal="right"/>
    </xf>
    <xf numFmtId="0" fontId="21" fillId="2" borderId="9" xfId="0" applyFont="1" applyFill="1" applyBorder="1" applyAlignment="1" applyProtection="1">
      <alignment horizontal="center"/>
    </xf>
    <xf numFmtId="0" fontId="21" fillId="2" borderId="11" xfId="0" applyFont="1" applyFill="1" applyBorder="1" applyAlignment="1" applyProtection="1">
      <alignment horizontal="center"/>
    </xf>
    <xf numFmtId="164" fontId="25" fillId="2" borderId="9" xfId="0" applyNumberFormat="1" applyFont="1" applyFill="1" applyBorder="1" applyAlignment="1" applyProtection="1">
      <alignment horizontal="center"/>
    </xf>
    <xf numFmtId="164" fontId="25" fillId="2" borderId="11" xfId="0" applyNumberFormat="1" applyFont="1" applyFill="1" applyBorder="1" applyAlignment="1" applyProtection="1">
      <alignment horizontal="center"/>
    </xf>
    <xf numFmtId="0" fontId="23" fillId="4" borderId="0" xfId="0" applyFont="1" applyFill="1" applyAlignment="1" applyProtection="1">
      <alignment horizontal="right"/>
    </xf>
    <xf numFmtId="0" fontId="41" fillId="4" borderId="0" xfId="0" applyFont="1" applyFill="1" applyAlignment="1" applyProtection="1">
      <alignment horizontal="right"/>
    </xf>
    <xf numFmtId="0" fontId="59" fillId="2" borderId="9" xfId="0" applyFont="1" applyFill="1" applyBorder="1" applyAlignment="1" applyProtection="1">
      <alignment horizontal="center"/>
    </xf>
    <xf numFmtId="0" fontId="59" fillId="2" borderId="11" xfId="0" applyFont="1" applyFill="1" applyBorder="1" applyAlignment="1" applyProtection="1">
      <alignment horizontal="center"/>
    </xf>
    <xf numFmtId="164" fontId="41" fillId="2" borderId="9" xfId="0" applyNumberFormat="1" applyFont="1" applyFill="1" applyBorder="1" applyAlignment="1" applyProtection="1">
      <alignment horizontal="center"/>
    </xf>
    <xf numFmtId="164" fontId="41" fillId="2" borderId="11" xfId="0" applyNumberFormat="1" applyFont="1" applyFill="1" applyBorder="1" applyAlignment="1" applyProtection="1">
      <alignment horizontal="center"/>
    </xf>
    <xf numFmtId="0" fontId="24" fillId="2" borderId="9" xfId="0" applyFont="1" applyFill="1" applyBorder="1" applyAlignment="1" applyProtection="1">
      <alignment horizontal="center"/>
    </xf>
    <xf numFmtId="0" fontId="24" fillId="2" borderId="11" xfId="0" applyFont="1" applyFill="1" applyBorder="1" applyAlignment="1" applyProtection="1">
      <alignment horizontal="center"/>
    </xf>
    <xf numFmtId="0" fontId="59" fillId="4" borderId="0" xfId="0" applyFont="1" applyFill="1" applyAlignment="1" applyProtection="1">
      <alignment horizontal="right"/>
    </xf>
    <xf numFmtId="0" fontId="59" fillId="4" borderId="61" xfId="0" applyFont="1" applyFill="1" applyBorder="1" applyAlignment="1" applyProtection="1">
      <alignment horizontal="right"/>
    </xf>
    <xf numFmtId="0" fontId="37" fillId="0" borderId="0" xfId="0" applyFont="1" applyAlignment="1" applyProtection="1">
      <alignment horizontal="center"/>
    </xf>
    <xf numFmtId="1" fontId="39" fillId="2" borderId="9" xfId="0" applyNumberFormat="1" applyFont="1" applyFill="1" applyBorder="1" applyAlignment="1" applyProtection="1">
      <alignment horizontal="center"/>
    </xf>
    <xf numFmtId="0" fontId="39" fillId="2" borderId="11" xfId="0" applyFont="1" applyFill="1" applyBorder="1" applyAlignment="1" applyProtection="1">
      <alignment horizontal="center"/>
    </xf>
    <xf numFmtId="0" fontId="26" fillId="2" borderId="9" xfId="0" applyFont="1" applyFill="1" applyBorder="1" applyAlignment="1" applyProtection="1">
      <alignment horizontal="left"/>
      <protection locked="0"/>
    </xf>
    <xf numFmtId="0" fontId="26" fillId="2" borderId="10" xfId="0" applyFont="1" applyFill="1" applyBorder="1" applyAlignment="1" applyProtection="1">
      <alignment horizontal="left"/>
      <protection locked="0"/>
    </xf>
    <xf numFmtId="0" fontId="26" fillId="2" borderId="11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5" fillId="2" borderId="11" xfId="0" applyFont="1" applyFill="1" applyBorder="1" applyAlignment="1" applyProtection="1">
      <alignment horizontal="center"/>
    </xf>
    <xf numFmtId="0" fontId="37" fillId="0" borderId="0" xfId="0" applyFont="1" applyAlignment="1" applyProtection="1">
      <alignment horizontal="center"/>
      <protection locked="0"/>
    </xf>
    <xf numFmtId="0" fontId="62" fillId="0" borderId="0" xfId="0" applyFont="1" applyAlignment="1" applyProtection="1">
      <alignment horizontal="center"/>
    </xf>
    <xf numFmtId="0" fontId="51" fillId="2" borderId="7" xfId="0" applyFont="1" applyFill="1" applyBorder="1" applyAlignment="1" applyProtection="1">
      <alignment horizontal="center"/>
    </xf>
    <xf numFmtId="0" fontId="51" fillId="2" borderId="0" xfId="0" applyFont="1" applyFill="1" applyBorder="1" applyAlignment="1" applyProtection="1">
      <alignment horizontal="center"/>
    </xf>
    <xf numFmtId="0" fontId="52" fillId="2" borderId="7" xfId="0" applyFont="1" applyFill="1" applyBorder="1" applyAlignment="1" applyProtection="1">
      <alignment horizontal="center"/>
    </xf>
    <xf numFmtId="0" fontId="52" fillId="2" borderId="0" xfId="0" applyFont="1" applyFill="1" applyBorder="1" applyAlignment="1" applyProtection="1">
      <alignment horizontal="center"/>
    </xf>
    <xf numFmtId="0" fontId="53" fillId="2" borderId="26" xfId="0" applyFont="1" applyFill="1" applyBorder="1" applyAlignment="1" applyProtection="1">
      <alignment horizontal="center" vertical="center" wrapText="1"/>
    </xf>
    <xf numFmtId="0" fontId="52" fillId="2" borderId="9" xfId="0" applyFont="1" applyFill="1" applyBorder="1" applyAlignment="1" applyProtection="1">
      <alignment horizontal="center" shrinkToFit="1"/>
      <protection locked="0"/>
    </xf>
    <xf numFmtId="0" fontId="52" fillId="2" borderId="11" xfId="0" applyFont="1" applyFill="1" applyBorder="1" applyAlignment="1" applyProtection="1">
      <alignment horizontal="center" shrinkToFit="1"/>
      <protection locked="0"/>
    </xf>
    <xf numFmtId="165" fontId="51" fillId="2" borderId="0" xfId="0" applyNumberFormat="1" applyFont="1" applyFill="1" applyBorder="1" applyAlignment="1" applyProtection="1">
      <alignment horizontal="center"/>
    </xf>
    <xf numFmtId="0" fontId="4" fillId="3" borderId="34" xfId="0" applyFont="1" applyFill="1" applyBorder="1" applyAlignment="1" applyProtection="1">
      <alignment horizontal="center"/>
    </xf>
    <xf numFmtId="0" fontId="4" fillId="3" borderId="49" xfId="0" applyFont="1" applyFill="1" applyBorder="1" applyAlignment="1" applyProtection="1">
      <alignment horizontal="center"/>
    </xf>
    <xf numFmtId="0" fontId="4" fillId="3" borderId="35" xfId="0" applyFont="1" applyFill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 applyProtection="1">
      <alignment horizontal="left"/>
    </xf>
    <xf numFmtId="0" fontId="12" fillId="3" borderId="2" xfId="0" applyFont="1" applyFill="1" applyBorder="1" applyAlignment="1" applyProtection="1">
      <alignment horizontal="left"/>
    </xf>
    <xf numFmtId="0" fontId="12" fillId="3" borderId="17" xfId="0" applyFont="1" applyFill="1" applyBorder="1" applyAlignment="1" applyProtection="1">
      <alignment horizontal="left"/>
    </xf>
    <xf numFmtId="0" fontId="12" fillId="3" borderId="18" xfId="0" applyFont="1" applyFill="1" applyBorder="1" applyAlignment="1" applyProtection="1">
      <alignment horizontal="left"/>
    </xf>
    <xf numFmtId="0" fontId="48" fillId="0" borderId="39" xfId="0" applyFont="1" applyBorder="1" applyAlignment="1" applyProtection="1">
      <alignment horizontal="left" vertical="top"/>
      <protection locked="0"/>
    </xf>
    <xf numFmtId="0" fontId="48" fillId="0" borderId="55" xfId="0" applyFont="1" applyBorder="1" applyAlignment="1" applyProtection="1">
      <alignment horizontal="left" vertical="top"/>
      <protection locked="0"/>
    </xf>
    <xf numFmtId="0" fontId="17" fillId="9" borderId="34" xfId="0" applyFont="1" applyFill="1" applyBorder="1" applyAlignment="1" applyProtection="1">
      <alignment horizontal="center"/>
    </xf>
    <xf numFmtId="0" fontId="17" fillId="9" borderId="49" xfId="0" applyFont="1" applyFill="1" applyBorder="1" applyAlignment="1" applyProtection="1">
      <alignment horizontal="center"/>
    </xf>
    <xf numFmtId="0" fontId="17" fillId="9" borderId="35" xfId="0" applyFont="1" applyFill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  <protection locked="0"/>
    </xf>
    <xf numFmtId="0" fontId="16" fillId="5" borderId="17" xfId="0" applyFont="1" applyFill="1" applyBorder="1" applyAlignment="1" applyProtection="1">
      <alignment horizontal="left"/>
    </xf>
    <xf numFmtId="0" fontId="16" fillId="5" borderId="19" xfId="0" applyFont="1" applyFill="1" applyBorder="1" applyAlignment="1" applyProtection="1">
      <alignment horizontal="left"/>
    </xf>
    <xf numFmtId="0" fontId="16" fillId="5" borderId="18" xfId="0" applyFont="1" applyFill="1" applyBorder="1" applyAlignment="1" applyProtection="1">
      <alignment horizontal="left"/>
    </xf>
    <xf numFmtId="0" fontId="16" fillId="5" borderId="17" xfId="0" applyFont="1" applyFill="1" applyBorder="1" applyAlignment="1" applyProtection="1">
      <alignment horizontal="left" wrapText="1"/>
    </xf>
    <xf numFmtId="0" fontId="16" fillId="5" borderId="19" xfId="0" applyFont="1" applyFill="1" applyBorder="1" applyAlignment="1" applyProtection="1">
      <alignment horizontal="left" wrapText="1"/>
    </xf>
    <xf numFmtId="0" fontId="16" fillId="5" borderId="18" xfId="0" applyFont="1" applyFill="1" applyBorder="1" applyAlignment="1" applyProtection="1">
      <alignment horizontal="left" wrapText="1"/>
    </xf>
    <xf numFmtId="0" fontId="16" fillId="5" borderId="37" xfId="0" applyFont="1" applyFill="1" applyBorder="1" applyAlignment="1" applyProtection="1">
      <alignment horizontal="left"/>
    </xf>
    <xf numFmtId="0" fontId="16" fillId="5" borderId="38" xfId="0" applyFont="1" applyFill="1" applyBorder="1" applyAlignment="1" applyProtection="1">
      <alignment horizontal="left"/>
    </xf>
    <xf numFmtId="0" fontId="4" fillId="13" borderId="33" xfId="0" applyFont="1" applyFill="1" applyBorder="1" applyAlignment="1">
      <alignment horizontal="center"/>
    </xf>
    <xf numFmtId="0" fontId="12" fillId="11" borderId="28" xfId="0" applyFont="1" applyFill="1" applyBorder="1" applyAlignment="1" applyProtection="1">
      <alignment horizontal="left" vertical="top"/>
    </xf>
    <xf numFmtId="0" fontId="20" fillId="0" borderId="0" xfId="0" applyFont="1" applyAlignment="1">
      <alignment horizontal="center"/>
    </xf>
    <xf numFmtId="0" fontId="12" fillId="12" borderId="31" xfId="0" applyFont="1" applyFill="1" applyBorder="1" applyAlignment="1" applyProtection="1">
      <alignment horizontal="left"/>
    </xf>
    <xf numFmtId="0" fontId="12" fillId="12" borderId="32" xfId="0" applyFont="1" applyFill="1" applyBorder="1" applyAlignment="1" applyProtection="1">
      <alignment horizontal="left"/>
    </xf>
    <xf numFmtId="0" fontId="5" fillId="12" borderId="32" xfId="0" applyFont="1" applyFill="1" applyBorder="1" applyAlignment="1" applyProtection="1">
      <alignment horizontal="left"/>
    </xf>
    <xf numFmtId="0" fontId="31" fillId="13" borderId="31" xfId="0" applyFont="1" applyFill="1" applyBorder="1" applyAlignment="1">
      <alignment horizontal="left"/>
    </xf>
    <xf numFmtId="0" fontId="31" fillId="13" borderId="32" xfId="0" applyFont="1" applyFill="1" applyBorder="1" applyAlignment="1">
      <alignment horizontal="left"/>
    </xf>
    <xf numFmtId="0" fontId="12" fillId="13" borderId="31" xfId="0" applyFont="1" applyFill="1" applyBorder="1" applyAlignment="1">
      <alignment horizontal="left"/>
    </xf>
    <xf numFmtId="0" fontId="12" fillId="13" borderId="32" xfId="0" applyFont="1" applyFill="1" applyBorder="1" applyAlignment="1">
      <alignment horizontal="left"/>
    </xf>
    <xf numFmtId="0" fontId="12" fillId="13" borderId="4" xfId="0" applyFont="1" applyFill="1" applyBorder="1" applyAlignment="1">
      <alignment horizontal="left"/>
    </xf>
    <xf numFmtId="0" fontId="31" fillId="14" borderId="42" xfId="0" applyFont="1" applyFill="1" applyBorder="1" applyAlignment="1" applyProtection="1">
      <alignment horizontal="left"/>
    </xf>
    <xf numFmtId="0" fontId="31" fillId="14" borderId="41" xfId="0" applyFont="1" applyFill="1" applyBorder="1" applyAlignment="1" applyProtection="1">
      <alignment horizontal="left"/>
    </xf>
    <xf numFmtId="0" fontId="33" fillId="15" borderId="37" xfId="0" applyFont="1" applyFill="1" applyBorder="1" applyAlignment="1">
      <alignment horizontal="center"/>
    </xf>
    <xf numFmtId="0" fontId="33" fillId="15" borderId="22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68" fillId="0" borderId="39" xfId="0" applyFont="1" applyBorder="1" applyAlignment="1" applyProtection="1">
      <alignment horizontal="left" vertical="top"/>
      <protection locked="0"/>
    </xf>
    <xf numFmtId="0" fontId="58" fillId="0" borderId="0" xfId="0" applyFont="1" applyAlignment="1">
      <alignment horizontal="center"/>
    </xf>
    <xf numFmtId="0" fontId="4" fillId="19" borderId="54" xfId="0" applyFont="1" applyFill="1" applyBorder="1" applyAlignment="1">
      <alignment horizontal="center"/>
    </xf>
    <xf numFmtId="0" fontId="57" fillId="0" borderId="0" xfId="0" applyFont="1" applyAlignment="1">
      <alignment horizontal="center"/>
    </xf>
    <xf numFmtId="0" fontId="56" fillId="0" borderId="39" xfId="0" applyFont="1" applyBorder="1" applyAlignment="1">
      <alignment horizontal="left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3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8</xdr:row>
      <xdr:rowOff>7620</xdr:rowOff>
    </xdr:from>
    <xdr:to>
      <xdr:col>6</xdr:col>
      <xdr:colOff>152400</xdr:colOff>
      <xdr:row>12</xdr:row>
      <xdr:rowOff>121920</xdr:rowOff>
    </xdr:to>
    <xdr:sp macro="" textlink="">
      <xdr:nvSpPr>
        <xdr:cNvPr id="5" name="Right Brace 4"/>
        <xdr:cNvSpPr/>
      </xdr:nvSpPr>
      <xdr:spPr>
        <a:xfrm>
          <a:off x="4457700" y="1280160"/>
          <a:ext cx="106680" cy="81534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45720</xdr:colOff>
      <xdr:row>15</xdr:row>
      <xdr:rowOff>22860</xdr:rowOff>
    </xdr:from>
    <xdr:to>
      <xdr:col>6</xdr:col>
      <xdr:colOff>164757</xdr:colOff>
      <xdr:row>29</xdr:row>
      <xdr:rowOff>114300</xdr:rowOff>
    </xdr:to>
    <xdr:sp macro="" textlink="">
      <xdr:nvSpPr>
        <xdr:cNvPr id="9" name="Right Brace 8"/>
        <xdr:cNvSpPr/>
      </xdr:nvSpPr>
      <xdr:spPr>
        <a:xfrm>
          <a:off x="3931920" y="2872740"/>
          <a:ext cx="119037" cy="24003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510746</xdr:colOff>
      <xdr:row>16</xdr:row>
      <xdr:rowOff>8238</xdr:rowOff>
    </xdr:from>
    <xdr:to>
      <xdr:col>8</xdr:col>
      <xdr:colOff>197708</xdr:colOff>
      <xdr:row>17</xdr:row>
      <xdr:rowOff>90617</xdr:rowOff>
    </xdr:to>
    <xdr:sp macro="" textlink="">
      <xdr:nvSpPr>
        <xdr:cNvPr id="8" name="Down Arrow 7"/>
        <xdr:cNvSpPr/>
      </xdr:nvSpPr>
      <xdr:spPr>
        <a:xfrm>
          <a:off x="5436973" y="3113903"/>
          <a:ext cx="337751" cy="263611"/>
        </a:xfrm>
        <a:prstGeom prst="downArrow">
          <a:avLst/>
        </a:prstGeom>
        <a:solidFill>
          <a:schemeClr val="accent5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531340</xdr:colOff>
      <xdr:row>32</xdr:row>
      <xdr:rowOff>78259</xdr:rowOff>
    </xdr:from>
    <xdr:to>
      <xdr:col>8</xdr:col>
      <xdr:colOff>218302</xdr:colOff>
      <xdr:row>33</xdr:row>
      <xdr:rowOff>160638</xdr:rowOff>
    </xdr:to>
    <xdr:sp macro="" textlink="">
      <xdr:nvSpPr>
        <xdr:cNvPr id="10" name="Down Arrow 9"/>
        <xdr:cNvSpPr/>
      </xdr:nvSpPr>
      <xdr:spPr>
        <a:xfrm>
          <a:off x="5457567" y="5721178"/>
          <a:ext cx="337751" cy="263611"/>
        </a:xfrm>
        <a:prstGeom prst="down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251460</xdr:colOff>
      <xdr:row>3</xdr:row>
      <xdr:rowOff>83820</xdr:rowOff>
    </xdr:from>
    <xdr:to>
      <xdr:col>3</xdr:col>
      <xdr:colOff>30480</xdr:colOff>
      <xdr:row>3</xdr:row>
      <xdr:rowOff>83820</xdr:rowOff>
    </xdr:to>
    <xdr:cxnSp macro="">
      <xdr:nvCxnSpPr>
        <xdr:cNvPr id="3" name="Straight Connector 2"/>
        <xdr:cNvCxnSpPr/>
      </xdr:nvCxnSpPr>
      <xdr:spPr>
        <a:xfrm>
          <a:off x="617220" y="434340"/>
          <a:ext cx="155448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3:N58"/>
  <sheetViews>
    <sheetView topLeftCell="A34" workbookViewId="0">
      <selection activeCell="B57" sqref="B57"/>
    </sheetView>
  </sheetViews>
  <sheetFormatPr defaultColWidth="8.75" defaultRowHeight="14.25" x14ac:dyDescent="0.2"/>
  <cols>
    <col min="1" max="1" width="5.25" style="56" customWidth="1"/>
    <col min="2" max="2" width="12.25" style="56" customWidth="1"/>
    <col min="3" max="3" width="13.625" style="56" customWidth="1"/>
    <col min="4" max="4" width="7.125" style="56" customWidth="1"/>
    <col min="5" max="5" width="6.25" style="56" customWidth="1"/>
    <col min="6" max="6" width="12" style="56" customWidth="1"/>
    <col min="7" max="7" width="9.75" style="56" customWidth="1"/>
    <col min="8" max="8" width="8.75" style="56"/>
    <col min="9" max="9" width="9.25" style="56" customWidth="1"/>
    <col min="10" max="10" width="8.875" style="56" customWidth="1"/>
    <col min="11" max="16384" width="8.75" style="56"/>
  </cols>
  <sheetData>
    <row r="3" spans="1:14" ht="14.45" customHeight="1" x14ac:dyDescent="0.2">
      <c r="A3" s="68"/>
      <c r="B3" s="349" t="s">
        <v>126</v>
      </c>
      <c r="C3" s="349"/>
      <c r="D3" s="349"/>
      <c r="E3" s="68"/>
      <c r="F3" s="358" t="s">
        <v>226</v>
      </c>
      <c r="G3" s="358"/>
      <c r="H3" s="358"/>
      <c r="I3" s="358"/>
      <c r="J3" s="358"/>
    </row>
    <row r="4" spans="1:14" ht="14.45" customHeight="1" x14ac:dyDescent="0.25">
      <c r="A4" s="68"/>
      <c r="B4" s="69"/>
      <c r="C4" s="69"/>
      <c r="D4" s="69"/>
      <c r="E4" s="68"/>
      <c r="F4" s="359" t="str">
        <f>UPPER(D10)</f>
        <v/>
      </c>
      <c r="G4" s="359"/>
      <c r="H4" s="359"/>
      <c r="I4" s="359"/>
      <c r="J4" s="359"/>
      <c r="K4" s="282"/>
    </row>
    <row r="5" spans="1:14" ht="15" customHeight="1" x14ac:dyDescent="0.2">
      <c r="A5" s="126"/>
      <c r="B5" s="126"/>
      <c r="C5" s="126"/>
      <c r="D5" s="126"/>
      <c r="E5" s="126"/>
      <c r="F5" s="126"/>
      <c r="G5" s="126"/>
      <c r="H5" s="126"/>
      <c r="I5" s="126"/>
      <c r="J5" s="126"/>
    </row>
    <row r="6" spans="1:14" ht="18" x14ac:dyDescent="0.25">
      <c r="A6" s="355" t="s">
        <v>202</v>
      </c>
      <c r="B6" s="355"/>
      <c r="C6" s="355"/>
      <c r="D6" s="355"/>
      <c r="E6" s="355"/>
      <c r="F6" s="355"/>
      <c r="G6" s="355"/>
      <c r="H6" s="355"/>
      <c r="I6" s="355"/>
      <c r="J6" s="355"/>
      <c r="K6" s="57"/>
      <c r="L6" s="57"/>
      <c r="M6" s="57"/>
      <c r="N6" s="57"/>
    </row>
    <row r="7" spans="1:14" x14ac:dyDescent="0.2">
      <c r="K7" s="207"/>
    </row>
    <row r="8" spans="1:14" x14ac:dyDescent="0.2">
      <c r="B8" s="36"/>
      <c r="C8" s="37" t="s">
        <v>0</v>
      </c>
      <c r="D8" s="352"/>
      <c r="E8" s="353"/>
      <c r="F8" s="354"/>
      <c r="G8" s="280" t="s">
        <v>217</v>
      </c>
      <c r="H8" s="281"/>
      <c r="I8" s="38"/>
      <c r="J8" s="39"/>
    </row>
    <row r="9" spans="1:14" x14ac:dyDescent="0.2">
      <c r="B9" s="36"/>
      <c r="C9" s="37" t="s">
        <v>2</v>
      </c>
      <c r="D9" s="352" t="s">
        <v>209</v>
      </c>
      <c r="E9" s="353"/>
      <c r="F9" s="354"/>
      <c r="G9" s="124"/>
      <c r="H9" s="38"/>
      <c r="I9" s="39"/>
      <c r="J9" s="39"/>
    </row>
    <row r="10" spans="1:14" x14ac:dyDescent="0.2">
      <c r="B10" s="36"/>
      <c r="C10" s="37" t="s">
        <v>33</v>
      </c>
      <c r="D10" s="352"/>
      <c r="E10" s="353"/>
      <c r="F10" s="354"/>
      <c r="G10" s="279"/>
      <c r="H10" s="38"/>
      <c r="I10" s="39"/>
      <c r="J10" s="39"/>
    </row>
    <row r="11" spans="1:14" x14ac:dyDescent="0.2">
      <c r="B11" s="36"/>
      <c r="C11" s="37" t="s">
        <v>3</v>
      </c>
      <c r="D11" s="352" t="s">
        <v>124</v>
      </c>
      <c r="E11" s="353"/>
      <c r="F11" s="354"/>
      <c r="G11" s="200" t="s">
        <v>135</v>
      </c>
      <c r="H11" s="201"/>
      <c r="I11" s="40"/>
      <c r="J11" s="40"/>
    </row>
    <row r="12" spans="1:14" x14ac:dyDescent="0.2">
      <c r="B12" s="36"/>
      <c r="C12" s="37" t="s">
        <v>19</v>
      </c>
      <c r="D12" s="352" t="s">
        <v>28</v>
      </c>
      <c r="E12" s="353"/>
      <c r="F12" s="354"/>
      <c r="G12" s="124"/>
      <c r="H12" s="40"/>
      <c r="I12" s="40"/>
      <c r="J12" s="40"/>
    </row>
    <row r="13" spans="1:14" x14ac:dyDescent="0.2">
      <c r="B13" s="36"/>
      <c r="C13" s="37" t="s">
        <v>18</v>
      </c>
      <c r="D13" s="352" t="s">
        <v>23</v>
      </c>
      <c r="E13" s="353"/>
      <c r="F13" s="354"/>
      <c r="G13" s="124"/>
      <c r="H13" s="40"/>
      <c r="I13" s="40"/>
      <c r="J13" s="40"/>
    </row>
    <row r="14" spans="1:14" ht="25.35" customHeight="1" x14ac:dyDescent="0.2">
      <c r="A14" s="56" t="s">
        <v>103</v>
      </c>
      <c r="B14" s="36"/>
      <c r="C14" s="36"/>
      <c r="D14" s="356"/>
      <c r="E14" s="357"/>
      <c r="F14" s="203"/>
      <c r="G14" s="205" t="s">
        <v>104</v>
      </c>
      <c r="H14" s="364" t="s">
        <v>161</v>
      </c>
      <c r="I14" s="364"/>
      <c r="J14" s="232" t="s">
        <v>152</v>
      </c>
    </row>
    <row r="15" spans="1:14" ht="14.25" customHeight="1" x14ac:dyDescent="0.25">
      <c r="B15" s="127"/>
      <c r="C15" s="128" t="s">
        <v>147</v>
      </c>
      <c r="D15" s="350">
        <f>SUM(D16+D22+D28+D30)</f>
        <v>631.82999999999993</v>
      </c>
      <c r="E15" s="351"/>
      <c r="F15" s="202" t="s">
        <v>32</v>
      </c>
      <c r="G15" s="204">
        <f>IF(ISNUMBER(FIND("Giáo sư",D12)),360,IF(OR(ISNUMBER(FIND("Phó giáo sư",D12)),ISNUMBER(FIND("Giảng viên chính",D12))),320,IF(ISNUMBER(FIND("Giảng viên",D12)),280,0)))</f>
        <v>320</v>
      </c>
      <c r="H15" s="365" t="s">
        <v>166</v>
      </c>
      <c r="I15" s="366"/>
      <c r="J15" s="204">
        <f>IF(ISBLANK(H15),G15,(1-IF(ISNUMBER(FIND("Chủ nhiệm Khoa",H15)),30%,IF(OR(ISNUMBER(FIND("Phó chủ nhiệm Khoa",H15)),ISNUMBER(FIND("Chủ nhiệm Bộ môn",H15))),25%,IF(OR(ISNUMBER(FIND("Phó chủ nhiệm Bộ môn",H15)),ISNUMBER(FIND("Bí thư Đoàn cơ sở",H15))),20%,IF(ISNUMBER(FIND("Bí thư Đảng ủy",H15)),25%,IF(ISNUMBER(FIND("Học viên cao học KTT",H15)),50%,IF(ISNUMBER(FIND("NCS không tập trung",H15)),70%,IF(ISNUMBER(FIND("Học viên CH/NCS tập trung",H15)),100%,IF(ISNUMBER(FIND("Phó CNBM + Trưởng PTN",H15)),35%,IF(ISNUMBER(FIND("Nữ (con nhỏ&lt; 36 tháng)",H15)),10%,15%))))))))))*G15)</f>
        <v>240</v>
      </c>
    </row>
    <row r="16" spans="1:14" ht="14.65" customHeight="1" x14ac:dyDescent="0.2">
      <c r="B16" s="334" t="s">
        <v>148</v>
      </c>
      <c r="C16" s="334"/>
      <c r="D16" s="335">
        <f>SUM(D17:E20)</f>
        <v>294</v>
      </c>
      <c r="E16" s="336"/>
      <c r="F16" s="41"/>
      <c r="G16" s="360"/>
      <c r="H16" s="361"/>
      <c r="I16" s="361"/>
      <c r="J16" s="361"/>
    </row>
    <row r="17" spans="2:10" ht="14.65" customHeight="1" x14ac:dyDescent="0.2">
      <c r="B17" s="43"/>
      <c r="C17" s="44" t="s">
        <v>6</v>
      </c>
      <c r="D17" s="324">
        <f>'GIẢNG DẠY'!I41</f>
        <v>0</v>
      </c>
      <c r="E17" s="325"/>
      <c r="F17" s="45"/>
      <c r="G17" s="362"/>
      <c r="H17" s="363"/>
      <c r="I17" s="363"/>
      <c r="J17" s="363"/>
    </row>
    <row r="18" spans="2:10" ht="14.65" customHeight="1" x14ac:dyDescent="0.2">
      <c r="B18" s="43"/>
      <c r="C18" s="44" t="s">
        <v>4</v>
      </c>
      <c r="D18" s="324">
        <f>'GIẢNG DẠY'!I6</f>
        <v>132</v>
      </c>
      <c r="E18" s="325"/>
      <c r="F18" s="45"/>
      <c r="G18" s="42"/>
      <c r="H18" s="40"/>
      <c r="I18" s="40"/>
      <c r="J18" s="40"/>
    </row>
    <row r="19" spans="2:10" ht="14.65" customHeight="1" x14ac:dyDescent="0.2">
      <c r="B19" s="43"/>
      <c r="C19" s="44" t="s">
        <v>5</v>
      </c>
      <c r="D19" s="324">
        <f>'GIẢNG DẠY'!I19</f>
        <v>162</v>
      </c>
      <c r="E19" s="325"/>
      <c r="F19" s="45"/>
      <c r="G19" s="266" t="s">
        <v>205</v>
      </c>
      <c r="H19" s="367">
        <f>D15/J15</f>
        <v>2.6326249999999995</v>
      </c>
      <c r="I19" s="367"/>
      <c r="J19" s="267" t="s">
        <v>206</v>
      </c>
    </row>
    <row r="20" spans="2:10" x14ac:dyDescent="0.2">
      <c r="B20" s="43"/>
      <c r="C20" s="44" t="s">
        <v>7</v>
      </c>
      <c r="D20" s="324">
        <f>'GIẢNG DẠY'!I30</f>
        <v>0</v>
      </c>
      <c r="E20" s="325"/>
      <c r="F20" s="45"/>
      <c r="G20" s="42"/>
      <c r="H20" s="40"/>
      <c r="I20" s="40"/>
      <c r="J20" s="40"/>
    </row>
    <row r="21" spans="2:10" x14ac:dyDescent="0.2">
      <c r="B21" s="43"/>
      <c r="C21" s="44"/>
      <c r="D21" s="324"/>
      <c r="E21" s="325"/>
      <c r="F21" s="45"/>
      <c r="G21" s="46"/>
      <c r="H21" s="326"/>
      <c r="I21" s="326"/>
      <c r="J21" s="326"/>
    </row>
    <row r="22" spans="2:10" x14ac:dyDescent="0.2">
      <c r="B22" s="339" t="s">
        <v>149</v>
      </c>
      <c r="C22" s="339"/>
      <c r="D22" s="331">
        <f>SUM(D23:E26)</f>
        <v>0</v>
      </c>
      <c r="E22" s="332"/>
      <c r="F22" s="47" t="s">
        <v>32</v>
      </c>
      <c r="G22" s="46"/>
      <c r="H22" s="326"/>
      <c r="I22" s="326"/>
      <c r="J22" s="326"/>
    </row>
    <row r="23" spans="2:10" x14ac:dyDescent="0.2">
      <c r="B23" s="48"/>
      <c r="C23" s="49" t="s">
        <v>6</v>
      </c>
      <c r="D23" s="345">
        <f>'HƯỚNG DẪN'!I64</f>
        <v>0</v>
      </c>
      <c r="E23" s="346"/>
      <c r="F23" s="47"/>
      <c r="G23" s="42"/>
      <c r="H23" s="40"/>
      <c r="I23" s="40"/>
      <c r="J23" s="40"/>
    </row>
    <row r="24" spans="2:10" x14ac:dyDescent="0.2">
      <c r="B24" s="48"/>
      <c r="C24" s="49" t="s">
        <v>4</v>
      </c>
      <c r="D24" s="345">
        <f>'HƯỚNG DẪN'!I6</f>
        <v>0</v>
      </c>
      <c r="E24" s="346"/>
      <c r="F24" s="47"/>
      <c r="G24" s="42"/>
      <c r="H24" s="40"/>
      <c r="I24" s="40"/>
      <c r="J24" s="40"/>
    </row>
    <row r="25" spans="2:10" x14ac:dyDescent="0.2">
      <c r="B25" s="48"/>
      <c r="C25" s="49" t="s">
        <v>5</v>
      </c>
      <c r="D25" s="345">
        <f>'HƯỚNG DẪN'!I31</f>
        <v>0</v>
      </c>
      <c r="E25" s="346"/>
      <c r="F25" s="47"/>
      <c r="G25" s="42"/>
      <c r="H25" s="40"/>
      <c r="I25" s="40"/>
      <c r="J25" s="40"/>
    </row>
    <row r="26" spans="2:10" x14ac:dyDescent="0.2">
      <c r="B26" s="48"/>
      <c r="C26" s="49" t="s">
        <v>7</v>
      </c>
      <c r="D26" s="345">
        <f>'HƯỚNG DẪN'!I42+'HƯỚNG DẪN'!I48+'HƯỚNG DẪN'!I55+'HƯỚNG DẪN'!I59</f>
        <v>0</v>
      </c>
      <c r="E26" s="346"/>
      <c r="F26" s="47"/>
      <c r="G26" s="42"/>
      <c r="H26" s="40"/>
      <c r="I26" s="40"/>
      <c r="J26" s="40"/>
    </row>
    <row r="27" spans="2:10" x14ac:dyDescent="0.2">
      <c r="B27" s="48"/>
      <c r="C27" s="49"/>
      <c r="D27" s="233"/>
      <c r="E27" s="234"/>
      <c r="F27" s="47"/>
      <c r="G27" s="42"/>
      <c r="H27" s="40"/>
      <c r="I27" s="40"/>
      <c r="J27" s="40"/>
    </row>
    <row r="28" spans="2:10" x14ac:dyDescent="0.2">
      <c r="B28" s="48"/>
      <c r="C28" s="67" t="s">
        <v>150</v>
      </c>
      <c r="D28" s="327">
        <f>'KHẢO THÍ'!F36</f>
        <v>105.83</v>
      </c>
      <c r="E28" s="328"/>
      <c r="F28" s="47" t="s">
        <v>32</v>
      </c>
      <c r="G28" s="42"/>
      <c r="H28" s="40"/>
      <c r="I28" s="40"/>
      <c r="J28" s="40"/>
    </row>
    <row r="29" spans="2:10" x14ac:dyDescent="0.2">
      <c r="B29" s="48"/>
      <c r="C29" s="67"/>
      <c r="D29" s="235"/>
      <c r="E29" s="236"/>
      <c r="F29" s="47"/>
      <c r="G29" s="42"/>
      <c r="H29" s="40"/>
      <c r="I29" s="40"/>
      <c r="J29" s="40"/>
    </row>
    <row r="30" spans="2:10" x14ac:dyDescent="0.2">
      <c r="B30" s="347" t="s">
        <v>201</v>
      </c>
      <c r="C30" s="348"/>
      <c r="D30" s="341">
        <f>'THAM GIA HỘI ĐỒNG'!E29</f>
        <v>232</v>
      </c>
      <c r="E30" s="342"/>
      <c r="F30" s="259" t="s">
        <v>32</v>
      </c>
      <c r="G30" s="42"/>
      <c r="H30" s="40"/>
      <c r="I30" s="40"/>
      <c r="J30" s="40"/>
    </row>
    <row r="31" spans="2:10" x14ac:dyDescent="0.2">
      <c r="B31" s="262"/>
      <c r="C31" s="263"/>
      <c r="D31" s="264"/>
      <c r="E31" s="265"/>
      <c r="F31" s="259"/>
      <c r="G31" s="42"/>
      <c r="H31" s="40"/>
      <c r="I31" s="40"/>
      <c r="J31" s="40"/>
    </row>
    <row r="32" spans="2:10" ht="15" x14ac:dyDescent="0.25">
      <c r="B32" s="340" t="s">
        <v>151</v>
      </c>
      <c r="C32" s="340"/>
      <c r="D32" s="343">
        <f>SUM(D33:E39)</f>
        <v>575</v>
      </c>
      <c r="E32" s="344"/>
      <c r="F32" s="129" t="s">
        <v>32</v>
      </c>
      <c r="G32" s="206">
        <f>IF(ISNUMBER(FIND("Giáo sư",D12)),280,IF(OR(ISNUMBER(FIND("Phó giáo sư",D12)),ISNUMBER(FIND("Giảng viên chính",D12))),210,IF(ISNUMBER(FIND("Giảng viên",D12)),150,0)))</f>
        <v>210</v>
      </c>
      <c r="H32" s="329" t="str">
        <f>H15</f>
        <v>Bí thư Đảng ủy</v>
      </c>
      <c r="I32" s="330"/>
      <c r="J32" s="208">
        <f>IF(ISBLANK(H32),G32,(1-IF(ISNUMBER(FIND("Chủ nhiệm Khoa",H32)),30%,IF(OR(ISNUMBER(FIND("Phó chủ nhiệm Khoa",H32)),ISNUMBER(FIND("Chủ nhiệm Bộ môn",H32))),25%,IF(OR(ISNUMBER(FIND("Phó chủ nhiệm Bộ môn",H32)),ISNUMBER(FIND("Bí thư Đoàn cơ sở",H32))),20%,IF(ISNUMBER(FIND("Bí thư Đảng ủy",H32)),25%,IF(ISNUMBER(FIND("Học viên cao học KTT",H32)),50%,IF(ISNUMBER(FIND("NCS không tập trung",H32)),70%,IF(ISNUMBER(FIND("Học viên CH/NCS tập trung",H32)),100%,IF(ISNUMBER(FIND("Phó CNBM + Trưởng PTN",H32)),35%,IF(ISNUMBER(FIND("Nữ (con nhỏ&lt; 36 tháng)",H32)),10%,15%))))))))))*G32)</f>
        <v>157.5</v>
      </c>
    </row>
    <row r="33" spans="2:10" x14ac:dyDescent="0.2">
      <c r="B33" s="51"/>
      <c r="C33" s="51" t="s">
        <v>112</v>
      </c>
      <c r="D33" s="337">
        <f>'NGHIÊN CỨU KHOA HỌC'!G27</f>
        <v>24</v>
      </c>
      <c r="E33" s="338"/>
      <c r="F33" s="50"/>
      <c r="G33" s="42"/>
      <c r="H33" s="40"/>
      <c r="I33" s="40"/>
      <c r="J33" s="40"/>
    </row>
    <row r="34" spans="2:10" x14ac:dyDescent="0.2">
      <c r="B34" s="51"/>
      <c r="C34" s="51" t="s">
        <v>102</v>
      </c>
      <c r="D34" s="320">
        <f>'HƯỚNG DẪN'!I77</f>
        <v>0</v>
      </c>
      <c r="E34" s="321"/>
      <c r="F34" s="52"/>
      <c r="G34" s="42"/>
      <c r="H34" s="40"/>
      <c r="I34" s="40"/>
      <c r="J34" s="40"/>
    </row>
    <row r="35" spans="2:10" x14ac:dyDescent="0.2">
      <c r="B35" s="51"/>
      <c r="C35" s="51" t="s">
        <v>101</v>
      </c>
      <c r="D35" s="320">
        <f>'NGHIÊN CỨU KHOA HỌC'!G6</f>
        <v>100</v>
      </c>
      <c r="E35" s="321"/>
      <c r="F35" s="52"/>
      <c r="G35" s="269" t="s">
        <v>205</v>
      </c>
      <c r="H35" s="333">
        <f>D32/J32</f>
        <v>3.6507936507936507</v>
      </c>
      <c r="I35" s="333"/>
      <c r="J35" s="268" t="s">
        <v>206</v>
      </c>
    </row>
    <row r="36" spans="2:10" x14ac:dyDescent="0.2">
      <c r="B36" s="51"/>
      <c r="C36" s="51" t="s">
        <v>113</v>
      </c>
      <c r="D36" s="320">
        <f>'NGHIÊN CỨU KHOA HỌC'!G33</f>
        <v>451</v>
      </c>
      <c r="E36" s="321"/>
      <c r="F36" s="52"/>
      <c r="G36" s="42"/>
      <c r="H36" s="40"/>
      <c r="I36" s="40"/>
      <c r="J36" s="40"/>
    </row>
    <row r="37" spans="2:10" x14ac:dyDescent="0.2">
      <c r="B37" s="51"/>
      <c r="C37" s="51" t="s">
        <v>111</v>
      </c>
      <c r="D37" s="320">
        <f>'NGHIÊN CỨU KHOA HỌC'!G39</f>
        <v>0</v>
      </c>
      <c r="E37" s="321"/>
      <c r="F37" s="52"/>
      <c r="G37" s="42"/>
      <c r="H37" s="40"/>
      <c r="I37" s="40"/>
      <c r="J37" s="40"/>
    </row>
    <row r="38" spans="2:10" x14ac:dyDescent="0.2">
      <c r="B38" s="51"/>
      <c r="C38" s="51" t="s">
        <v>173</v>
      </c>
      <c r="D38" s="320">
        <f>'NGHIÊN CỨU KHOA HỌC'!G45</f>
        <v>0</v>
      </c>
      <c r="E38" s="320"/>
      <c r="F38" s="52"/>
      <c r="G38" s="42"/>
      <c r="H38" s="40"/>
      <c r="I38" s="40"/>
      <c r="J38" s="40"/>
    </row>
    <row r="39" spans="2:10" x14ac:dyDescent="0.2">
      <c r="B39" s="51"/>
      <c r="C39" s="51" t="s">
        <v>222</v>
      </c>
      <c r="D39" s="320">
        <f>'NGHIÊN CỨU KHOA HỌC'!G51+'NGHIÊN CỨU KHOA HỌC'!G55+'NGHIÊN CỨU KHOA HỌC'!G59</f>
        <v>0</v>
      </c>
      <c r="E39" s="320"/>
      <c r="F39" s="52"/>
      <c r="G39" s="42"/>
      <c r="H39" s="40"/>
      <c r="I39" s="40"/>
      <c r="J39" s="40"/>
    </row>
    <row r="40" spans="2:10" s="229" customFormat="1" ht="3.6" customHeight="1" x14ac:dyDescent="0.2">
      <c r="B40" s="225"/>
      <c r="C40" s="225"/>
      <c r="D40" s="226"/>
      <c r="E40" s="226"/>
      <c r="F40" s="227"/>
      <c r="G40" s="228"/>
    </row>
    <row r="41" spans="2:10" ht="19.5" customHeight="1" x14ac:dyDescent="0.2">
      <c r="B41" s="322" t="s">
        <v>35</v>
      </c>
      <c r="C41" s="322"/>
      <c r="D41" s="323">
        <f>SUM(D15+D32)</f>
        <v>1206.83</v>
      </c>
      <c r="E41" s="323"/>
      <c r="F41" s="230" t="s">
        <v>105</v>
      </c>
      <c r="G41" s="319"/>
      <c r="H41" s="319"/>
      <c r="I41" s="319"/>
      <c r="J41" s="319"/>
    </row>
    <row r="45" spans="2:10" x14ac:dyDescent="0.2">
      <c r="B45" s="316" t="s">
        <v>203</v>
      </c>
      <c r="C45" s="317"/>
      <c r="D45" s="317"/>
      <c r="G45" s="318" t="s">
        <v>174</v>
      </c>
      <c r="H45" s="318"/>
      <c r="I45" s="318"/>
    </row>
    <row r="51" spans="2:9" x14ac:dyDescent="0.2">
      <c r="B51" s="317"/>
      <c r="C51" s="317"/>
      <c r="D51" s="317"/>
      <c r="G51" s="317" t="str">
        <f>D9 &amp; D8</f>
        <v xml:space="preserve">  Đại tá </v>
      </c>
      <c r="H51" s="317"/>
      <c r="I51" s="317"/>
    </row>
    <row r="57" spans="2:9" x14ac:dyDescent="0.2">
      <c r="B57" s="130" t="s">
        <v>225</v>
      </c>
      <c r="C57" s="130"/>
    </row>
    <row r="58" spans="2:9" x14ac:dyDescent="0.2">
      <c r="B58" s="260" t="s">
        <v>224</v>
      </c>
      <c r="C58" s="260"/>
      <c r="D58" s="260"/>
    </row>
  </sheetData>
  <sheetProtection password="D870" sheet="1" objects="1" scenarios="1" formatCells="0" formatColumns="0" formatRows="0" insertColumns="0" insertRows="0" deleteColumns="0" deleteRows="0"/>
  <dataConsolidate/>
  <customSheetViews>
    <customSheetView guid="{7B5EE269-0F71-4ABF-8D93-84D0C328C0C4}">
      <selection activeCell="F16" sqref="F16"/>
      <pageMargins left="0.7" right="0.7" top="0.75" bottom="0.75" header="0.3" footer="0.3"/>
      <pageSetup orientation="portrait"/>
    </customSheetView>
  </customSheetViews>
  <mergeCells count="53">
    <mergeCell ref="G16:J16"/>
    <mergeCell ref="G17:J17"/>
    <mergeCell ref="H14:I14"/>
    <mergeCell ref="H15:I15"/>
    <mergeCell ref="H19:I19"/>
    <mergeCell ref="B3:D3"/>
    <mergeCell ref="D15:E15"/>
    <mergeCell ref="D10:F10"/>
    <mergeCell ref="A6:J6"/>
    <mergeCell ref="D8:F8"/>
    <mergeCell ref="D9:F9"/>
    <mergeCell ref="D11:F11"/>
    <mergeCell ref="D12:F12"/>
    <mergeCell ref="D13:F13"/>
    <mergeCell ref="D14:E14"/>
    <mergeCell ref="F3:J3"/>
    <mergeCell ref="F4:J4"/>
    <mergeCell ref="B16:C16"/>
    <mergeCell ref="D16:E16"/>
    <mergeCell ref="D33:E33"/>
    <mergeCell ref="D17:E17"/>
    <mergeCell ref="B22:C22"/>
    <mergeCell ref="B32:C32"/>
    <mergeCell ref="D30:E30"/>
    <mergeCell ref="D32:E32"/>
    <mergeCell ref="D23:E23"/>
    <mergeCell ref="D24:E24"/>
    <mergeCell ref="D25:E25"/>
    <mergeCell ref="D26:E26"/>
    <mergeCell ref="B30:C30"/>
    <mergeCell ref="D18:E18"/>
    <mergeCell ref="D19:E19"/>
    <mergeCell ref="D20:E20"/>
    <mergeCell ref="D21:E21"/>
    <mergeCell ref="D36:E36"/>
    <mergeCell ref="H21:J21"/>
    <mergeCell ref="D28:E28"/>
    <mergeCell ref="H22:J22"/>
    <mergeCell ref="D34:E34"/>
    <mergeCell ref="H32:I32"/>
    <mergeCell ref="D35:E35"/>
    <mergeCell ref="D22:E22"/>
    <mergeCell ref="H35:I35"/>
    <mergeCell ref="B45:D45"/>
    <mergeCell ref="G45:I45"/>
    <mergeCell ref="G51:I51"/>
    <mergeCell ref="G41:J41"/>
    <mergeCell ref="D37:E37"/>
    <mergeCell ref="D38:E38"/>
    <mergeCell ref="B41:C41"/>
    <mergeCell ref="D41:E41"/>
    <mergeCell ref="B51:D51"/>
    <mergeCell ref="D39:E39"/>
  </mergeCells>
  <dataValidations disablePrompts="1" count="1">
    <dataValidation type="list" allowBlank="1" showInputMessage="1" showErrorMessage="1" sqref="D13:F13">
      <formula1>Học_vị</formula1>
    </dataValidation>
  </dataValidations>
  <pageMargins left="0.19685039370078741" right="0.19685039370078741" top="0.39370078740157483" bottom="0.39370078740157483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>
          <x14:formula1>
            <xm:f>Sheet5!$A$4:$A$11</xm:f>
          </x14:formula1>
          <xm:sqref>D9:F9</xm:sqref>
        </x14:dataValidation>
        <x14:dataValidation type="list" allowBlank="1" showInputMessage="1" showErrorMessage="1">
          <x14:formula1>
            <xm:f>Sheet5!$B$4:$B$9</xm:f>
          </x14:formula1>
          <xm:sqref>D11:F11</xm:sqref>
        </x14:dataValidation>
        <x14:dataValidation type="list" allowBlank="1" showInputMessage="1" showErrorMessage="1">
          <x14:formula1>
            <xm:f>Sheet5!$D$4:$D$8</xm:f>
          </x14:formula1>
          <xm:sqref>D12:F12</xm:sqref>
        </x14:dataValidation>
        <x14:dataValidation type="list" allowBlank="1" showInputMessage="1" showErrorMessage="1">
          <x14:formula1>
            <xm:f>Sheet5!$C$4:$C$7</xm:f>
          </x14:formula1>
          <xm:sqref>D13:F13</xm:sqref>
        </x14:dataValidation>
        <x14:dataValidation type="list" allowBlank="1" showInputMessage="1" showErrorMessage="1">
          <x14:formula1>
            <xm:f>Sheet5!$C$44:$C$58</xm:f>
          </x14:formula1>
          <xm:sqref>H15:I15</xm:sqref>
        </x14:dataValidation>
        <x14:dataValidation type="list" allowBlank="1" showInputMessage="1" showErrorMessage="1">
          <x14:formula1>
            <xm:f>Sheet5!$B$4:$B$7</xm:f>
          </x14:formula1>
          <xm:sqref>D11:F11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-0.249977111117893"/>
  </sheetPr>
  <dimension ref="A2:J52"/>
  <sheetViews>
    <sheetView topLeftCell="A19" workbookViewId="0">
      <selection activeCell="C21" sqref="C21"/>
    </sheetView>
  </sheetViews>
  <sheetFormatPr defaultColWidth="8.75" defaultRowHeight="12.75" x14ac:dyDescent="0.2"/>
  <cols>
    <col min="1" max="1" width="4" style="30" customWidth="1"/>
    <col min="2" max="2" width="5.75" style="30" customWidth="1"/>
    <col min="3" max="3" width="28.75" style="30" customWidth="1"/>
    <col min="4" max="4" width="7.25" style="30" customWidth="1"/>
    <col min="5" max="5" width="7.75" style="30" customWidth="1"/>
    <col min="6" max="6" width="10.75" style="32" customWidth="1"/>
    <col min="7" max="7" width="8.25" style="32" customWidth="1"/>
    <col min="8" max="9" width="8.75" style="32" customWidth="1"/>
    <col min="10" max="10" width="10.625" style="30" customWidth="1"/>
    <col min="11" max="16384" width="8.75" style="30"/>
  </cols>
  <sheetData>
    <row r="2" spans="1:10" ht="14.65" customHeight="1" x14ac:dyDescent="0.25">
      <c r="B2" s="371" t="s">
        <v>63</v>
      </c>
      <c r="C2" s="371"/>
      <c r="D2" s="371"/>
      <c r="E2" s="371"/>
      <c r="F2" s="371"/>
      <c r="G2" s="371"/>
      <c r="H2" s="371"/>
      <c r="I2" s="371"/>
      <c r="J2" s="371"/>
    </row>
    <row r="3" spans="1:10" ht="14.65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</row>
    <row r="4" spans="1:10" ht="15" customHeight="1" x14ac:dyDescent="0.2">
      <c r="A4" s="182"/>
      <c r="B4" s="376" t="str">
        <f xml:space="preserve"> 'TỔNG HỢP'!D9 &amp;  'TỔNG HỢP'!D8&amp; "," &amp; 'TỔNG HỢP'!D10</f>
        <v xml:space="preserve">  Đại tá ,</v>
      </c>
      <c r="C4" s="376"/>
      <c r="D4" s="376"/>
      <c r="E4" s="376"/>
      <c r="F4" s="376"/>
      <c r="G4" s="376"/>
      <c r="H4" s="376"/>
      <c r="I4" s="376"/>
      <c r="J4" s="377"/>
    </row>
    <row r="5" spans="1:10" s="31" customFormat="1" ht="25.5" x14ac:dyDescent="0.2">
      <c r="B5" s="119" t="s">
        <v>8</v>
      </c>
      <c r="C5" s="120" t="s">
        <v>9</v>
      </c>
      <c r="D5" s="121" t="s">
        <v>59</v>
      </c>
      <c r="E5" s="121" t="s">
        <v>40</v>
      </c>
      <c r="F5" s="121" t="s">
        <v>12</v>
      </c>
      <c r="G5" s="120" t="s">
        <v>10</v>
      </c>
      <c r="H5" s="121" t="s">
        <v>11</v>
      </c>
      <c r="I5" s="118" t="s">
        <v>58</v>
      </c>
      <c r="J5" s="122" t="s">
        <v>14</v>
      </c>
    </row>
    <row r="6" spans="1:10" x14ac:dyDescent="0.2">
      <c r="B6" s="374" t="s">
        <v>142</v>
      </c>
      <c r="C6" s="375"/>
      <c r="D6" s="29"/>
      <c r="E6" s="29"/>
      <c r="F6" s="29"/>
      <c r="G6" s="29">
        <f>SUM(G7:G18)</f>
        <v>8</v>
      </c>
      <c r="H6" s="29">
        <f>SUM(H7:H18)</f>
        <v>120</v>
      </c>
      <c r="I6" s="29">
        <f>SUM(I7:I18)</f>
        <v>132</v>
      </c>
      <c r="J6" s="55"/>
    </row>
    <row r="7" spans="1:10" x14ac:dyDescent="0.2">
      <c r="B7" s="10">
        <v>1</v>
      </c>
      <c r="C7" s="142"/>
      <c r="D7" s="137" t="s">
        <v>62</v>
      </c>
      <c r="E7" s="137" t="s">
        <v>48</v>
      </c>
      <c r="F7" s="114" t="s">
        <v>240</v>
      </c>
      <c r="G7" s="19">
        <v>2</v>
      </c>
      <c r="H7" s="19">
        <v>30</v>
      </c>
      <c r="I7" s="284">
        <f>IF(ISBLANK(D7),0, IF(ISNUMBER(SEARCH("&lt; 75",D7)),1, IF(ISNUMBER(SEARCH("76-100",D7)),1.1,IF(ISNUMBER(SEARCH("&gt; 101",D7)),1.2))))*H7</f>
        <v>36</v>
      </c>
      <c r="J7" s="24"/>
    </row>
    <row r="8" spans="1:10" x14ac:dyDescent="0.2">
      <c r="B8" s="10">
        <v>2</v>
      </c>
      <c r="C8" s="141"/>
      <c r="D8" s="137" t="s">
        <v>60</v>
      </c>
      <c r="E8" s="137" t="s">
        <v>48</v>
      </c>
      <c r="F8" s="114" t="s">
        <v>227</v>
      </c>
      <c r="G8" s="19">
        <v>2</v>
      </c>
      <c r="H8" s="19">
        <v>30</v>
      </c>
      <c r="I8" s="285">
        <f t="shared" ref="I8:I18" si="0">IF(ISBLANK(D8),0, IF(ISNUMBER(SEARCH("&lt; 75",D8)),1, IF(ISNUMBER(SEARCH("76-100",D8)),1.1,IF(ISNUMBER(SEARCH("&gt; 101",D8)),1.2))))*H8</f>
        <v>30</v>
      </c>
      <c r="J8" s="24"/>
    </row>
    <row r="9" spans="1:10" x14ac:dyDescent="0.2">
      <c r="B9" s="10">
        <v>3</v>
      </c>
      <c r="C9" s="141"/>
      <c r="D9" s="137" t="s">
        <v>60</v>
      </c>
      <c r="E9" s="137" t="s">
        <v>48</v>
      </c>
      <c r="F9" s="114" t="s">
        <v>227</v>
      </c>
      <c r="G9" s="19">
        <v>2</v>
      </c>
      <c r="H9" s="19">
        <v>30</v>
      </c>
      <c r="I9" s="285">
        <f t="shared" si="0"/>
        <v>30</v>
      </c>
      <c r="J9" s="24"/>
    </row>
    <row r="10" spans="1:10" x14ac:dyDescent="0.2">
      <c r="B10" s="10">
        <v>4</v>
      </c>
      <c r="C10" s="141"/>
      <c r="D10" s="137" t="s">
        <v>62</v>
      </c>
      <c r="E10" s="137" t="s">
        <v>48</v>
      </c>
      <c r="F10" s="114" t="s">
        <v>240</v>
      </c>
      <c r="G10" s="19">
        <v>2</v>
      </c>
      <c r="H10" s="19">
        <v>30</v>
      </c>
      <c r="I10" s="285">
        <f t="shared" si="0"/>
        <v>36</v>
      </c>
      <c r="J10" s="24"/>
    </row>
    <row r="11" spans="1:10" x14ac:dyDescent="0.2">
      <c r="B11" s="10">
        <v>5</v>
      </c>
      <c r="C11" s="141"/>
      <c r="D11" s="137"/>
      <c r="E11" s="137" t="s">
        <v>48</v>
      </c>
      <c r="F11" s="114"/>
      <c r="G11" s="19"/>
      <c r="H11" s="19"/>
      <c r="I11" s="285">
        <f t="shared" si="0"/>
        <v>0</v>
      </c>
      <c r="J11" s="24"/>
    </row>
    <row r="12" spans="1:10" x14ac:dyDescent="0.2">
      <c r="B12" s="10">
        <v>6</v>
      </c>
      <c r="C12" s="141"/>
      <c r="D12" s="137"/>
      <c r="E12" s="137"/>
      <c r="F12" s="114"/>
      <c r="G12" s="19"/>
      <c r="H12" s="19"/>
      <c r="I12" s="285">
        <f t="shared" si="0"/>
        <v>0</v>
      </c>
      <c r="J12" s="24"/>
    </row>
    <row r="13" spans="1:10" x14ac:dyDescent="0.2">
      <c r="B13" s="10">
        <v>7</v>
      </c>
      <c r="C13" s="141"/>
      <c r="D13" s="137"/>
      <c r="E13" s="137"/>
      <c r="F13" s="114"/>
      <c r="G13" s="19"/>
      <c r="H13" s="19"/>
      <c r="I13" s="285">
        <f t="shared" si="0"/>
        <v>0</v>
      </c>
      <c r="J13" s="24"/>
    </row>
    <row r="14" spans="1:10" x14ac:dyDescent="0.2">
      <c r="B14" s="10">
        <v>8</v>
      </c>
      <c r="C14" s="141"/>
      <c r="D14" s="137"/>
      <c r="E14" s="137"/>
      <c r="F14" s="114"/>
      <c r="G14" s="19"/>
      <c r="H14" s="19"/>
      <c r="I14" s="285">
        <f t="shared" si="0"/>
        <v>0</v>
      </c>
      <c r="J14" s="24"/>
    </row>
    <row r="15" spans="1:10" x14ac:dyDescent="0.2">
      <c r="B15" s="10">
        <v>9</v>
      </c>
      <c r="C15" s="141"/>
      <c r="D15" s="137"/>
      <c r="E15" s="137"/>
      <c r="F15" s="114"/>
      <c r="G15" s="19"/>
      <c r="H15" s="19"/>
      <c r="I15" s="285">
        <f t="shared" si="0"/>
        <v>0</v>
      </c>
      <c r="J15" s="24"/>
    </row>
    <row r="16" spans="1:10" x14ac:dyDescent="0.2">
      <c r="B16" s="10">
        <v>10</v>
      </c>
      <c r="C16" s="141"/>
      <c r="D16" s="137"/>
      <c r="E16" s="137"/>
      <c r="F16" s="114"/>
      <c r="G16" s="19"/>
      <c r="H16" s="19"/>
      <c r="I16" s="285">
        <f t="shared" si="0"/>
        <v>0</v>
      </c>
      <c r="J16" s="24"/>
    </row>
    <row r="17" spans="2:10" x14ac:dyDescent="0.2">
      <c r="B17" s="10">
        <v>11</v>
      </c>
      <c r="C17" s="141"/>
      <c r="D17" s="137"/>
      <c r="E17" s="137"/>
      <c r="F17" s="114"/>
      <c r="G17" s="19"/>
      <c r="H17" s="19"/>
      <c r="I17" s="285">
        <f t="shared" si="0"/>
        <v>0</v>
      </c>
      <c r="J17" s="24"/>
    </row>
    <row r="18" spans="2:10" x14ac:dyDescent="0.2">
      <c r="B18" s="26">
        <v>12</v>
      </c>
      <c r="C18" s="141"/>
      <c r="D18" s="137"/>
      <c r="E18" s="137"/>
      <c r="F18" s="139"/>
      <c r="G18" s="27"/>
      <c r="H18" s="27"/>
      <c r="I18" s="285">
        <f t="shared" si="0"/>
        <v>0</v>
      </c>
      <c r="J18" s="28"/>
    </row>
    <row r="19" spans="2:10" x14ac:dyDescent="0.2">
      <c r="B19" s="372" t="s">
        <v>143</v>
      </c>
      <c r="C19" s="373"/>
      <c r="D19" s="283" t="s">
        <v>218</v>
      </c>
      <c r="E19" s="23" t="s">
        <v>40</v>
      </c>
      <c r="F19" s="23" t="s">
        <v>12</v>
      </c>
      <c r="G19" s="23">
        <f>SUM(G20:G29)</f>
        <v>6</v>
      </c>
      <c r="H19" s="23">
        <f>SUM(H20:H29)</f>
        <v>135</v>
      </c>
      <c r="I19" s="23">
        <f>SUM(I20:I29)</f>
        <v>162</v>
      </c>
      <c r="J19" s="123"/>
    </row>
    <row r="20" spans="2:10" x14ac:dyDescent="0.2">
      <c r="B20" s="10">
        <v>1</v>
      </c>
      <c r="C20" s="142"/>
      <c r="D20" s="54" t="s">
        <v>65</v>
      </c>
      <c r="E20" s="137" t="s">
        <v>55</v>
      </c>
      <c r="F20" s="10" t="s">
        <v>228</v>
      </c>
      <c r="G20" s="19">
        <v>2</v>
      </c>
      <c r="H20" s="19">
        <v>45</v>
      </c>
      <c r="I20" s="285">
        <f>IF(ISBLANK(D20),0, IF(ISNUMBER(SEARCH("CSN",D20)),1.1,1.2))*H20</f>
        <v>54</v>
      </c>
      <c r="J20" s="24"/>
    </row>
    <row r="21" spans="2:10" x14ac:dyDescent="0.2">
      <c r="B21" s="10">
        <v>2</v>
      </c>
      <c r="C21" s="141"/>
      <c r="D21" s="54" t="s">
        <v>65</v>
      </c>
      <c r="E21" s="137" t="s">
        <v>55</v>
      </c>
      <c r="F21" s="10" t="s">
        <v>229</v>
      </c>
      <c r="G21" s="19">
        <v>2</v>
      </c>
      <c r="H21" s="19">
        <v>45</v>
      </c>
      <c r="I21" s="285">
        <f t="shared" ref="I21:I29" si="1">IF(ISBLANK(D21),0, IF(ISNUMBER(SEARCH("CSN",D21)),1.1,1.2))*H21</f>
        <v>54</v>
      </c>
      <c r="J21" s="24"/>
    </row>
    <row r="22" spans="2:10" x14ac:dyDescent="0.2">
      <c r="B22" s="10">
        <v>3</v>
      </c>
      <c r="C22" s="141"/>
      <c r="D22" s="54" t="s">
        <v>65</v>
      </c>
      <c r="E22" s="137" t="s">
        <v>55</v>
      </c>
      <c r="F22" s="10" t="s">
        <v>230</v>
      </c>
      <c r="G22" s="19">
        <v>2</v>
      </c>
      <c r="H22" s="19">
        <v>45</v>
      </c>
      <c r="I22" s="285">
        <f t="shared" si="1"/>
        <v>54</v>
      </c>
      <c r="J22" s="24"/>
    </row>
    <row r="23" spans="2:10" x14ac:dyDescent="0.2">
      <c r="B23" s="10">
        <v>4</v>
      </c>
      <c r="C23" s="141"/>
      <c r="D23" s="54"/>
      <c r="E23" s="137"/>
      <c r="F23" s="10"/>
      <c r="G23" s="19"/>
      <c r="H23" s="19"/>
      <c r="I23" s="285">
        <f t="shared" si="1"/>
        <v>0</v>
      </c>
      <c r="J23" s="24"/>
    </row>
    <row r="24" spans="2:10" x14ac:dyDescent="0.2">
      <c r="B24" s="10">
        <v>5</v>
      </c>
      <c r="C24" s="141"/>
      <c r="D24" s="54"/>
      <c r="E24" s="137"/>
      <c r="F24" s="10"/>
      <c r="G24" s="19"/>
      <c r="H24" s="19"/>
      <c r="I24" s="285">
        <f t="shared" si="1"/>
        <v>0</v>
      </c>
      <c r="J24" s="24"/>
    </row>
    <row r="25" spans="2:10" x14ac:dyDescent="0.2">
      <c r="B25" s="10">
        <v>6</v>
      </c>
      <c r="C25" s="141"/>
      <c r="D25" s="54"/>
      <c r="E25" s="137"/>
      <c r="F25" s="10"/>
      <c r="G25" s="19"/>
      <c r="H25" s="19"/>
      <c r="I25" s="285">
        <f t="shared" si="1"/>
        <v>0</v>
      </c>
      <c r="J25" s="24"/>
    </row>
    <row r="26" spans="2:10" x14ac:dyDescent="0.2">
      <c r="B26" s="10">
        <v>7</v>
      </c>
      <c r="C26" s="141"/>
      <c r="D26" s="54"/>
      <c r="E26" s="137"/>
      <c r="F26" s="10"/>
      <c r="G26" s="19"/>
      <c r="H26" s="19"/>
      <c r="I26" s="285">
        <f t="shared" si="1"/>
        <v>0</v>
      </c>
      <c r="J26" s="24"/>
    </row>
    <row r="27" spans="2:10" x14ac:dyDescent="0.2">
      <c r="B27" s="10">
        <v>8</v>
      </c>
      <c r="C27" s="141"/>
      <c r="D27" s="54"/>
      <c r="E27" s="137"/>
      <c r="F27" s="10"/>
      <c r="G27" s="19"/>
      <c r="H27" s="19"/>
      <c r="I27" s="285">
        <f t="shared" si="1"/>
        <v>0</v>
      </c>
      <c r="J27" s="24"/>
    </row>
    <row r="28" spans="2:10" x14ac:dyDescent="0.2">
      <c r="B28" s="10">
        <v>9</v>
      </c>
      <c r="C28" s="141"/>
      <c r="D28" s="54"/>
      <c r="E28" s="137"/>
      <c r="F28" s="10"/>
      <c r="G28" s="19"/>
      <c r="H28" s="19"/>
      <c r="I28" s="285">
        <f t="shared" si="1"/>
        <v>0</v>
      </c>
      <c r="J28" s="24"/>
    </row>
    <row r="29" spans="2:10" x14ac:dyDescent="0.2">
      <c r="B29" s="26">
        <v>10</v>
      </c>
      <c r="C29" s="141"/>
      <c r="D29" s="180"/>
      <c r="E29" s="312"/>
      <c r="F29" s="26"/>
      <c r="G29" s="27"/>
      <c r="H29" s="27"/>
      <c r="I29" s="286">
        <f t="shared" si="1"/>
        <v>0</v>
      </c>
      <c r="J29" s="28"/>
    </row>
    <row r="30" spans="2:10" x14ac:dyDescent="0.2">
      <c r="B30" s="374" t="s">
        <v>144</v>
      </c>
      <c r="C30" s="375"/>
      <c r="D30" s="29" t="s">
        <v>59</v>
      </c>
      <c r="E30" s="29" t="s">
        <v>40</v>
      </c>
      <c r="F30" s="29" t="s">
        <v>12</v>
      </c>
      <c r="G30" s="29">
        <f>SUM(G31:G40)</f>
        <v>0</v>
      </c>
      <c r="H30" s="29">
        <f>SUM(H31:H40)</f>
        <v>0</v>
      </c>
      <c r="I30" s="29">
        <f>SUM(I31:I40)</f>
        <v>0</v>
      </c>
      <c r="J30" s="55"/>
    </row>
    <row r="31" spans="2:10" x14ac:dyDescent="0.2">
      <c r="B31" s="10">
        <v>1</v>
      </c>
      <c r="C31" s="141"/>
      <c r="D31" s="137"/>
      <c r="E31" s="137"/>
      <c r="F31" s="114"/>
      <c r="G31" s="19"/>
      <c r="H31" s="19"/>
      <c r="I31" s="285">
        <f>H31*1.5</f>
        <v>0</v>
      </c>
      <c r="J31" s="24"/>
    </row>
    <row r="32" spans="2:10" x14ac:dyDescent="0.2">
      <c r="B32" s="10">
        <v>2</v>
      </c>
      <c r="C32" s="141"/>
      <c r="D32" s="137"/>
      <c r="E32" s="137"/>
      <c r="F32" s="114"/>
      <c r="G32" s="19"/>
      <c r="H32" s="19"/>
      <c r="I32" s="285">
        <f t="shared" ref="I32:I40" si="2">H32*1.5</f>
        <v>0</v>
      </c>
      <c r="J32" s="24"/>
    </row>
    <row r="33" spans="2:10" x14ac:dyDescent="0.2">
      <c r="B33" s="10">
        <v>3</v>
      </c>
      <c r="C33" s="141"/>
      <c r="D33" s="137"/>
      <c r="E33" s="137"/>
      <c r="F33" s="114"/>
      <c r="G33" s="19"/>
      <c r="H33" s="19"/>
      <c r="I33" s="285">
        <f t="shared" si="2"/>
        <v>0</v>
      </c>
      <c r="J33" s="24"/>
    </row>
    <row r="34" spans="2:10" x14ac:dyDescent="0.2">
      <c r="B34" s="10">
        <v>4</v>
      </c>
      <c r="C34" s="141"/>
      <c r="D34" s="137"/>
      <c r="E34" s="137"/>
      <c r="F34" s="114"/>
      <c r="G34" s="19"/>
      <c r="H34" s="19"/>
      <c r="I34" s="285">
        <f t="shared" si="2"/>
        <v>0</v>
      </c>
      <c r="J34" s="24"/>
    </row>
    <row r="35" spans="2:10" x14ac:dyDescent="0.2">
      <c r="B35" s="10">
        <v>5</v>
      </c>
      <c r="C35" s="141"/>
      <c r="D35" s="137"/>
      <c r="E35" s="137"/>
      <c r="F35" s="114"/>
      <c r="G35" s="19"/>
      <c r="H35" s="19"/>
      <c r="I35" s="285">
        <f t="shared" si="2"/>
        <v>0</v>
      </c>
      <c r="J35" s="24"/>
    </row>
    <row r="36" spans="2:10" x14ac:dyDescent="0.2">
      <c r="B36" s="10">
        <v>6</v>
      </c>
      <c r="C36" s="141"/>
      <c r="D36" s="137"/>
      <c r="E36" s="137"/>
      <c r="F36" s="114"/>
      <c r="G36" s="19"/>
      <c r="H36" s="19"/>
      <c r="I36" s="285">
        <f t="shared" si="2"/>
        <v>0</v>
      </c>
      <c r="J36" s="24"/>
    </row>
    <row r="37" spans="2:10" x14ac:dyDescent="0.2">
      <c r="B37" s="10">
        <v>7</v>
      </c>
      <c r="C37" s="141"/>
      <c r="D37" s="137"/>
      <c r="E37" s="137"/>
      <c r="F37" s="114"/>
      <c r="G37" s="19"/>
      <c r="H37" s="19"/>
      <c r="I37" s="285">
        <f t="shared" si="2"/>
        <v>0</v>
      </c>
      <c r="J37" s="24"/>
    </row>
    <row r="38" spans="2:10" x14ac:dyDescent="0.2">
      <c r="B38" s="10">
        <v>8</v>
      </c>
      <c r="C38" s="141"/>
      <c r="D38" s="137"/>
      <c r="E38" s="137"/>
      <c r="F38" s="114"/>
      <c r="G38" s="19"/>
      <c r="H38" s="19"/>
      <c r="I38" s="285">
        <f t="shared" si="2"/>
        <v>0</v>
      </c>
      <c r="J38" s="24"/>
    </row>
    <row r="39" spans="2:10" x14ac:dyDescent="0.2">
      <c r="B39" s="10">
        <v>9</v>
      </c>
      <c r="C39" s="141"/>
      <c r="D39" s="137"/>
      <c r="E39" s="137"/>
      <c r="F39" s="114"/>
      <c r="G39" s="19"/>
      <c r="H39" s="19"/>
      <c r="I39" s="285">
        <f t="shared" si="2"/>
        <v>0</v>
      </c>
      <c r="J39" s="24"/>
    </row>
    <row r="40" spans="2:10" x14ac:dyDescent="0.2">
      <c r="B40" s="10">
        <v>10</v>
      </c>
      <c r="C40" s="141"/>
      <c r="D40" s="137"/>
      <c r="E40" s="137"/>
      <c r="F40" s="114"/>
      <c r="G40" s="19"/>
      <c r="H40" s="19"/>
      <c r="I40" s="285">
        <f t="shared" si="2"/>
        <v>0</v>
      </c>
      <c r="J40" s="24"/>
    </row>
    <row r="41" spans="2:10" x14ac:dyDescent="0.2">
      <c r="B41" s="372" t="s">
        <v>145</v>
      </c>
      <c r="C41" s="373"/>
      <c r="D41" s="22" t="s">
        <v>59</v>
      </c>
      <c r="E41" s="22" t="s">
        <v>40</v>
      </c>
      <c r="F41" s="23" t="s">
        <v>12</v>
      </c>
      <c r="G41" s="23">
        <f>SUM(G42:G51)</f>
        <v>0</v>
      </c>
      <c r="H41" s="23">
        <f>SUM(H42:H51)</f>
        <v>0</v>
      </c>
      <c r="I41" s="23">
        <f>SUM(I42:I51)</f>
        <v>0</v>
      </c>
      <c r="J41" s="23"/>
    </row>
    <row r="42" spans="2:10" x14ac:dyDescent="0.2">
      <c r="B42" s="11">
        <v>1</v>
      </c>
      <c r="C42" s="142"/>
      <c r="D42" s="137"/>
      <c r="E42" s="137"/>
      <c r="F42" s="114"/>
      <c r="G42" s="138"/>
      <c r="H42" s="19"/>
      <c r="I42" s="285">
        <f>IF(ISBLANK(D42),0, IF(ISNUMBER(SEARCH("&lt; 75",D42)),1, IF(ISNUMBER(SEARCH("76-100",D42)),1.1,IF(ISNUMBER(SEARCH("&gt; 101",D42)),1.2))))*H42</f>
        <v>0</v>
      </c>
      <c r="J42" s="24"/>
    </row>
    <row r="43" spans="2:10" x14ac:dyDescent="0.2">
      <c r="B43" s="11">
        <v>2</v>
      </c>
      <c r="C43" s="142"/>
      <c r="D43" s="137"/>
      <c r="E43" s="137"/>
      <c r="F43" s="114"/>
      <c r="G43" s="138"/>
      <c r="H43" s="19"/>
      <c r="I43" s="285">
        <f>IF(ISBLANK(D43),0, IF(ISNUMBER(SEARCH("&lt; 75",D43)),1, IF(ISNUMBER(SEARCH("76-100",D43)),1.1,IF(ISNUMBER(SEARCH("&gt; 101",D43)),1.2))))*H43</f>
        <v>0</v>
      </c>
      <c r="J43" s="24"/>
    </row>
    <row r="44" spans="2:10" x14ac:dyDescent="0.2">
      <c r="B44" s="11">
        <v>3</v>
      </c>
      <c r="C44" s="142"/>
      <c r="D44" s="137"/>
      <c r="E44" s="137"/>
      <c r="F44" s="114"/>
      <c r="G44" s="138"/>
      <c r="H44" s="19"/>
      <c r="I44" s="285">
        <f t="shared" ref="I44:I51" si="3">IF(ISBLANK(D44),0, IF(ISNUMBER(SEARCH("&lt; 75",D44)),1, IF(ISNUMBER(SEARCH("76-100",D44)),1.1,IF(ISNUMBER(SEARCH("&gt; 101",D44)),1.2))))*H44</f>
        <v>0</v>
      </c>
      <c r="J44" s="24"/>
    </row>
    <row r="45" spans="2:10" x14ac:dyDescent="0.2">
      <c r="B45" s="11">
        <v>4</v>
      </c>
      <c r="C45" s="142"/>
      <c r="D45" s="137"/>
      <c r="E45" s="137"/>
      <c r="F45" s="114"/>
      <c r="G45" s="138"/>
      <c r="H45" s="19"/>
      <c r="I45" s="285">
        <f t="shared" si="3"/>
        <v>0</v>
      </c>
      <c r="J45" s="24"/>
    </row>
    <row r="46" spans="2:10" x14ac:dyDescent="0.2">
      <c r="B46" s="11">
        <v>5</v>
      </c>
      <c r="C46" s="142"/>
      <c r="D46" s="137"/>
      <c r="E46" s="137"/>
      <c r="F46" s="114"/>
      <c r="G46" s="138"/>
      <c r="H46" s="19"/>
      <c r="I46" s="285">
        <f t="shared" si="3"/>
        <v>0</v>
      </c>
      <c r="J46" s="24"/>
    </row>
    <row r="47" spans="2:10" x14ac:dyDescent="0.2">
      <c r="B47" s="11">
        <v>6</v>
      </c>
      <c r="C47" s="142"/>
      <c r="D47" s="137"/>
      <c r="E47" s="137"/>
      <c r="F47" s="114"/>
      <c r="G47" s="138"/>
      <c r="H47" s="19"/>
      <c r="I47" s="285">
        <f t="shared" si="3"/>
        <v>0</v>
      </c>
      <c r="J47" s="24"/>
    </row>
    <row r="48" spans="2:10" x14ac:dyDescent="0.2">
      <c r="B48" s="11">
        <v>7</v>
      </c>
      <c r="C48" s="142"/>
      <c r="D48" s="137"/>
      <c r="E48" s="137"/>
      <c r="F48" s="114"/>
      <c r="G48" s="138"/>
      <c r="H48" s="19"/>
      <c r="I48" s="285">
        <f t="shared" si="3"/>
        <v>0</v>
      </c>
      <c r="J48" s="24"/>
    </row>
    <row r="49" spans="2:10" x14ac:dyDescent="0.2">
      <c r="B49" s="11">
        <v>8</v>
      </c>
      <c r="C49" s="142"/>
      <c r="D49" s="137"/>
      <c r="E49" s="137"/>
      <c r="F49" s="114"/>
      <c r="G49" s="138"/>
      <c r="H49" s="19"/>
      <c r="I49" s="285">
        <f t="shared" si="3"/>
        <v>0</v>
      </c>
      <c r="J49" s="24"/>
    </row>
    <row r="50" spans="2:10" x14ac:dyDescent="0.2">
      <c r="B50" s="11">
        <v>9</v>
      </c>
      <c r="C50" s="142"/>
      <c r="D50" s="137"/>
      <c r="E50" s="137"/>
      <c r="F50" s="114"/>
      <c r="G50" s="138"/>
      <c r="H50" s="19"/>
      <c r="I50" s="285">
        <f t="shared" si="3"/>
        <v>0</v>
      </c>
      <c r="J50" s="24"/>
    </row>
    <row r="51" spans="2:10" x14ac:dyDescent="0.2">
      <c r="B51" s="25">
        <v>10</v>
      </c>
      <c r="C51" s="143"/>
      <c r="D51" s="312"/>
      <c r="E51" s="312"/>
      <c r="F51" s="139"/>
      <c r="G51" s="140"/>
      <c r="H51" s="27"/>
      <c r="I51" s="286">
        <f t="shared" si="3"/>
        <v>0</v>
      </c>
      <c r="J51" s="28"/>
    </row>
    <row r="52" spans="2:10" ht="14.65" customHeight="1" x14ac:dyDescent="0.2">
      <c r="B52" s="368" t="s">
        <v>13</v>
      </c>
      <c r="C52" s="369"/>
      <c r="D52" s="369"/>
      <c r="E52" s="369"/>
      <c r="F52" s="370"/>
      <c r="G52" s="188">
        <f>SUM(G41+G6+G19+G30)</f>
        <v>14</v>
      </c>
      <c r="H52" s="188">
        <f>SUM(H41,H6,H19,H30)</f>
        <v>255</v>
      </c>
      <c r="I52" s="188">
        <f>ROUND(SUM(I41,I6,I19+I30),2)</f>
        <v>294</v>
      </c>
      <c r="J52" s="189"/>
    </row>
  </sheetData>
  <sheetProtection password="D870" sheet="1" objects="1" scenarios="1" formatCells="0" formatColumns="0" deleteColumns="0" deleteRows="0"/>
  <dataConsolidate/>
  <customSheetViews>
    <customSheetView guid="{7B5EE269-0F71-4ABF-8D93-84D0C328C0C4}" showPageBreaks="1" topLeftCell="A19">
      <selection activeCell="K49" sqref="K49"/>
      <pageMargins left="0.7" right="0.7" top="0.75" bottom="0.75" header="0.3" footer="0.3"/>
      <pageSetup orientation="portrait"/>
    </customSheetView>
  </customSheetViews>
  <mergeCells count="7">
    <mergeCell ref="B52:F52"/>
    <mergeCell ref="B2:J2"/>
    <mergeCell ref="B41:C41"/>
    <mergeCell ref="B6:C6"/>
    <mergeCell ref="B19:C19"/>
    <mergeCell ref="B30:C30"/>
    <mergeCell ref="B4:J4"/>
  </mergeCells>
  <conditionalFormatting sqref="I42:I51 I20:I29 I31:I40 I7:I18">
    <cfRule type="cellIs" dxfId="29" priority="9" operator="equal">
      <formula>0</formula>
    </cfRule>
    <cfRule type="cellIs" priority="10" operator="equal">
      <formula>0</formula>
    </cfRule>
  </conditionalFormatting>
  <conditionalFormatting sqref="I7">
    <cfRule type="cellIs" dxfId="28" priority="2" operator="equal">
      <formula>0</formula>
    </cfRule>
  </conditionalFormatting>
  <conditionalFormatting sqref="I31:I40">
    <cfRule type="cellIs" dxfId="27" priority="1" operator="equal">
      <formula>0</formula>
    </cfRule>
  </conditionalFormatting>
  <dataValidations count="1">
    <dataValidation type="list" allowBlank="1" showInputMessage="1" showErrorMessage="1" sqref="E31:E40">
      <formula1>Hệ_đào_tạo_NCS</formula1>
    </dataValidation>
  </dataValidations>
  <pageMargins left="0.19685039370078741" right="0.19685039370078741" top="0.39370078740157483" bottom="0.39370078740157483" header="0.31496062992125984" footer="0.31496062992125984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Sheet5!$D$21:$D$24</xm:f>
          </x14:formula1>
          <xm:sqref>D42:D51 D7:D18</xm:sqref>
        </x14:dataValidation>
        <x14:dataValidation type="list" allowBlank="1" showInputMessage="1" showErrorMessage="1">
          <x14:formula1>
            <xm:f>Sheet5!$B$21:$B$23</xm:f>
          </x14:formula1>
          <xm:sqref>E42:E51</xm:sqref>
        </x14:dataValidation>
        <x14:dataValidation type="list" allowBlank="1" showInputMessage="1" showErrorMessage="1">
          <x14:formula1>
            <xm:f>Sheet5!$A$21:$A$24</xm:f>
          </x14:formula1>
          <xm:sqref>E7:E18</xm:sqref>
        </x14:dataValidation>
        <x14:dataValidation type="list" allowBlank="1" showInputMessage="1" showErrorMessage="1">
          <x14:formula1>
            <xm:f>Sheet5!$C$26:$C$27</xm:f>
          </x14:formula1>
          <xm:sqref>D20:D29</xm:sqref>
        </x14:dataValidation>
        <x14:dataValidation type="list" allowBlank="1" showInputMessage="1" showErrorMessage="1">
          <x14:formula1>
            <xm:f>Sheet5!$C$21:$C$25</xm:f>
          </x14:formula1>
          <xm:sqref>E20:E29</xm:sqref>
        </x14:dataValidation>
        <x14:dataValidation type="list" allowBlank="1" showInputMessage="1" showErrorMessage="1">
          <x14:formula1>
            <xm:f>Sheet5!$A$21:$A$24</xm:f>
          </x14:formula1>
          <xm:sqref>E7:E18</xm:sqref>
        </x14:dataValidation>
        <x14:dataValidation type="list" allowBlank="1" showInputMessage="1" showErrorMessage="1">
          <x14:formula1>
            <xm:f>Sheet5!$B$21:$B$23</xm:f>
          </x14:formula1>
          <xm:sqref>E42:E51</xm:sqref>
        </x14:dataValidation>
        <x14:dataValidation type="list" allowBlank="1" showInputMessage="1" showErrorMessage="1">
          <x14:formula1>
            <xm:f>Sheet5!$C$21:$C$25</xm:f>
          </x14:formula1>
          <xm:sqref>E20:E29</xm:sqref>
        </x14:dataValidation>
        <x14:dataValidation type="list" allowBlank="1" showInputMessage="1" showErrorMessage="1">
          <x14:formula1>
            <xm:f>Sheet5!$D$21:$D$24</xm:f>
          </x14:formula1>
          <xm:sqref>D42:D51 D7:D18</xm:sqref>
        </x14:dataValidation>
        <x14:dataValidation type="list" allowBlank="1" showInputMessage="1" showErrorMessage="1">
          <x14:formula1>
            <xm:f>Sheet5!$C$26:$C$27</xm:f>
          </x14:formula1>
          <xm:sqref>D20:D29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2:K82"/>
  <sheetViews>
    <sheetView topLeftCell="A58" workbookViewId="0">
      <selection activeCell="C56" sqref="C56"/>
    </sheetView>
  </sheetViews>
  <sheetFormatPr defaultColWidth="8.75" defaultRowHeight="12" x14ac:dyDescent="0.2"/>
  <cols>
    <col min="1" max="1" width="3.125" style="20" customWidth="1"/>
    <col min="2" max="2" width="4.25" style="20" customWidth="1"/>
    <col min="3" max="3" width="18.25" style="20" customWidth="1"/>
    <col min="4" max="4" width="6.75" style="149" customWidth="1"/>
    <col min="5" max="5" width="9.125" style="149" customWidth="1"/>
    <col min="6" max="6" width="40.875" style="20" customWidth="1"/>
    <col min="7" max="7" width="6.375" style="20" customWidth="1"/>
    <col min="8" max="8" width="5" style="20" customWidth="1"/>
    <col min="9" max="9" width="6.75" style="21" customWidth="1"/>
    <col min="10" max="16384" width="8.75" style="20"/>
  </cols>
  <sheetData>
    <row r="2" spans="2:11" ht="14.65" customHeight="1" x14ac:dyDescent="0.25">
      <c r="B2" s="381" t="s">
        <v>45</v>
      </c>
      <c r="C2" s="381"/>
      <c r="D2" s="381"/>
      <c r="E2" s="381"/>
      <c r="F2" s="381"/>
      <c r="G2" s="381"/>
      <c r="H2" s="381"/>
      <c r="I2" s="381"/>
    </row>
    <row r="3" spans="2:11" ht="14.65" customHeight="1" x14ac:dyDescent="0.25">
      <c r="B3" s="173"/>
      <c r="C3" s="173"/>
      <c r="D3" s="173"/>
      <c r="E3" s="173"/>
      <c r="F3" s="173"/>
      <c r="G3" s="173"/>
      <c r="H3" s="173"/>
      <c r="I3" s="173"/>
    </row>
    <row r="4" spans="2:11" ht="12.75" x14ac:dyDescent="0.2">
      <c r="B4" s="185" t="str">
        <f xml:space="preserve"> 'TỔNG HỢP'!D9 &amp;  'TỔNG HỢP'!D8&amp; "," &amp; 'TỔNG HỢP'!D10</f>
        <v xml:space="preserve">  Đại tá ,</v>
      </c>
      <c r="C4" s="185"/>
      <c r="D4" s="185"/>
      <c r="E4" s="185"/>
      <c r="F4" s="185"/>
      <c r="G4" s="183"/>
      <c r="H4" s="183"/>
      <c r="I4" s="183"/>
    </row>
    <row r="5" spans="2:11" s="80" customFormat="1" ht="29.65" customHeight="1" x14ac:dyDescent="0.2">
      <c r="B5" s="77" t="s">
        <v>8</v>
      </c>
      <c r="C5" s="78" t="s">
        <v>36</v>
      </c>
      <c r="D5" s="150" t="s">
        <v>12</v>
      </c>
      <c r="E5" s="145" t="s">
        <v>40</v>
      </c>
      <c r="F5" s="79" t="s">
        <v>37</v>
      </c>
      <c r="G5" s="70" t="s">
        <v>39</v>
      </c>
      <c r="H5" s="261" t="s">
        <v>38</v>
      </c>
      <c r="I5" s="131" t="s">
        <v>46</v>
      </c>
    </row>
    <row r="6" spans="2:11" s="73" customFormat="1" x14ac:dyDescent="0.2">
      <c r="B6" s="388" t="s">
        <v>136</v>
      </c>
      <c r="C6" s="389"/>
      <c r="D6" s="148"/>
      <c r="E6" s="148"/>
      <c r="F6" s="72"/>
      <c r="G6" s="71">
        <v>15</v>
      </c>
      <c r="H6" s="72"/>
      <c r="I6" s="71">
        <f>SUM(I7:I30)</f>
        <v>0</v>
      </c>
    </row>
    <row r="7" spans="2:11" ht="12.75" x14ac:dyDescent="0.2">
      <c r="B7" s="15">
        <v>1</v>
      </c>
      <c r="C7" s="91"/>
      <c r="D7" s="146"/>
      <c r="E7" s="146"/>
      <c r="F7" s="16"/>
      <c r="G7" s="17"/>
      <c r="H7" s="15">
        <v>1</v>
      </c>
      <c r="I7" s="285">
        <f>IF(ISBLANK(H7),0, NOT(ISBLANK(C7))*15/H7)</f>
        <v>0</v>
      </c>
    </row>
    <row r="8" spans="2:11" ht="12.75" x14ac:dyDescent="0.2">
      <c r="B8" s="15">
        <v>2</v>
      </c>
      <c r="C8" s="91"/>
      <c r="D8" s="146"/>
      <c r="E8" s="146"/>
      <c r="F8" s="16"/>
      <c r="G8" s="90"/>
      <c r="H8" s="15">
        <v>2</v>
      </c>
      <c r="I8" s="285">
        <f t="shared" ref="I8:I30" si="0">IF(ISBLANK(H8),0, NOT(ISBLANK(C8))*15/H8)</f>
        <v>0</v>
      </c>
    </row>
    <row r="9" spans="2:11" ht="12.75" x14ac:dyDescent="0.2">
      <c r="B9" s="15">
        <v>3</v>
      </c>
      <c r="C9" s="91"/>
      <c r="D9" s="146"/>
      <c r="E9" s="146"/>
      <c r="F9" s="16"/>
      <c r="G9" s="90"/>
      <c r="H9" s="15"/>
      <c r="I9" s="285">
        <f t="shared" si="0"/>
        <v>0</v>
      </c>
      <c r="K9" s="302"/>
    </row>
    <row r="10" spans="2:11" ht="12.75" x14ac:dyDescent="0.2">
      <c r="B10" s="15">
        <v>4</v>
      </c>
      <c r="C10" s="91"/>
      <c r="D10" s="146"/>
      <c r="E10" s="146"/>
      <c r="F10" s="16"/>
      <c r="G10" s="90"/>
      <c r="H10" s="15"/>
      <c r="I10" s="285">
        <f t="shared" si="0"/>
        <v>0</v>
      </c>
      <c r="K10" s="302"/>
    </row>
    <row r="11" spans="2:11" ht="12.75" x14ac:dyDescent="0.2">
      <c r="B11" s="15">
        <v>5</v>
      </c>
      <c r="C11" s="91"/>
      <c r="D11" s="146"/>
      <c r="E11" s="146"/>
      <c r="F11" s="16"/>
      <c r="G11" s="90"/>
      <c r="H11" s="15"/>
      <c r="I11" s="285">
        <f t="shared" si="0"/>
        <v>0</v>
      </c>
      <c r="K11" s="302"/>
    </row>
    <row r="12" spans="2:11" ht="12.75" x14ac:dyDescent="0.2">
      <c r="B12" s="15">
        <v>6</v>
      </c>
      <c r="C12" s="91"/>
      <c r="D12" s="146"/>
      <c r="E12" s="146"/>
      <c r="F12" s="16"/>
      <c r="G12" s="90"/>
      <c r="H12" s="15"/>
      <c r="I12" s="285">
        <f t="shared" si="0"/>
        <v>0</v>
      </c>
      <c r="K12" s="302"/>
    </row>
    <row r="13" spans="2:11" ht="12.75" x14ac:dyDescent="0.2">
      <c r="B13" s="15">
        <v>7</v>
      </c>
      <c r="C13" s="91"/>
      <c r="D13" s="146"/>
      <c r="E13" s="146"/>
      <c r="F13" s="16"/>
      <c r="G13" s="90"/>
      <c r="H13" s="15"/>
      <c r="I13" s="285">
        <f t="shared" si="0"/>
        <v>0</v>
      </c>
      <c r="K13" s="302"/>
    </row>
    <row r="14" spans="2:11" ht="12.75" x14ac:dyDescent="0.2">
      <c r="B14" s="15">
        <v>8</v>
      </c>
      <c r="C14" s="91"/>
      <c r="D14" s="146"/>
      <c r="E14" s="146"/>
      <c r="F14" s="16"/>
      <c r="G14" s="90"/>
      <c r="H14" s="15"/>
      <c r="I14" s="285">
        <f t="shared" si="0"/>
        <v>0</v>
      </c>
      <c r="K14" s="302"/>
    </row>
    <row r="15" spans="2:11" ht="12.75" x14ac:dyDescent="0.2">
      <c r="B15" s="15">
        <v>9</v>
      </c>
      <c r="C15" s="91"/>
      <c r="D15" s="146"/>
      <c r="E15" s="146"/>
      <c r="F15" s="16"/>
      <c r="G15" s="90"/>
      <c r="H15" s="15"/>
      <c r="I15" s="285">
        <f t="shared" si="0"/>
        <v>0</v>
      </c>
      <c r="K15" s="302"/>
    </row>
    <row r="16" spans="2:11" ht="12.75" x14ac:dyDescent="0.2">
      <c r="B16" s="15">
        <v>10</v>
      </c>
      <c r="C16" s="91"/>
      <c r="D16" s="146"/>
      <c r="E16" s="146"/>
      <c r="F16" s="16"/>
      <c r="G16" s="90"/>
      <c r="H16" s="15"/>
      <c r="I16" s="285">
        <f t="shared" si="0"/>
        <v>0</v>
      </c>
      <c r="K16" s="302"/>
    </row>
    <row r="17" spans="2:11" ht="12.75" x14ac:dyDescent="0.2">
      <c r="B17" s="15">
        <v>11</v>
      </c>
      <c r="C17" s="91"/>
      <c r="D17" s="146"/>
      <c r="E17" s="146"/>
      <c r="F17" s="16"/>
      <c r="G17" s="90"/>
      <c r="H17" s="15"/>
      <c r="I17" s="285">
        <f t="shared" si="0"/>
        <v>0</v>
      </c>
      <c r="K17" s="302"/>
    </row>
    <row r="18" spans="2:11" ht="12.75" x14ac:dyDescent="0.2">
      <c r="B18" s="15">
        <v>12</v>
      </c>
      <c r="C18" s="91"/>
      <c r="D18" s="146"/>
      <c r="E18" s="146"/>
      <c r="F18" s="16"/>
      <c r="G18" s="90"/>
      <c r="H18" s="15"/>
      <c r="I18" s="285">
        <f t="shared" si="0"/>
        <v>0</v>
      </c>
      <c r="K18" s="302"/>
    </row>
    <row r="19" spans="2:11" ht="12.75" x14ac:dyDescent="0.2">
      <c r="B19" s="15">
        <v>13</v>
      </c>
      <c r="C19" s="91"/>
      <c r="D19" s="146"/>
      <c r="E19" s="146"/>
      <c r="F19" s="16"/>
      <c r="G19" s="90"/>
      <c r="H19" s="15"/>
      <c r="I19" s="285">
        <f t="shared" si="0"/>
        <v>0</v>
      </c>
      <c r="K19" s="302"/>
    </row>
    <row r="20" spans="2:11" ht="12.75" x14ac:dyDescent="0.2">
      <c r="B20" s="15">
        <v>14</v>
      </c>
      <c r="C20" s="91"/>
      <c r="D20" s="146"/>
      <c r="E20" s="146"/>
      <c r="F20" s="16"/>
      <c r="G20" s="90"/>
      <c r="H20" s="15"/>
      <c r="I20" s="285">
        <f t="shared" si="0"/>
        <v>0</v>
      </c>
      <c r="K20" s="302"/>
    </row>
    <row r="21" spans="2:11" ht="12.75" x14ac:dyDescent="0.2">
      <c r="B21" s="15">
        <v>15</v>
      </c>
      <c r="C21" s="91"/>
      <c r="D21" s="146"/>
      <c r="E21" s="146"/>
      <c r="F21" s="16"/>
      <c r="G21" s="90"/>
      <c r="H21" s="15"/>
      <c r="I21" s="285">
        <f t="shared" si="0"/>
        <v>0</v>
      </c>
      <c r="K21" s="302"/>
    </row>
    <row r="22" spans="2:11" ht="12.75" x14ac:dyDescent="0.2">
      <c r="B22" s="15">
        <v>16</v>
      </c>
      <c r="C22" s="91"/>
      <c r="D22" s="146"/>
      <c r="E22" s="146"/>
      <c r="F22" s="16"/>
      <c r="G22" s="90"/>
      <c r="H22" s="15"/>
      <c r="I22" s="285">
        <f t="shared" si="0"/>
        <v>0</v>
      </c>
      <c r="K22" s="302"/>
    </row>
    <row r="23" spans="2:11" ht="12.75" x14ac:dyDescent="0.2">
      <c r="B23" s="15">
        <v>17</v>
      </c>
      <c r="C23" s="91"/>
      <c r="D23" s="146"/>
      <c r="E23" s="146"/>
      <c r="F23" s="16"/>
      <c r="G23" s="90"/>
      <c r="H23" s="15"/>
      <c r="I23" s="285">
        <f t="shared" si="0"/>
        <v>0</v>
      </c>
      <c r="K23" s="302"/>
    </row>
    <row r="24" spans="2:11" ht="12.75" x14ac:dyDescent="0.2">
      <c r="B24" s="15">
        <v>18</v>
      </c>
      <c r="C24" s="91"/>
      <c r="D24" s="146"/>
      <c r="E24" s="146"/>
      <c r="F24" s="16"/>
      <c r="G24" s="90"/>
      <c r="H24" s="15"/>
      <c r="I24" s="285">
        <f t="shared" si="0"/>
        <v>0</v>
      </c>
      <c r="K24" s="302"/>
    </row>
    <row r="25" spans="2:11" ht="12.75" x14ac:dyDescent="0.2">
      <c r="B25" s="15">
        <v>19</v>
      </c>
      <c r="C25" s="91"/>
      <c r="D25" s="146"/>
      <c r="E25" s="146"/>
      <c r="F25" s="16"/>
      <c r="G25" s="90"/>
      <c r="H25" s="15"/>
      <c r="I25" s="285">
        <f t="shared" si="0"/>
        <v>0</v>
      </c>
      <c r="K25" s="302"/>
    </row>
    <row r="26" spans="2:11" ht="12.75" x14ac:dyDescent="0.2">
      <c r="B26" s="15">
        <v>20</v>
      </c>
      <c r="C26" s="91"/>
      <c r="D26" s="146"/>
      <c r="E26" s="146"/>
      <c r="F26" s="16"/>
      <c r="G26" s="90"/>
      <c r="H26" s="15"/>
      <c r="I26" s="285">
        <f t="shared" si="0"/>
        <v>0</v>
      </c>
      <c r="K26" s="302"/>
    </row>
    <row r="27" spans="2:11" ht="12.75" x14ac:dyDescent="0.2">
      <c r="B27" s="15">
        <v>21</v>
      </c>
      <c r="C27" s="91"/>
      <c r="D27" s="146"/>
      <c r="E27" s="146"/>
      <c r="F27" s="16"/>
      <c r="G27" s="90"/>
      <c r="H27" s="15"/>
      <c r="I27" s="285">
        <f t="shared" si="0"/>
        <v>0</v>
      </c>
      <c r="K27" s="302"/>
    </row>
    <row r="28" spans="2:11" ht="12.75" x14ac:dyDescent="0.2">
      <c r="B28" s="15">
        <v>22</v>
      </c>
      <c r="C28" s="91"/>
      <c r="D28" s="146"/>
      <c r="E28" s="146"/>
      <c r="F28" s="16"/>
      <c r="G28" s="90"/>
      <c r="H28" s="15"/>
      <c r="I28" s="285">
        <f t="shared" si="0"/>
        <v>0</v>
      </c>
      <c r="K28" s="302"/>
    </row>
    <row r="29" spans="2:11" ht="12.75" x14ac:dyDescent="0.2">
      <c r="B29" s="15">
        <v>23</v>
      </c>
      <c r="C29" s="91"/>
      <c r="D29" s="146"/>
      <c r="E29" s="146"/>
      <c r="F29" s="16"/>
      <c r="G29" s="90"/>
      <c r="H29" s="15"/>
      <c r="I29" s="285">
        <f t="shared" si="0"/>
        <v>0</v>
      </c>
      <c r="K29" s="302"/>
    </row>
    <row r="30" spans="2:11" ht="12.75" x14ac:dyDescent="0.2">
      <c r="B30" s="15">
        <v>24</v>
      </c>
      <c r="C30" s="91"/>
      <c r="D30" s="146"/>
      <c r="E30" s="146"/>
      <c r="F30" s="16"/>
      <c r="G30" s="90"/>
      <c r="H30" s="15"/>
      <c r="I30" s="285">
        <f t="shared" si="0"/>
        <v>0</v>
      </c>
      <c r="K30" s="302"/>
    </row>
    <row r="31" spans="2:11" s="73" customFormat="1" ht="14.65" customHeight="1" x14ac:dyDescent="0.2">
      <c r="B31" s="385" t="s">
        <v>137</v>
      </c>
      <c r="C31" s="386"/>
      <c r="D31" s="386"/>
      <c r="E31" s="386"/>
      <c r="F31" s="387"/>
      <c r="G31" s="12">
        <v>25</v>
      </c>
      <c r="H31" s="14"/>
      <c r="I31" s="14">
        <f>SUM(I32:I41)</f>
        <v>0</v>
      </c>
    </row>
    <row r="32" spans="2:11" ht="12.75" x14ac:dyDescent="0.2">
      <c r="B32" s="15">
        <v>1</v>
      </c>
      <c r="C32" s="91"/>
      <c r="D32" s="146" t="s">
        <v>238</v>
      </c>
      <c r="E32" s="146" t="s">
        <v>55</v>
      </c>
      <c r="F32" s="16"/>
      <c r="G32" s="17"/>
      <c r="H32" s="15">
        <v>1</v>
      </c>
      <c r="I32" s="285">
        <f t="shared" ref="I32:I41" si="1">IF(ISBLANK(H32),0, NOT(ISBLANK(C32))*25/H32)</f>
        <v>0</v>
      </c>
    </row>
    <row r="33" spans="2:9" ht="12.75" x14ac:dyDescent="0.2">
      <c r="B33" s="15">
        <v>2</v>
      </c>
      <c r="C33" s="91"/>
      <c r="D33" s="146" t="s">
        <v>238</v>
      </c>
      <c r="E33" s="146" t="s">
        <v>55</v>
      </c>
      <c r="F33" s="16"/>
      <c r="G33" s="17"/>
      <c r="H33" s="15">
        <v>1</v>
      </c>
      <c r="I33" s="285">
        <f t="shared" si="1"/>
        <v>0</v>
      </c>
    </row>
    <row r="34" spans="2:9" ht="12.75" x14ac:dyDescent="0.2">
      <c r="B34" s="15">
        <v>3</v>
      </c>
      <c r="C34" s="144"/>
      <c r="D34" s="146" t="s">
        <v>238</v>
      </c>
      <c r="E34" s="146" t="s">
        <v>55</v>
      </c>
      <c r="F34" s="16"/>
      <c r="G34" s="17"/>
      <c r="H34" s="15">
        <v>1</v>
      </c>
      <c r="I34" s="285">
        <f t="shared" si="1"/>
        <v>0</v>
      </c>
    </row>
    <row r="35" spans="2:9" ht="12.75" x14ac:dyDescent="0.2">
      <c r="B35" s="15">
        <v>4</v>
      </c>
      <c r="C35" s="144"/>
      <c r="D35" s="146"/>
      <c r="E35" s="146"/>
      <c r="F35" s="16"/>
      <c r="G35" s="17"/>
      <c r="H35" s="15"/>
      <c r="I35" s="285">
        <f t="shared" si="1"/>
        <v>0</v>
      </c>
    </row>
    <row r="36" spans="2:9" ht="12.75" x14ac:dyDescent="0.2">
      <c r="B36" s="15">
        <v>5</v>
      </c>
      <c r="C36" s="144"/>
      <c r="D36" s="146"/>
      <c r="E36" s="146"/>
      <c r="F36" s="16"/>
      <c r="G36" s="17"/>
      <c r="H36" s="15"/>
      <c r="I36" s="285">
        <f t="shared" si="1"/>
        <v>0</v>
      </c>
    </row>
    <row r="37" spans="2:9" ht="12.75" x14ac:dyDescent="0.2">
      <c r="B37" s="15">
        <v>6</v>
      </c>
      <c r="C37" s="144"/>
      <c r="D37" s="146"/>
      <c r="E37" s="146"/>
      <c r="F37" s="16"/>
      <c r="G37" s="17"/>
      <c r="H37" s="15"/>
      <c r="I37" s="285">
        <f t="shared" si="1"/>
        <v>0</v>
      </c>
    </row>
    <row r="38" spans="2:9" ht="12.75" x14ac:dyDescent="0.2">
      <c r="B38" s="15">
        <v>7</v>
      </c>
      <c r="C38" s="144"/>
      <c r="D38" s="146"/>
      <c r="E38" s="146"/>
      <c r="F38" s="16"/>
      <c r="G38" s="17"/>
      <c r="H38" s="15"/>
      <c r="I38" s="285">
        <f t="shared" si="1"/>
        <v>0</v>
      </c>
    </row>
    <row r="39" spans="2:9" ht="12.75" x14ac:dyDescent="0.2">
      <c r="B39" s="15">
        <v>8</v>
      </c>
      <c r="C39" s="144"/>
      <c r="D39" s="146"/>
      <c r="E39" s="146"/>
      <c r="F39" s="16"/>
      <c r="G39" s="17"/>
      <c r="H39" s="15"/>
      <c r="I39" s="285">
        <f t="shared" si="1"/>
        <v>0</v>
      </c>
    </row>
    <row r="40" spans="2:9" ht="12.75" x14ac:dyDescent="0.2">
      <c r="B40" s="15">
        <v>9</v>
      </c>
      <c r="C40" s="144"/>
      <c r="D40" s="146"/>
      <c r="E40" s="146"/>
      <c r="F40" s="16"/>
      <c r="G40" s="17"/>
      <c r="H40" s="15"/>
      <c r="I40" s="285">
        <f t="shared" si="1"/>
        <v>0</v>
      </c>
    </row>
    <row r="41" spans="2:9" ht="12.75" x14ac:dyDescent="0.2">
      <c r="B41" s="15">
        <v>10</v>
      </c>
      <c r="C41" s="144"/>
      <c r="D41" s="146"/>
      <c r="E41" s="146"/>
      <c r="F41" s="16"/>
      <c r="G41" s="17"/>
      <c r="H41" s="15"/>
      <c r="I41" s="285">
        <f t="shared" si="1"/>
        <v>0</v>
      </c>
    </row>
    <row r="42" spans="2:9" s="73" customFormat="1" x14ac:dyDescent="0.2">
      <c r="B42" s="382" t="s">
        <v>138</v>
      </c>
      <c r="C42" s="383"/>
      <c r="D42" s="383"/>
      <c r="E42" s="383"/>
      <c r="F42" s="384"/>
      <c r="G42" s="12">
        <v>50</v>
      </c>
      <c r="H42" s="13"/>
      <c r="I42" s="14">
        <f>SUM(I43:I47)</f>
        <v>0</v>
      </c>
    </row>
    <row r="43" spans="2:9" ht="12.75" x14ac:dyDescent="0.2">
      <c r="B43" s="18">
        <v>1</v>
      </c>
      <c r="C43" s="144"/>
      <c r="D43" s="146" t="s">
        <v>231</v>
      </c>
      <c r="E43" s="146" t="s">
        <v>42</v>
      </c>
      <c r="F43" s="16"/>
      <c r="G43" s="17"/>
      <c r="H43" s="15">
        <v>2</v>
      </c>
      <c r="I43" s="285">
        <f>IF(OR(ISBLANK(E43),ISBLANK(H43)),0,NOT(ISBLANK(C43))*IF(ISNUMBER(SEARCH("Tập trung",E43)),"50","45")/H43)</f>
        <v>0</v>
      </c>
    </row>
    <row r="44" spans="2:9" ht="12.75" x14ac:dyDescent="0.2">
      <c r="B44" s="18">
        <v>2</v>
      </c>
      <c r="C44" s="144"/>
      <c r="D44" s="146" t="s">
        <v>231</v>
      </c>
      <c r="E44" s="146" t="s">
        <v>42</v>
      </c>
      <c r="F44" s="16"/>
      <c r="G44" s="17"/>
      <c r="H44" s="15">
        <v>2</v>
      </c>
      <c r="I44" s="285">
        <f t="shared" ref="I44:I46" si="2">IF(OR(ISBLANK(E44),ISBLANK(H44)),0,NOT(ISBLANK(C44))*IF(ISNUMBER(SEARCH("Tập trung",E44)),"50","45")/H44)</f>
        <v>0</v>
      </c>
    </row>
    <row r="45" spans="2:9" ht="12.75" x14ac:dyDescent="0.2">
      <c r="B45" s="18">
        <v>3</v>
      </c>
      <c r="C45" s="144"/>
      <c r="D45" s="146"/>
      <c r="E45" s="146"/>
      <c r="F45" s="16"/>
      <c r="G45" s="17"/>
      <c r="H45" s="15"/>
      <c r="I45" s="285">
        <f t="shared" si="2"/>
        <v>0</v>
      </c>
    </row>
    <row r="46" spans="2:9" ht="12.75" x14ac:dyDescent="0.2">
      <c r="B46" s="18">
        <v>4</v>
      </c>
      <c r="C46" s="144"/>
      <c r="D46" s="146"/>
      <c r="E46" s="146"/>
      <c r="F46" s="16"/>
      <c r="G46" s="17"/>
      <c r="H46" s="15"/>
      <c r="I46" s="285">
        <f t="shared" si="2"/>
        <v>0</v>
      </c>
    </row>
    <row r="47" spans="2:9" ht="12.75" x14ac:dyDescent="0.2">
      <c r="B47" s="18">
        <v>5</v>
      </c>
      <c r="C47" s="144"/>
      <c r="D47" s="146"/>
      <c r="E47" s="146"/>
      <c r="F47" s="16"/>
      <c r="G47" s="17"/>
      <c r="H47" s="15"/>
      <c r="I47" s="285">
        <f>IF(OR(ISBLANK(E47),ISBLANK(H47)),0,NOT(ISBLANK(C47))*IF(ISNUMBER(SEARCH("Tập trung",E47)),"50","45")/H47)</f>
        <v>0</v>
      </c>
    </row>
    <row r="48" spans="2:9" s="73" customFormat="1" x14ac:dyDescent="0.2">
      <c r="B48" s="74" t="s">
        <v>139</v>
      </c>
      <c r="C48" s="75"/>
      <c r="D48" s="147"/>
      <c r="E48" s="147"/>
      <c r="F48" s="76"/>
      <c r="G48" s="12">
        <v>10</v>
      </c>
      <c r="H48" s="14"/>
      <c r="I48" s="14">
        <f>SUM(I49:I54)</f>
        <v>0</v>
      </c>
    </row>
    <row r="49" spans="2:9" ht="12.75" x14ac:dyDescent="0.2">
      <c r="B49" s="18">
        <v>1</v>
      </c>
      <c r="C49" s="144"/>
      <c r="D49" s="146" t="s">
        <v>91</v>
      </c>
      <c r="E49" s="146" t="s">
        <v>42</v>
      </c>
      <c r="F49" s="16"/>
      <c r="G49" s="17"/>
      <c r="H49" s="15">
        <v>2</v>
      </c>
      <c r="I49" s="285">
        <f>IF(ISBLANK(H49),0, NOT(ISBLANK(C49))*10/H49)</f>
        <v>0</v>
      </c>
    </row>
    <row r="50" spans="2:9" ht="12.75" x14ac:dyDescent="0.2">
      <c r="B50" s="18">
        <v>2</v>
      </c>
      <c r="C50" s="144"/>
      <c r="D50" s="146" t="s">
        <v>91</v>
      </c>
      <c r="E50" s="146" t="s">
        <v>42</v>
      </c>
      <c r="F50" s="16"/>
      <c r="G50" s="17"/>
      <c r="H50" s="15">
        <v>2</v>
      </c>
      <c r="I50" s="285">
        <f t="shared" ref="I50:I51" si="3">IF(ISBLANK(H50),0, NOT(ISBLANK(C50))*10/H50)</f>
        <v>0</v>
      </c>
    </row>
    <row r="51" spans="2:9" ht="12.75" x14ac:dyDescent="0.2">
      <c r="B51" s="18">
        <v>3</v>
      </c>
      <c r="C51" s="144"/>
      <c r="D51" s="146" t="s">
        <v>91</v>
      </c>
      <c r="E51" s="146" t="s">
        <v>42</v>
      </c>
      <c r="F51" s="16"/>
      <c r="G51" s="17"/>
      <c r="H51" s="15">
        <v>2</v>
      </c>
      <c r="I51" s="285">
        <f t="shared" si="3"/>
        <v>0</v>
      </c>
    </row>
    <row r="52" spans="2:9" ht="12.75" x14ac:dyDescent="0.2">
      <c r="B52" s="18">
        <v>4</v>
      </c>
      <c r="C52" s="144"/>
      <c r="D52" s="146" t="s">
        <v>91</v>
      </c>
      <c r="E52" s="146" t="s">
        <v>42</v>
      </c>
      <c r="F52" s="16"/>
      <c r="G52" s="17"/>
      <c r="H52" s="15">
        <v>2</v>
      </c>
      <c r="I52" s="285">
        <f t="shared" ref="I52:I54" si="4">IF(ISBLANK(H52),0, NOT(ISBLANK(C52))*10/H52)</f>
        <v>0</v>
      </c>
    </row>
    <row r="53" spans="2:9" ht="12.75" x14ac:dyDescent="0.2">
      <c r="B53" s="18">
        <v>5</v>
      </c>
      <c r="C53" s="144"/>
      <c r="D53" s="146" t="s">
        <v>91</v>
      </c>
      <c r="E53" s="146" t="s">
        <v>42</v>
      </c>
      <c r="F53" s="16"/>
      <c r="G53" s="17"/>
      <c r="H53" s="15">
        <v>2</v>
      </c>
      <c r="I53" s="285">
        <f t="shared" si="4"/>
        <v>0</v>
      </c>
    </row>
    <row r="54" spans="2:9" ht="12.75" x14ac:dyDescent="0.2">
      <c r="B54" s="18">
        <v>6</v>
      </c>
      <c r="C54" s="144"/>
      <c r="D54" s="146" t="s">
        <v>91</v>
      </c>
      <c r="E54" s="146" t="s">
        <v>42</v>
      </c>
      <c r="F54" s="16"/>
      <c r="G54" s="17"/>
      <c r="H54" s="15">
        <v>2</v>
      </c>
      <c r="I54" s="285">
        <f t="shared" si="4"/>
        <v>0</v>
      </c>
    </row>
    <row r="55" spans="2:9" s="73" customFormat="1" x14ac:dyDescent="0.2">
      <c r="B55" s="74" t="s">
        <v>140</v>
      </c>
      <c r="C55" s="75"/>
      <c r="D55" s="147"/>
      <c r="E55" s="147"/>
      <c r="F55" s="76"/>
      <c r="G55" s="12">
        <v>10</v>
      </c>
      <c r="H55" s="14"/>
      <c r="I55" s="14">
        <f>SUM(I56:I58)</f>
        <v>0</v>
      </c>
    </row>
    <row r="56" spans="2:9" ht="12.75" x14ac:dyDescent="0.2">
      <c r="B56" s="15">
        <v>1</v>
      </c>
      <c r="C56" s="144"/>
      <c r="D56" s="146" t="s">
        <v>91</v>
      </c>
      <c r="E56" s="146" t="s">
        <v>42</v>
      </c>
      <c r="F56" s="16"/>
      <c r="G56" s="17"/>
      <c r="H56" s="15">
        <v>2</v>
      </c>
      <c r="I56" s="285">
        <f>IF(ISBLANK(H56),0, NOT(ISBLANK(C56))*10/H56)</f>
        <v>0</v>
      </c>
    </row>
    <row r="57" spans="2:9" ht="12.75" x14ac:dyDescent="0.2">
      <c r="B57" s="15">
        <v>2</v>
      </c>
      <c r="C57" s="144"/>
      <c r="D57" s="146"/>
      <c r="E57" s="146"/>
      <c r="F57" s="16"/>
      <c r="G57" s="17"/>
      <c r="H57" s="15"/>
      <c r="I57" s="285">
        <f t="shared" ref="I57:I58" si="5">IF(ISBLANK(H57),0, NOT(ISBLANK(C57))*10/H57)</f>
        <v>0</v>
      </c>
    </row>
    <row r="58" spans="2:9" ht="12.75" x14ac:dyDescent="0.2">
      <c r="B58" s="15">
        <v>3</v>
      </c>
      <c r="C58" s="144"/>
      <c r="D58" s="146"/>
      <c r="E58" s="146"/>
      <c r="F58" s="16"/>
      <c r="G58" s="17"/>
      <c r="H58" s="15"/>
      <c r="I58" s="285">
        <f t="shared" si="5"/>
        <v>0</v>
      </c>
    </row>
    <row r="59" spans="2:9" s="73" customFormat="1" ht="14.65" customHeight="1" x14ac:dyDescent="0.2">
      <c r="B59" s="385" t="s">
        <v>141</v>
      </c>
      <c r="C59" s="386"/>
      <c r="D59" s="386"/>
      <c r="E59" s="386"/>
      <c r="F59" s="387"/>
      <c r="G59" s="12">
        <v>30</v>
      </c>
      <c r="H59" s="14"/>
      <c r="I59" s="14">
        <f>SUM(I60:I63)</f>
        <v>0</v>
      </c>
    </row>
    <row r="60" spans="2:9" ht="12.75" x14ac:dyDescent="0.2">
      <c r="B60" s="15">
        <v>1</v>
      </c>
      <c r="C60" s="144"/>
      <c r="D60" s="146"/>
      <c r="E60" s="146"/>
      <c r="F60" s="16"/>
      <c r="G60" s="17"/>
      <c r="H60" s="15"/>
      <c r="I60" s="285">
        <f>IF(ISBLANK(H60),0, NOT(ISBLANK(C60))*30/H60)</f>
        <v>0</v>
      </c>
    </row>
    <row r="61" spans="2:9" ht="12.75" x14ac:dyDescent="0.2">
      <c r="B61" s="15">
        <v>2</v>
      </c>
      <c r="C61" s="144"/>
      <c r="D61" s="146"/>
      <c r="E61" s="146"/>
      <c r="F61" s="16"/>
      <c r="G61" s="17"/>
      <c r="H61" s="15"/>
      <c r="I61" s="285">
        <f t="shared" ref="I61:I63" si="6">IF(ISBLANK(H61),0, NOT(ISBLANK(C61))*30/H61)</f>
        <v>0</v>
      </c>
    </row>
    <row r="62" spans="2:9" ht="12.75" x14ac:dyDescent="0.2">
      <c r="B62" s="15">
        <v>3</v>
      </c>
      <c r="C62" s="144"/>
      <c r="D62" s="146"/>
      <c r="E62" s="146"/>
      <c r="F62" s="16"/>
      <c r="G62" s="17"/>
      <c r="H62" s="15"/>
      <c r="I62" s="285">
        <f t="shared" si="6"/>
        <v>0</v>
      </c>
    </row>
    <row r="63" spans="2:9" ht="12.75" x14ac:dyDescent="0.2">
      <c r="B63" s="190">
        <v>4</v>
      </c>
      <c r="C63" s="191"/>
      <c r="D63" s="192"/>
      <c r="E63" s="146"/>
      <c r="F63" s="193"/>
      <c r="G63" s="194"/>
      <c r="H63" s="190"/>
      <c r="I63" s="285">
        <f t="shared" si="6"/>
        <v>0</v>
      </c>
    </row>
    <row r="64" spans="2:9" s="73" customFormat="1" ht="14.65" customHeight="1" x14ac:dyDescent="0.2">
      <c r="B64" s="74" t="s">
        <v>79</v>
      </c>
      <c r="C64" s="75"/>
      <c r="D64" s="147"/>
      <c r="E64" s="147"/>
      <c r="F64" s="76"/>
      <c r="G64" s="195">
        <v>10</v>
      </c>
      <c r="H64" s="196"/>
      <c r="I64" s="195">
        <f>SUM(I65:I76)</f>
        <v>0</v>
      </c>
    </row>
    <row r="65" spans="2:9" ht="12.75" x14ac:dyDescent="0.2">
      <c r="B65" s="15">
        <v>1</v>
      </c>
      <c r="C65" s="91"/>
      <c r="D65" s="146"/>
      <c r="E65" s="146"/>
      <c r="F65" s="16"/>
      <c r="G65" s="90"/>
      <c r="H65" s="15"/>
      <c r="I65" s="285">
        <f>IF(ISBLANK(H65),0, NOT(ISBLANK(C65))*10/H65)</f>
        <v>0</v>
      </c>
    </row>
    <row r="66" spans="2:9" ht="12.75" x14ac:dyDescent="0.2">
      <c r="B66" s="15">
        <v>2</v>
      </c>
      <c r="C66" s="91"/>
      <c r="D66" s="146"/>
      <c r="E66" s="146"/>
      <c r="F66" s="16"/>
      <c r="G66" s="90"/>
      <c r="H66" s="15"/>
      <c r="I66" s="285">
        <f t="shared" ref="I66:I76" si="7">IF(ISBLANK(H66),0, NOT(ISBLANK(C66))*10/H66)</f>
        <v>0</v>
      </c>
    </row>
    <row r="67" spans="2:9" ht="12.75" x14ac:dyDescent="0.2">
      <c r="B67" s="15">
        <v>3</v>
      </c>
      <c r="C67" s="91"/>
      <c r="D67" s="146"/>
      <c r="E67" s="146"/>
      <c r="F67" s="16"/>
      <c r="G67" s="90"/>
      <c r="H67" s="15"/>
      <c r="I67" s="285">
        <f t="shared" si="7"/>
        <v>0</v>
      </c>
    </row>
    <row r="68" spans="2:9" ht="12.75" x14ac:dyDescent="0.2">
      <c r="B68" s="15">
        <v>4</v>
      </c>
      <c r="C68" s="91"/>
      <c r="D68" s="146"/>
      <c r="E68" s="146"/>
      <c r="F68" s="16"/>
      <c r="G68" s="90"/>
      <c r="H68" s="15"/>
      <c r="I68" s="285">
        <f t="shared" si="7"/>
        <v>0</v>
      </c>
    </row>
    <row r="69" spans="2:9" ht="12.75" x14ac:dyDescent="0.2">
      <c r="B69" s="15">
        <v>5</v>
      </c>
      <c r="C69" s="91"/>
      <c r="D69" s="146"/>
      <c r="E69" s="146"/>
      <c r="F69" s="16"/>
      <c r="G69" s="90"/>
      <c r="H69" s="15"/>
      <c r="I69" s="285">
        <f t="shared" si="7"/>
        <v>0</v>
      </c>
    </row>
    <row r="70" spans="2:9" ht="12.75" x14ac:dyDescent="0.2">
      <c r="B70" s="15">
        <v>6</v>
      </c>
      <c r="C70" s="91"/>
      <c r="D70" s="146"/>
      <c r="E70" s="146"/>
      <c r="F70" s="16"/>
      <c r="G70" s="90"/>
      <c r="H70" s="15"/>
      <c r="I70" s="285">
        <f t="shared" si="7"/>
        <v>0</v>
      </c>
    </row>
    <row r="71" spans="2:9" ht="12.75" x14ac:dyDescent="0.2">
      <c r="B71" s="15">
        <v>7</v>
      </c>
      <c r="C71" s="91"/>
      <c r="D71" s="146"/>
      <c r="E71" s="146"/>
      <c r="F71" s="16"/>
      <c r="G71" s="90"/>
      <c r="H71" s="15"/>
      <c r="I71" s="285">
        <f t="shared" si="7"/>
        <v>0</v>
      </c>
    </row>
    <row r="72" spans="2:9" ht="12.75" x14ac:dyDescent="0.2">
      <c r="B72" s="15">
        <v>8</v>
      </c>
      <c r="C72" s="91"/>
      <c r="D72" s="146"/>
      <c r="E72" s="146"/>
      <c r="F72" s="16"/>
      <c r="G72" s="90"/>
      <c r="H72" s="15"/>
      <c r="I72" s="285">
        <f t="shared" si="7"/>
        <v>0</v>
      </c>
    </row>
    <row r="73" spans="2:9" ht="12.75" x14ac:dyDescent="0.2">
      <c r="B73" s="15">
        <v>9</v>
      </c>
      <c r="C73" s="91"/>
      <c r="D73" s="146"/>
      <c r="E73" s="146"/>
      <c r="F73" s="16"/>
      <c r="G73" s="90"/>
      <c r="H73" s="15"/>
      <c r="I73" s="285">
        <f t="shared" si="7"/>
        <v>0</v>
      </c>
    </row>
    <row r="74" spans="2:9" ht="12.75" x14ac:dyDescent="0.2">
      <c r="B74" s="15">
        <v>10</v>
      </c>
      <c r="C74" s="91"/>
      <c r="D74" s="146"/>
      <c r="E74" s="146"/>
      <c r="F74" s="16"/>
      <c r="G74" s="90"/>
      <c r="H74" s="15"/>
      <c r="I74" s="285">
        <f t="shared" si="7"/>
        <v>0</v>
      </c>
    </row>
    <row r="75" spans="2:9" ht="12.75" x14ac:dyDescent="0.2">
      <c r="B75" s="15">
        <v>11</v>
      </c>
      <c r="C75" s="91"/>
      <c r="D75" s="146"/>
      <c r="E75" s="146"/>
      <c r="F75" s="16"/>
      <c r="G75" s="90"/>
      <c r="H75" s="15"/>
      <c r="I75" s="285">
        <f t="shared" si="7"/>
        <v>0</v>
      </c>
    </row>
    <row r="76" spans="2:9" ht="12.75" x14ac:dyDescent="0.2">
      <c r="B76" s="190">
        <v>12</v>
      </c>
      <c r="C76" s="197"/>
      <c r="D76" s="192"/>
      <c r="E76" s="192"/>
      <c r="F76" s="193"/>
      <c r="G76" s="198"/>
      <c r="H76" s="190"/>
      <c r="I76" s="285">
        <f t="shared" si="7"/>
        <v>0</v>
      </c>
    </row>
    <row r="77" spans="2:9" s="73" customFormat="1" x14ac:dyDescent="0.2">
      <c r="B77" s="74" t="s">
        <v>80</v>
      </c>
      <c r="C77" s="75"/>
      <c r="D77" s="147"/>
      <c r="E77" s="147"/>
      <c r="F77" s="76"/>
      <c r="G77" s="195"/>
      <c r="H77" s="196"/>
      <c r="I77" s="195">
        <f>SUM(I78:I81)</f>
        <v>0</v>
      </c>
    </row>
    <row r="78" spans="2:9" ht="12.75" x14ac:dyDescent="0.2">
      <c r="B78" s="15">
        <v>1</v>
      </c>
      <c r="C78" s="231"/>
      <c r="D78" s="146"/>
      <c r="E78" s="146"/>
      <c r="F78" s="16"/>
      <c r="G78" s="90"/>
      <c r="H78" s="15"/>
      <c r="I78" s="285">
        <f>IF(OR(OR(ISBLANK(E78),ISBLANK(H78)),C78),0,IF(ISNUMBER(SEARCH("Năm cuối",E78)),20/H78,30/H78))</f>
        <v>0</v>
      </c>
    </row>
    <row r="79" spans="2:9" ht="12.75" x14ac:dyDescent="0.2">
      <c r="B79" s="15">
        <v>2</v>
      </c>
      <c r="C79" s="91"/>
      <c r="D79" s="146"/>
      <c r="E79" s="146"/>
      <c r="F79" s="16"/>
      <c r="G79" s="90"/>
      <c r="H79" s="15"/>
      <c r="I79" s="285">
        <f t="shared" ref="I79:I81" si="8">IF(OR(OR(ISBLANK(E79),ISBLANK(H79)),C79),0,IF(ISNUMBER(SEARCH("Năm cuối",E79)),20/H79,30/H79))</f>
        <v>0</v>
      </c>
    </row>
    <row r="80" spans="2:9" ht="12.75" x14ac:dyDescent="0.2">
      <c r="B80" s="15">
        <v>3</v>
      </c>
      <c r="C80" s="91"/>
      <c r="D80" s="146"/>
      <c r="E80" s="146"/>
      <c r="F80" s="16"/>
      <c r="G80" s="90"/>
      <c r="H80" s="15"/>
      <c r="I80" s="285">
        <f t="shared" si="8"/>
        <v>0</v>
      </c>
    </row>
    <row r="81" spans="2:9" ht="12.75" x14ac:dyDescent="0.2">
      <c r="B81" s="190">
        <v>4</v>
      </c>
      <c r="C81" s="197"/>
      <c r="D81" s="192"/>
      <c r="E81" s="192"/>
      <c r="F81" s="193"/>
      <c r="G81" s="198"/>
      <c r="H81" s="190"/>
      <c r="I81" s="285">
        <f t="shared" si="8"/>
        <v>0</v>
      </c>
    </row>
    <row r="82" spans="2:9" x14ac:dyDescent="0.2">
      <c r="B82" s="378" t="s">
        <v>13</v>
      </c>
      <c r="C82" s="379"/>
      <c r="D82" s="379"/>
      <c r="E82" s="379"/>
      <c r="F82" s="379"/>
      <c r="G82" s="379"/>
      <c r="H82" s="380"/>
      <c r="I82" s="199">
        <f>ROUND(SUM(I42+I48+I55+I59+I31+I6+I64+I77),2)</f>
        <v>0</v>
      </c>
    </row>
  </sheetData>
  <sheetProtection password="D870" sheet="1" objects="1" scenarios="1" formatCells="0" formatColumns="0" insertColumns="0" insertRows="0" deleteColumns="0" deleteRows="0"/>
  <dataConsolidate/>
  <mergeCells count="6">
    <mergeCell ref="B82:H82"/>
    <mergeCell ref="B2:I2"/>
    <mergeCell ref="B42:F42"/>
    <mergeCell ref="B59:F59"/>
    <mergeCell ref="B6:C6"/>
    <mergeCell ref="B31:F31"/>
  </mergeCells>
  <conditionalFormatting sqref="I10:I19">
    <cfRule type="cellIs" dxfId="26" priority="21" operator="equal">
      <formula>0</formula>
    </cfRule>
    <cfRule type="cellIs" priority="22" operator="equal">
      <formula>0</formula>
    </cfRule>
  </conditionalFormatting>
  <conditionalFormatting sqref="I20:I30">
    <cfRule type="cellIs" dxfId="25" priority="19" operator="equal">
      <formula>0</formula>
    </cfRule>
    <cfRule type="cellIs" priority="20" operator="equal">
      <formula>0</formula>
    </cfRule>
  </conditionalFormatting>
  <conditionalFormatting sqref="I32:I41">
    <cfRule type="cellIs" dxfId="24" priority="17" operator="equal">
      <formula>0</formula>
    </cfRule>
    <cfRule type="cellIs" priority="18" operator="equal">
      <formula>0</formula>
    </cfRule>
  </conditionalFormatting>
  <conditionalFormatting sqref="I43:I47">
    <cfRule type="cellIs" dxfId="23" priority="15" operator="equal">
      <formula>0</formula>
    </cfRule>
    <cfRule type="cellIs" priority="16" operator="equal">
      <formula>0</formula>
    </cfRule>
  </conditionalFormatting>
  <conditionalFormatting sqref="I49:I54">
    <cfRule type="cellIs" dxfId="22" priority="13" operator="equal">
      <formula>0</formula>
    </cfRule>
    <cfRule type="cellIs" priority="14" operator="equal">
      <formula>0</formula>
    </cfRule>
  </conditionalFormatting>
  <conditionalFormatting sqref="I56:I58">
    <cfRule type="cellIs" dxfId="21" priority="11" operator="equal">
      <formula>0</formula>
    </cfRule>
    <cfRule type="cellIs" priority="12" operator="equal">
      <formula>0</formula>
    </cfRule>
  </conditionalFormatting>
  <conditionalFormatting sqref="I60:I63">
    <cfRule type="cellIs" dxfId="20" priority="9" operator="equal">
      <formula>0</formula>
    </cfRule>
    <cfRule type="cellIs" priority="10" operator="equal">
      <formula>0</formula>
    </cfRule>
  </conditionalFormatting>
  <conditionalFormatting sqref="I65:I76">
    <cfRule type="cellIs" dxfId="19" priority="7" operator="equal">
      <formula>0</formula>
    </cfRule>
    <cfRule type="cellIs" priority="8" operator="equal">
      <formula>0</formula>
    </cfRule>
  </conditionalFormatting>
  <conditionalFormatting sqref="I78:I81">
    <cfRule type="cellIs" dxfId="18" priority="5" operator="equal">
      <formula>0</formula>
    </cfRule>
    <cfRule type="cellIs" priority="6" operator="equal">
      <formula>0</formula>
    </cfRule>
  </conditionalFormatting>
  <conditionalFormatting sqref="I9">
    <cfRule type="cellIs" dxfId="17" priority="3" operator="equal">
      <formula>0</formula>
    </cfRule>
    <cfRule type="cellIs" priority="4" operator="equal">
      <formula>0</formula>
    </cfRule>
  </conditionalFormatting>
  <conditionalFormatting sqref="I7:I8">
    <cfRule type="cellIs" dxfId="16" priority="1" operator="equal">
      <formula>0</formula>
    </cfRule>
    <cfRule type="cellIs" priority="2" operator="equal">
      <formula>0</formula>
    </cfRule>
  </conditionalFormatting>
  <pageMargins left="0.19685039370078741" right="0.19685039370078741" top="0.39370078740157483" bottom="0.39370078740157483" header="0.31496062992125984" footer="0.31496062992125984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Sheet5!$B$16:$B$18</xm:f>
          </x14:formula1>
          <xm:sqref>H7:H30 H65:H76 H78:H81 H32:H63</xm:sqref>
        </x14:dataValidation>
        <x14:dataValidation type="list" allowBlank="1" showInputMessage="1" showErrorMessage="1">
          <x14:formula1>
            <xm:f>Sheet5!$B$21:$B$23</xm:f>
          </x14:formula1>
          <xm:sqref>E65:E76</xm:sqref>
        </x14:dataValidation>
        <x14:dataValidation type="list" allowBlank="1" showInputMessage="1" showErrorMessage="1">
          <x14:formula1>
            <xm:f>Sheet5!$A$25:$A$27</xm:f>
          </x14:formula1>
          <xm:sqref>E78:E81</xm:sqref>
        </x14:dataValidation>
        <x14:dataValidation type="list" allowBlank="1" showInputMessage="1" showErrorMessage="1">
          <x14:formula1>
            <xm:f>Sheet5!$C$21:$C$25</xm:f>
          </x14:formula1>
          <xm:sqref>E32:E41</xm:sqref>
        </x14:dataValidation>
        <x14:dataValidation type="list" allowBlank="1" showInputMessage="1" showErrorMessage="1">
          <x14:formula1>
            <xm:f>Sheet5!$A$21:$A$24</xm:f>
          </x14:formula1>
          <xm:sqref>E7:E30</xm:sqref>
        </x14:dataValidation>
        <x14:dataValidation type="list" allowBlank="1" showInputMessage="1" showErrorMessage="1">
          <x14:formula1>
            <xm:f>Sheet5!$A$16:$A$18</xm:f>
          </x14:formula1>
          <xm:sqref>E56:E58 E60:E63 E49:E54 E43:E47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2:I65"/>
  <sheetViews>
    <sheetView zoomScale="85" zoomScaleNormal="85" workbookViewId="0">
      <selection activeCell="C7" sqref="C7"/>
    </sheetView>
  </sheetViews>
  <sheetFormatPr defaultColWidth="8.75" defaultRowHeight="16.5" x14ac:dyDescent="0.3"/>
  <cols>
    <col min="1" max="1" width="3.875" style="3" customWidth="1"/>
    <col min="2" max="2" width="4.625" style="3" customWidth="1"/>
    <col min="3" max="3" width="48.75" style="3" customWidth="1"/>
    <col min="4" max="4" width="11.375" style="156" customWidth="1"/>
    <col min="5" max="5" width="11" style="156" customWidth="1"/>
    <col min="6" max="6" width="6.25" style="6" customWidth="1"/>
    <col min="7" max="7" width="6.375" style="3" customWidth="1"/>
    <col min="8" max="16384" width="8.75" style="3"/>
  </cols>
  <sheetData>
    <row r="2" spans="1:7" x14ac:dyDescent="0.3">
      <c r="B2" s="392" t="s">
        <v>82</v>
      </c>
      <c r="C2" s="392"/>
      <c r="D2" s="392"/>
      <c r="E2" s="392"/>
      <c r="F2" s="392"/>
      <c r="G2" s="392"/>
    </row>
    <row r="3" spans="1:7" x14ac:dyDescent="0.3">
      <c r="B3" s="174"/>
      <c r="C3" s="174"/>
      <c r="D3" s="174"/>
      <c r="E3" s="174"/>
      <c r="F3" s="174"/>
      <c r="G3" s="174"/>
    </row>
    <row r="4" spans="1:7" x14ac:dyDescent="0.3">
      <c r="B4" s="376" t="str">
        <f xml:space="preserve"> 'TỔNG HỢP'!D9 &amp;  'TỔNG HỢP'!D8&amp; "," &amp; 'TỔNG HỢP'!D10</f>
        <v xml:space="preserve">  Đại tá ,</v>
      </c>
      <c r="C4" s="376"/>
      <c r="D4" s="376"/>
      <c r="E4" s="376"/>
      <c r="F4" s="376"/>
      <c r="G4" s="376"/>
    </row>
    <row r="5" spans="1:7" s="5" customFormat="1" ht="25.5" x14ac:dyDescent="0.2">
      <c r="A5" s="7"/>
      <c r="B5" s="83" t="s">
        <v>8</v>
      </c>
      <c r="C5" s="84" t="s">
        <v>66</v>
      </c>
      <c r="D5" s="151" t="s">
        <v>68</v>
      </c>
      <c r="E5" s="157" t="s">
        <v>69</v>
      </c>
      <c r="F5" s="85" t="s">
        <v>70</v>
      </c>
      <c r="G5" s="186" t="s">
        <v>81</v>
      </c>
    </row>
    <row r="6" spans="1:7" x14ac:dyDescent="0.3">
      <c r="A6" s="8"/>
      <c r="B6" s="391" t="s">
        <v>71</v>
      </c>
      <c r="C6" s="391"/>
      <c r="D6" s="152"/>
      <c r="E6" s="152"/>
      <c r="F6" s="86"/>
      <c r="G6" s="81">
        <f>SUM(G7:G26)</f>
        <v>100</v>
      </c>
    </row>
    <row r="7" spans="1:7" s="4" customFormat="1" ht="25.5" x14ac:dyDescent="0.2">
      <c r="A7" s="9"/>
      <c r="B7" s="33">
        <v>1</v>
      </c>
      <c r="C7" s="305" t="s">
        <v>243</v>
      </c>
      <c r="D7" s="113" t="s">
        <v>73</v>
      </c>
      <c r="E7" s="113" t="s">
        <v>78</v>
      </c>
      <c r="F7" s="107">
        <v>2</v>
      </c>
      <c r="G7" s="285">
        <f>IF(OR(ISBLANK(E7),OR(ISBLANK(D7),ISBLANK(F7))),0, IF(ISNUMBER(SEARCH("Tạp chí ISI",D7)),200/F7, IF(ISNUMBER(SEARCH("Kỷ yếu HNQG",D7)),100/F7,150/F7)))</f>
        <v>100</v>
      </c>
    </row>
    <row r="8" spans="1:7" s="4" customFormat="1" ht="39.6" customHeight="1" x14ac:dyDescent="0.2">
      <c r="A8" s="9"/>
      <c r="B8" s="33">
        <v>2</v>
      </c>
      <c r="C8" s="304"/>
      <c r="D8" s="113"/>
      <c r="E8" s="113"/>
      <c r="F8" s="107"/>
      <c r="G8" s="285">
        <f t="shared" ref="G8:G26" si="0">IF(OR(ISBLANK(E8),OR(ISBLANK(D8),ISBLANK(F8))),0, IF(ISNUMBER(SEARCH("Tạp chí ISI",D8)),200/F8, IF(ISNUMBER(SEARCH("Kỷ yếu HNQG",D8)),100/F8,150/F8)))</f>
        <v>0</v>
      </c>
    </row>
    <row r="9" spans="1:7" s="4" customFormat="1" ht="44.45" customHeight="1" x14ac:dyDescent="0.2">
      <c r="A9" s="9"/>
      <c r="B9" s="33">
        <v>3</v>
      </c>
      <c r="C9" s="106"/>
      <c r="D9" s="113"/>
      <c r="E9" s="113"/>
      <c r="F9" s="107"/>
      <c r="G9" s="285">
        <f t="shared" si="0"/>
        <v>0</v>
      </c>
    </row>
    <row r="10" spans="1:7" s="4" customFormat="1" x14ac:dyDescent="0.2">
      <c r="A10" s="9"/>
      <c r="B10" s="33">
        <v>4</v>
      </c>
      <c r="C10" s="106"/>
      <c r="D10" s="113"/>
      <c r="E10" s="113"/>
      <c r="F10" s="107"/>
      <c r="G10" s="285">
        <f t="shared" si="0"/>
        <v>0</v>
      </c>
    </row>
    <row r="11" spans="1:7" s="4" customFormat="1" x14ac:dyDescent="0.2">
      <c r="A11" s="9"/>
      <c r="B11" s="33">
        <v>5</v>
      </c>
      <c r="C11" s="106"/>
      <c r="D11" s="113"/>
      <c r="E11" s="113"/>
      <c r="F11" s="107"/>
      <c r="G11" s="285">
        <f t="shared" si="0"/>
        <v>0</v>
      </c>
    </row>
    <row r="12" spans="1:7" s="4" customFormat="1" ht="16.149999999999999" customHeight="1" x14ac:dyDescent="0.2">
      <c r="A12" s="9"/>
      <c r="B12" s="33">
        <v>6</v>
      </c>
      <c r="C12" s="106"/>
      <c r="D12" s="113"/>
      <c r="E12" s="113"/>
      <c r="F12" s="107"/>
      <c r="G12" s="285">
        <f t="shared" si="0"/>
        <v>0</v>
      </c>
    </row>
    <row r="13" spans="1:7" s="4" customFormat="1" x14ac:dyDescent="0.2">
      <c r="A13" s="9"/>
      <c r="B13" s="33">
        <v>7</v>
      </c>
      <c r="C13" s="106"/>
      <c r="D13" s="113"/>
      <c r="E13" s="113"/>
      <c r="F13" s="107"/>
      <c r="G13" s="285">
        <f t="shared" si="0"/>
        <v>0</v>
      </c>
    </row>
    <row r="14" spans="1:7" s="4" customFormat="1" x14ac:dyDescent="0.2">
      <c r="A14" s="9"/>
      <c r="B14" s="33">
        <v>8</v>
      </c>
      <c r="C14" s="106"/>
      <c r="D14" s="113"/>
      <c r="E14" s="113"/>
      <c r="F14" s="107"/>
      <c r="G14" s="285">
        <f t="shared" si="0"/>
        <v>0</v>
      </c>
    </row>
    <row r="15" spans="1:7" s="4" customFormat="1" x14ac:dyDescent="0.2">
      <c r="A15" s="9"/>
      <c r="B15" s="33">
        <v>9</v>
      </c>
      <c r="C15" s="106"/>
      <c r="D15" s="113"/>
      <c r="E15" s="113"/>
      <c r="F15" s="107"/>
      <c r="G15" s="285">
        <f t="shared" si="0"/>
        <v>0</v>
      </c>
    </row>
    <row r="16" spans="1:7" s="4" customFormat="1" x14ac:dyDescent="0.2">
      <c r="A16" s="9"/>
      <c r="B16" s="33">
        <v>10</v>
      </c>
      <c r="C16" s="106"/>
      <c r="D16" s="113"/>
      <c r="E16" s="113"/>
      <c r="F16" s="107"/>
      <c r="G16" s="285">
        <f t="shared" si="0"/>
        <v>0</v>
      </c>
    </row>
    <row r="17" spans="1:7" s="4" customFormat="1" x14ac:dyDescent="0.2">
      <c r="A17" s="9"/>
      <c r="B17" s="33">
        <v>11</v>
      </c>
      <c r="C17" s="106"/>
      <c r="D17" s="113"/>
      <c r="E17" s="113"/>
      <c r="F17" s="107"/>
      <c r="G17" s="285">
        <f t="shared" si="0"/>
        <v>0</v>
      </c>
    </row>
    <row r="18" spans="1:7" s="4" customFormat="1" x14ac:dyDescent="0.2">
      <c r="A18" s="9"/>
      <c r="B18" s="33">
        <v>12</v>
      </c>
      <c r="C18" s="106"/>
      <c r="D18" s="113"/>
      <c r="E18" s="113"/>
      <c r="F18" s="107"/>
      <c r="G18" s="285">
        <f t="shared" si="0"/>
        <v>0</v>
      </c>
    </row>
    <row r="19" spans="1:7" s="4" customFormat="1" x14ac:dyDescent="0.2">
      <c r="A19" s="9"/>
      <c r="B19" s="33">
        <v>13</v>
      </c>
      <c r="C19" s="106"/>
      <c r="D19" s="113"/>
      <c r="E19" s="113"/>
      <c r="F19" s="107"/>
      <c r="G19" s="285">
        <f t="shared" si="0"/>
        <v>0</v>
      </c>
    </row>
    <row r="20" spans="1:7" s="4" customFormat="1" x14ac:dyDescent="0.2">
      <c r="A20" s="9"/>
      <c r="B20" s="33">
        <v>14</v>
      </c>
      <c r="C20" s="106"/>
      <c r="D20" s="113"/>
      <c r="E20" s="113"/>
      <c r="F20" s="107"/>
      <c r="G20" s="285">
        <f t="shared" si="0"/>
        <v>0</v>
      </c>
    </row>
    <row r="21" spans="1:7" s="4" customFormat="1" x14ac:dyDescent="0.2">
      <c r="A21" s="9"/>
      <c r="B21" s="33">
        <v>15</v>
      </c>
      <c r="C21" s="106"/>
      <c r="D21" s="113"/>
      <c r="E21" s="113"/>
      <c r="F21" s="107"/>
      <c r="G21" s="285">
        <f t="shared" si="0"/>
        <v>0</v>
      </c>
    </row>
    <row r="22" spans="1:7" s="4" customFormat="1" x14ac:dyDescent="0.2">
      <c r="A22" s="9"/>
      <c r="B22" s="33">
        <v>16</v>
      </c>
      <c r="C22" s="106"/>
      <c r="D22" s="113"/>
      <c r="E22" s="113"/>
      <c r="F22" s="107"/>
      <c r="G22" s="285">
        <f t="shared" si="0"/>
        <v>0</v>
      </c>
    </row>
    <row r="23" spans="1:7" s="4" customFormat="1" x14ac:dyDescent="0.2">
      <c r="A23" s="9"/>
      <c r="B23" s="33">
        <v>17</v>
      </c>
      <c r="C23" s="106"/>
      <c r="D23" s="113"/>
      <c r="E23" s="113"/>
      <c r="F23" s="107"/>
      <c r="G23" s="285">
        <f t="shared" si="0"/>
        <v>0</v>
      </c>
    </row>
    <row r="24" spans="1:7" s="4" customFormat="1" x14ac:dyDescent="0.2">
      <c r="A24" s="9"/>
      <c r="B24" s="33">
        <v>18</v>
      </c>
      <c r="C24" s="106"/>
      <c r="D24" s="113"/>
      <c r="E24" s="113"/>
      <c r="F24" s="107"/>
      <c r="G24" s="285">
        <f t="shared" si="0"/>
        <v>0</v>
      </c>
    </row>
    <row r="25" spans="1:7" s="4" customFormat="1" x14ac:dyDescent="0.2">
      <c r="A25" s="9"/>
      <c r="B25" s="33">
        <v>19</v>
      </c>
      <c r="C25" s="106"/>
      <c r="D25" s="113"/>
      <c r="E25" s="113"/>
      <c r="F25" s="107"/>
      <c r="G25" s="285">
        <f t="shared" si="0"/>
        <v>0</v>
      </c>
    </row>
    <row r="26" spans="1:7" s="4" customFormat="1" x14ac:dyDescent="0.2">
      <c r="A26" s="9"/>
      <c r="B26" s="34">
        <v>20</v>
      </c>
      <c r="C26" s="106"/>
      <c r="D26" s="113"/>
      <c r="E26" s="113"/>
      <c r="F26" s="108"/>
      <c r="G26" s="285">
        <f t="shared" si="0"/>
        <v>0</v>
      </c>
    </row>
    <row r="27" spans="1:7" x14ac:dyDescent="0.3">
      <c r="A27" s="8"/>
      <c r="B27" s="393" t="s">
        <v>83</v>
      </c>
      <c r="C27" s="394"/>
      <c r="D27" s="153"/>
      <c r="E27" s="153"/>
      <c r="F27" s="87"/>
      <c r="G27" s="82">
        <f>SUM(G28:G32)</f>
        <v>24</v>
      </c>
    </row>
    <row r="28" spans="1:7" ht="27" x14ac:dyDescent="0.3">
      <c r="A28" s="8"/>
      <c r="B28" s="33">
        <v>1</v>
      </c>
      <c r="C28" s="109" t="s">
        <v>232</v>
      </c>
      <c r="D28" s="114" t="s">
        <v>87</v>
      </c>
      <c r="E28" s="114" t="s">
        <v>90</v>
      </c>
      <c r="F28" s="10">
        <v>5</v>
      </c>
      <c r="G28" s="285">
        <f>IF(OR(ISBLANK(E28),OR(ISBLANK(D28),ISBLANK(F28))),0, IF(ISNUMBER(SEARCH("Nhà nước",D28)),IF(ISNUMBER(SEARCH("CNĐT",E28)),400*(1/5+4/5/F28),400*(4/5/F28)), IF(ISNUMBER(SEARCH("Bộ/NĐT/NCCB",D28)),IF(ISNUMBER(SEARCH("CNĐT",E28)),300*(1/5+4/5/F28),300*(4/5/F28)),IF(ISNUMBER(SEARCH("CNĐT",E28)),150*(1/5+4/5/F28),150*(4/5/F28)))))</f>
        <v>24</v>
      </c>
    </row>
    <row r="29" spans="1:7" x14ac:dyDescent="0.3">
      <c r="A29" s="2"/>
      <c r="B29" s="33">
        <v>2</v>
      </c>
      <c r="C29" s="109"/>
      <c r="D29" s="114"/>
      <c r="E29" s="114"/>
      <c r="F29" s="111"/>
      <c r="G29" s="285">
        <f t="shared" ref="G29:G32" si="1">IF(OR(ISBLANK(E29),OR(ISBLANK(D29),ISBLANK(F29))),0, IF(ISNUMBER(SEARCH("Nhà nước",D29)),IF(ISNUMBER(SEARCH("CNĐT",E29)),400*(1/5+4/5/F29),400*(4/5/F29)), IF(ISNUMBER(SEARCH("Bộ/NĐT/NCCB",D29)),IF(ISNUMBER(SEARCH("CNĐT",E29)),300*(1/5+4/5/F29),300*(4/5/F29)),IF(ISNUMBER(SEARCH("CNĐT",E29)),150*(1/5+4/5/F29),150*(4/5/F29)))))</f>
        <v>0</v>
      </c>
    </row>
    <row r="30" spans="1:7" x14ac:dyDescent="0.3">
      <c r="A30" s="2"/>
      <c r="B30" s="33">
        <v>3</v>
      </c>
      <c r="C30" s="109"/>
      <c r="D30" s="114"/>
      <c r="E30" s="114"/>
      <c r="F30" s="111"/>
      <c r="G30" s="285">
        <f t="shared" si="1"/>
        <v>0</v>
      </c>
    </row>
    <row r="31" spans="1:7" x14ac:dyDescent="0.3">
      <c r="A31" s="2"/>
      <c r="B31" s="33">
        <v>4</v>
      </c>
      <c r="C31" s="109"/>
      <c r="D31" s="114"/>
      <c r="E31" s="114"/>
      <c r="F31" s="111"/>
      <c r="G31" s="285">
        <f t="shared" si="1"/>
        <v>0</v>
      </c>
    </row>
    <row r="32" spans="1:7" x14ac:dyDescent="0.3">
      <c r="A32" s="2"/>
      <c r="B32" s="33">
        <v>5</v>
      </c>
      <c r="C32" s="110"/>
      <c r="D32" s="114"/>
      <c r="E32" s="114"/>
      <c r="F32" s="111"/>
      <c r="G32" s="285">
        <f t="shared" si="1"/>
        <v>0</v>
      </c>
    </row>
    <row r="33" spans="1:9" x14ac:dyDescent="0.3">
      <c r="A33" s="8"/>
      <c r="B33" s="88" t="s">
        <v>93</v>
      </c>
      <c r="C33" s="88"/>
      <c r="D33" s="154"/>
      <c r="E33" s="154"/>
      <c r="F33" s="89"/>
      <c r="G33" s="82">
        <f>SUM(G34:G38)</f>
        <v>451</v>
      </c>
    </row>
    <row r="34" spans="1:9" ht="27" x14ac:dyDescent="0.3">
      <c r="A34" s="179" t="str">
        <f t="shared" ref="A34:A35" si="2">MID(SUBSTITUTE(MID(LEFT(C34,FIND(")",C34)-1),FIND("(",C34)+1,LEN(C34))," ",""),1,SEARCH("t",SUBSTITUTE(MID(LEFT(C34,FIND(")",C34)-1),FIND("(",C34)+1,LEN(C34))," ",""))-1)</f>
        <v>2</v>
      </c>
      <c r="B34" s="35">
        <v>1</v>
      </c>
      <c r="C34" s="315" t="s">
        <v>237</v>
      </c>
      <c r="D34" s="114" t="s">
        <v>94</v>
      </c>
      <c r="E34" s="114" t="s">
        <v>97</v>
      </c>
      <c r="F34" s="10">
        <v>5</v>
      </c>
      <c r="G34" s="285">
        <f t="shared" ref="G34:G38" si="3">IF(OR(ISBLANK(E34),OR(ISBLANK(D34),ISBLANK(F34))),0, IF(ISNUMBER(SEARCH("Giáo trình",D34)),IF(ISNUMBER(SEARCH("Chủ biên",E34)),A34*150*(1/5+4/5/F34),A34*150*(4/5/F34)), IF(ISNUMBER(SEARCH("Giáo trình tái bản",D34)),IF(ISNUMBER(SEARCH("Chủ biên",E34)),A34*120*(1/5+4/5/F34),A34*120*(4/5/F34)),IF(ISNUMBER(SEARCH("Tham khảo/Dịch",D34)),IF(ISNUMBER(SEARCH("Chủ biên",E34)),A34*100*(1/5+4/5/F34),A34*100*(4/5/F34)),IF(ISNUMBER(SEARCH("Hướng dẫn",D34)),IF(ISNUMBER(SEARCH("Chủ biên",E34)),A34*75*(1/5+4/5/F34),A34*75*(4/5/F34)),IF(ISNUMBER(SEARCH("Chủ biên",E34)),A34*3/F34,A34*3/F34))))))</f>
        <v>108</v>
      </c>
    </row>
    <row r="35" spans="1:9" ht="27" x14ac:dyDescent="0.3">
      <c r="A35" s="179" t="str">
        <f t="shared" si="2"/>
        <v>343</v>
      </c>
      <c r="B35" s="35">
        <v>2</v>
      </c>
      <c r="C35" s="300" t="s">
        <v>241</v>
      </c>
      <c r="D35" s="114" t="s">
        <v>242</v>
      </c>
      <c r="E35" s="114" t="s">
        <v>97</v>
      </c>
      <c r="F35" s="10">
        <v>3</v>
      </c>
      <c r="G35" s="285">
        <f t="shared" si="3"/>
        <v>343</v>
      </c>
    </row>
    <row r="36" spans="1:9" x14ac:dyDescent="0.3">
      <c r="A36" s="179" t="e">
        <f>MID(SUBSTITUTE(MID(LEFT(C36,FIND(")",C36)-1),FIND("(",C36)+1,LEN(C36))," ",""),1,SEARCH("t",SUBSTITUTE(MID(LEFT(C36,FIND(")",C36)-1),FIND("(",C36)+1,LEN(C36))," ",""))-1)</f>
        <v>#VALUE!</v>
      </c>
      <c r="B36" s="35">
        <v>3</v>
      </c>
      <c r="C36" s="109"/>
      <c r="D36" s="114"/>
      <c r="E36" s="114"/>
      <c r="F36" s="10"/>
      <c r="G36" s="285">
        <f t="shared" si="3"/>
        <v>0</v>
      </c>
    </row>
    <row r="37" spans="1:9" x14ac:dyDescent="0.3">
      <c r="A37" s="179" t="e">
        <f>MID(SUBSTITUTE(MID(LEFT(C37,FIND(")",C37)-1),FIND("(",C37)+1,LEN(C37))," ",""),1,SEARCH("t",SUBSTITUTE(MID(LEFT(C37,FIND(")",C37)-1),FIND("(",C37)+1,LEN(C37))," ",""))-1)</f>
        <v>#VALUE!</v>
      </c>
      <c r="B37" s="35">
        <v>4</v>
      </c>
      <c r="C37" s="109"/>
      <c r="D37" s="114"/>
      <c r="E37" s="114"/>
      <c r="F37" s="10"/>
      <c r="G37" s="285">
        <f t="shared" si="3"/>
        <v>0</v>
      </c>
      <c r="I37" s="187"/>
    </row>
    <row r="38" spans="1:9" x14ac:dyDescent="0.3">
      <c r="A38" s="179" t="e">
        <f>MID(SUBSTITUTE(MID(LEFT(C38,FIND(")",C38)-1),FIND("(",C38)+1,LEN(C38))," ",""),1,SEARCH("t",SUBSTITUTE(MID(LEFT(C38,FIND(")",C38)-1),FIND("(",C38)+1,LEN(C38))," ",""))-1)</f>
        <v>#VALUE!</v>
      </c>
      <c r="B38" s="35">
        <v>5</v>
      </c>
      <c r="C38" s="109"/>
      <c r="D38" s="114"/>
      <c r="E38" s="114"/>
      <c r="F38" s="10"/>
      <c r="G38" s="285">
        <f t="shared" si="3"/>
        <v>0</v>
      </c>
    </row>
    <row r="39" spans="1:9" x14ac:dyDescent="0.3">
      <c r="A39" s="8"/>
      <c r="B39" s="393" t="s">
        <v>106</v>
      </c>
      <c r="C39" s="395"/>
      <c r="D39" s="155"/>
      <c r="E39" s="155"/>
      <c r="F39" s="87"/>
      <c r="G39" s="82">
        <f>SUM(G40:G44)</f>
        <v>0</v>
      </c>
    </row>
    <row r="40" spans="1:9" x14ac:dyDescent="0.3">
      <c r="A40" s="8"/>
      <c r="B40" s="35">
        <v>1</v>
      </c>
      <c r="C40" s="109"/>
      <c r="D40" s="114"/>
      <c r="E40" s="114"/>
      <c r="F40" s="54"/>
      <c r="G40" s="285">
        <f>IF(OR(ISBLANK(C40),OR(ISBLANK(D40),ISBLANK(E40))),0,15)</f>
        <v>0</v>
      </c>
    </row>
    <row r="41" spans="1:9" x14ac:dyDescent="0.3">
      <c r="A41" s="8"/>
      <c r="B41" s="35">
        <v>2</v>
      </c>
      <c r="C41" s="109"/>
      <c r="D41" s="114"/>
      <c r="E41" s="114"/>
      <c r="F41" s="54"/>
      <c r="G41" s="285">
        <f t="shared" ref="G41:G44" si="4">IF(OR(ISBLANK(C41),OR(ISBLANK(D41),ISBLANK(E41))),0,15)</f>
        <v>0</v>
      </c>
    </row>
    <row r="42" spans="1:9" x14ac:dyDescent="0.3">
      <c r="A42" s="8"/>
      <c r="B42" s="35">
        <v>3</v>
      </c>
      <c r="C42" s="109"/>
      <c r="D42" s="114"/>
      <c r="E42" s="114"/>
      <c r="F42" s="54"/>
      <c r="G42" s="285">
        <f t="shared" si="4"/>
        <v>0</v>
      </c>
    </row>
    <row r="43" spans="1:9" x14ac:dyDescent="0.3">
      <c r="A43" s="8"/>
      <c r="B43" s="35">
        <v>4</v>
      </c>
      <c r="C43" s="109"/>
      <c r="D43" s="114"/>
      <c r="E43" s="114"/>
      <c r="F43" s="54"/>
      <c r="G43" s="285">
        <f t="shared" si="4"/>
        <v>0</v>
      </c>
    </row>
    <row r="44" spans="1:9" x14ac:dyDescent="0.3">
      <c r="A44" s="8"/>
      <c r="B44" s="53">
        <v>5</v>
      </c>
      <c r="C44" s="112"/>
      <c r="D44" s="114"/>
      <c r="E44" s="114"/>
      <c r="F44" s="180"/>
      <c r="G44" s="285">
        <f t="shared" si="4"/>
        <v>0</v>
      </c>
    </row>
    <row r="45" spans="1:9" x14ac:dyDescent="0.3">
      <c r="A45" s="8"/>
      <c r="B45" s="396" t="s">
        <v>128</v>
      </c>
      <c r="C45" s="397"/>
      <c r="D45" s="167"/>
      <c r="E45" s="167"/>
      <c r="F45" s="168"/>
      <c r="G45" s="171">
        <f>SUM(G46:G50)</f>
        <v>0</v>
      </c>
    </row>
    <row r="46" spans="1:9" x14ac:dyDescent="0.3">
      <c r="A46" s="8"/>
      <c r="B46" s="169">
        <v>1</v>
      </c>
      <c r="C46" s="109"/>
      <c r="D46" s="114"/>
      <c r="E46" s="114"/>
      <c r="F46" s="54"/>
      <c r="G46" s="285"/>
    </row>
    <row r="47" spans="1:9" x14ac:dyDescent="0.3">
      <c r="A47" s="8"/>
      <c r="B47" s="169">
        <v>2</v>
      </c>
      <c r="C47" s="109"/>
      <c r="D47" s="114"/>
      <c r="E47" s="114"/>
      <c r="F47" s="54"/>
      <c r="G47" s="285">
        <f t="shared" ref="G47:G50" si="5">IF(OR(ISBLANK(C47),OR(ISBLANK(D47),ISBLANK(F47))),0,IF(ISNUMBER(SEARCH("DT ≤ 100 tr",D47)),50/F47,IF(ISNUMBER(SEARCH("100 tr&lt; DT≤1 tỷ",D47)),100/F47,IF(ISNUMBER(SEARCH("1tỷ &lt; DT ≤ 5 tỷ",D47)),150/F47,210/F47))))</f>
        <v>0</v>
      </c>
    </row>
    <row r="48" spans="1:9" x14ac:dyDescent="0.3">
      <c r="A48" s="8"/>
      <c r="B48" s="169">
        <v>3</v>
      </c>
      <c r="C48" s="109"/>
      <c r="D48" s="114"/>
      <c r="E48" s="114"/>
      <c r="F48" s="54"/>
      <c r="G48" s="285">
        <f t="shared" si="5"/>
        <v>0</v>
      </c>
    </row>
    <row r="49" spans="1:8" x14ac:dyDescent="0.3">
      <c r="A49" s="8"/>
      <c r="B49" s="169">
        <v>4</v>
      </c>
      <c r="C49" s="109"/>
      <c r="D49" s="114"/>
      <c r="E49" s="114"/>
      <c r="F49" s="54"/>
      <c r="G49" s="285">
        <f t="shared" si="5"/>
        <v>0</v>
      </c>
    </row>
    <row r="50" spans="1:8" x14ac:dyDescent="0.3">
      <c r="A50" s="8"/>
      <c r="B50" s="169">
        <v>5</v>
      </c>
      <c r="C50" s="109"/>
      <c r="D50" s="114"/>
      <c r="E50" s="114"/>
      <c r="F50" s="297"/>
      <c r="G50" s="285">
        <f t="shared" si="5"/>
        <v>0</v>
      </c>
    </row>
    <row r="51" spans="1:8" x14ac:dyDescent="0.3">
      <c r="A51" s="8"/>
      <c r="B51" s="398" t="s">
        <v>220</v>
      </c>
      <c r="C51" s="399"/>
      <c r="D51" s="167"/>
      <c r="E51" s="167"/>
      <c r="F51" s="273"/>
      <c r="G51" s="301">
        <f>SUM(G52:G54)</f>
        <v>0</v>
      </c>
    </row>
    <row r="52" spans="1:8" x14ac:dyDescent="0.3">
      <c r="A52" s="8"/>
      <c r="B52" s="35">
        <v>1</v>
      </c>
      <c r="C52" s="109"/>
      <c r="D52" s="298"/>
      <c r="E52" s="114"/>
      <c r="F52" s="297"/>
      <c r="G52" s="285">
        <f>IF(OR(ISBLANK(E52),ISBLANK(F52)),0, IF(ISNUMBER(SEARCH("Phụ trách",E52)),30*(1/5+4/5/F52),30*(4/5/F52)))</f>
        <v>0</v>
      </c>
    </row>
    <row r="53" spans="1:8" x14ac:dyDescent="0.3">
      <c r="A53" s="8"/>
      <c r="B53" s="35">
        <v>2</v>
      </c>
      <c r="C53" s="109"/>
      <c r="D53" s="298"/>
      <c r="E53" s="114"/>
      <c r="F53" s="54"/>
      <c r="G53" s="285">
        <f t="shared" ref="G53:G54" si="6">IF(OR(ISBLANK(E53),ISBLANK(F53)),0, IF(ISNUMBER(SEARCH("Phụ trách",E53)),30*(1/5+4/5/F53),30*(4/5/F53)))</f>
        <v>0</v>
      </c>
    </row>
    <row r="54" spans="1:8" x14ac:dyDescent="0.3">
      <c r="A54" s="8"/>
      <c r="B54" s="35">
        <v>3</v>
      </c>
      <c r="C54" s="109"/>
      <c r="D54" s="298"/>
      <c r="E54" s="114"/>
      <c r="F54" s="54"/>
      <c r="G54" s="285">
        <f t="shared" si="6"/>
        <v>0</v>
      </c>
    </row>
    <row r="55" spans="1:8" x14ac:dyDescent="0.3">
      <c r="A55" s="8"/>
      <c r="B55" s="400" t="s">
        <v>207</v>
      </c>
      <c r="C55" s="400"/>
      <c r="D55" s="167"/>
      <c r="E55" s="167"/>
      <c r="F55" s="274"/>
      <c r="G55" s="301">
        <f>SUM(G56:G58)</f>
        <v>0</v>
      </c>
    </row>
    <row r="56" spans="1:8" x14ac:dyDescent="0.3">
      <c r="A56" s="8"/>
      <c r="B56" s="35">
        <v>1</v>
      </c>
      <c r="C56" s="313"/>
      <c r="D56" s="298"/>
      <c r="E56" s="114"/>
      <c r="F56" s="54"/>
      <c r="G56" s="285">
        <f>IF(OR(ISBLANK(E56),ISBLANK(F56)),0, IF(ISNUMBER(SEARCH("Phụ trách",E56)),60*(1/5+4/5/F56),60*(4/5/F56)))</f>
        <v>0</v>
      </c>
    </row>
    <row r="57" spans="1:8" x14ac:dyDescent="0.3">
      <c r="A57" s="8"/>
      <c r="B57" s="35">
        <v>2</v>
      </c>
      <c r="C57" s="314"/>
      <c r="D57" s="298"/>
      <c r="E57" s="114"/>
      <c r="F57" s="54"/>
      <c r="G57" s="285">
        <f t="shared" ref="G57:G58" si="7">IF(OR(ISBLANK(E57),ISBLANK(F57)),0, IF(ISNUMBER(SEARCH("Phụ trách",E57)),60*(1/5+4/5/F57),60*(4/5/F57)))</f>
        <v>0</v>
      </c>
    </row>
    <row r="58" spans="1:8" x14ac:dyDescent="0.3">
      <c r="A58" s="278"/>
      <c r="B58" s="296">
        <v>3</v>
      </c>
      <c r="C58" s="314"/>
      <c r="D58" s="298"/>
      <c r="E58" s="114"/>
      <c r="F58" s="54"/>
      <c r="G58" s="285">
        <f t="shared" si="7"/>
        <v>0</v>
      </c>
    </row>
    <row r="59" spans="1:8" x14ac:dyDescent="0.3">
      <c r="A59" s="278"/>
      <c r="B59" s="276" t="s">
        <v>208</v>
      </c>
      <c r="C59" s="275"/>
      <c r="D59" s="167"/>
      <c r="E59" s="167"/>
      <c r="F59" s="274"/>
      <c r="G59" s="301">
        <f>SUM(G60:G62)</f>
        <v>0</v>
      </c>
    </row>
    <row r="60" spans="1:8" x14ac:dyDescent="0.3">
      <c r="A60" s="278"/>
      <c r="B60" s="296">
        <v>1</v>
      </c>
      <c r="C60" s="248" t="s">
        <v>221</v>
      </c>
      <c r="D60" s="298"/>
      <c r="E60" s="114"/>
      <c r="F60" s="54"/>
      <c r="G60" s="285">
        <f>IF(OR(ISBLANK(E60),ISBLANK(F60)),0, IF(ISNUMBER(SEARCH("Phụ trách",E60)),900*(1/5+4/5/F60),900*(4/5/F60)))</f>
        <v>0</v>
      </c>
    </row>
    <row r="61" spans="1:8" x14ac:dyDescent="0.3">
      <c r="A61" s="278"/>
      <c r="B61" s="35">
        <v>2</v>
      </c>
      <c r="C61" s="248"/>
      <c r="D61" s="298"/>
      <c r="E61" s="114"/>
      <c r="F61" s="54"/>
      <c r="G61" s="285"/>
    </row>
    <row r="62" spans="1:8" x14ac:dyDescent="0.3">
      <c r="A62" s="278"/>
      <c r="B62" s="277">
        <v>3</v>
      </c>
      <c r="C62" s="272"/>
      <c r="D62" s="299"/>
      <c r="E62" s="270"/>
      <c r="F62" s="271"/>
      <c r="G62" s="303">
        <f>IF(OR(ISBLANK(E62),ISBLANK(F62)),0, IF(ISNUMBER(SEARCH("Phụ trách",E62)),900*(1/5+4/5/F62),900*(4/5/F62)))</f>
        <v>0</v>
      </c>
    </row>
    <row r="63" spans="1:8" x14ac:dyDescent="0.3">
      <c r="A63" s="8"/>
      <c r="B63" s="390" t="s">
        <v>13</v>
      </c>
      <c r="C63" s="390"/>
      <c r="D63" s="390"/>
      <c r="E63" s="390"/>
      <c r="F63" s="390"/>
      <c r="G63" s="125">
        <f>ROUND(SUM(G6+G27+G33+G39+G45+G51+G55+G59),2)</f>
        <v>575</v>
      </c>
    </row>
    <row r="64" spans="1:8" x14ac:dyDescent="0.3">
      <c r="A64" s="178"/>
      <c r="B64" s="176" t="s">
        <v>103</v>
      </c>
      <c r="C64" s="287" t="s">
        <v>219</v>
      </c>
      <c r="D64" s="288"/>
      <c r="E64" s="288"/>
      <c r="F64" s="289"/>
      <c r="G64" s="290"/>
      <c r="H64" s="291"/>
    </row>
    <row r="65" spans="1:8" x14ac:dyDescent="0.3">
      <c r="A65" s="178"/>
      <c r="B65" s="177"/>
      <c r="C65" s="292" t="s">
        <v>134</v>
      </c>
      <c r="D65" s="293"/>
      <c r="E65" s="293"/>
      <c r="F65" s="294"/>
      <c r="G65" s="295"/>
      <c r="H65" s="291"/>
    </row>
  </sheetData>
  <sheetProtection password="D870" sheet="1" objects="1" scenarios="1" formatCells="0" formatColumns="0" formatRows="0" insertColumns="0" insertRows="0" deleteColumns="0" deleteRows="0"/>
  <dataConsolidate/>
  <customSheetViews>
    <customSheetView guid="{7B5EE269-0F71-4ABF-8D93-84D0C328C0C4}">
      <selection activeCell="F24" sqref="F24"/>
      <pageMargins left="0.7" right="0.7" top="0.75" bottom="0.75" header="0.3" footer="0.3"/>
    </customSheetView>
  </customSheetViews>
  <mergeCells count="9">
    <mergeCell ref="B63:F63"/>
    <mergeCell ref="B6:C6"/>
    <mergeCell ref="B2:G2"/>
    <mergeCell ref="B27:C27"/>
    <mergeCell ref="B39:C39"/>
    <mergeCell ref="B45:C45"/>
    <mergeCell ref="B4:G4"/>
    <mergeCell ref="B51:C51"/>
    <mergeCell ref="B55:C55"/>
  </mergeCells>
  <conditionalFormatting sqref="G51 G55 G59">
    <cfRule type="cellIs" dxfId="15" priority="36" operator="equal">
      <formula>0</formula>
    </cfRule>
    <cfRule type="cellIs" priority="37" operator="equal">
      <formula>0</formula>
    </cfRule>
  </conditionalFormatting>
  <conditionalFormatting sqref="G51 G55 G59">
    <cfRule type="cellIs" dxfId="14" priority="31" operator="equal">
      <formula>0</formula>
    </cfRule>
  </conditionalFormatting>
  <conditionalFormatting sqref="G7:G26">
    <cfRule type="cellIs" dxfId="13" priority="15" operator="equal">
      <formula>0</formula>
    </cfRule>
    <cfRule type="cellIs" priority="16" operator="equal">
      <formula>0</formula>
    </cfRule>
  </conditionalFormatting>
  <conditionalFormatting sqref="G28:G32">
    <cfRule type="cellIs" dxfId="12" priority="13" operator="equal">
      <formula>0</formula>
    </cfRule>
    <cfRule type="cellIs" priority="14" operator="equal">
      <formula>0</formula>
    </cfRule>
  </conditionalFormatting>
  <conditionalFormatting sqref="G34:G38">
    <cfRule type="cellIs" dxfId="11" priority="11" operator="equal">
      <formula>0</formula>
    </cfRule>
    <cfRule type="cellIs" priority="12" operator="equal">
      <formula>0</formula>
    </cfRule>
  </conditionalFormatting>
  <conditionalFormatting sqref="G40:G44">
    <cfRule type="cellIs" dxfId="10" priority="9" operator="equal">
      <formula>0</formula>
    </cfRule>
    <cfRule type="cellIs" priority="10" operator="equal">
      <formula>0</formula>
    </cfRule>
  </conditionalFormatting>
  <conditionalFormatting sqref="G46:G50">
    <cfRule type="cellIs" dxfId="9" priority="7" operator="equal">
      <formula>0</formula>
    </cfRule>
    <cfRule type="cellIs" priority="8" operator="equal">
      <formula>0</formula>
    </cfRule>
  </conditionalFormatting>
  <conditionalFormatting sqref="G52:G54">
    <cfRule type="cellIs" dxfId="8" priority="5" operator="equal">
      <formula>0</formula>
    </cfRule>
    <cfRule type="cellIs" priority="6" operator="equal">
      <formula>0</formula>
    </cfRule>
  </conditionalFormatting>
  <conditionalFormatting sqref="G56:G58">
    <cfRule type="cellIs" dxfId="7" priority="3" operator="equal">
      <formula>0</formula>
    </cfRule>
    <cfRule type="cellIs" priority="4" operator="equal">
      <formula>0</formula>
    </cfRule>
  </conditionalFormatting>
  <conditionalFormatting sqref="G60:G62">
    <cfRule type="cellIs" dxfId="6" priority="1" operator="equal">
      <formula>0</formula>
    </cfRule>
    <cfRule type="cellIs" priority="2" operator="equal">
      <formula>0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Sheet5!$E$21:$E$26</xm:f>
          </x14:formula1>
          <xm:sqref>D7:D26</xm:sqref>
        </x14:dataValidation>
        <x14:dataValidation type="list" allowBlank="1" showInputMessage="1" showErrorMessage="1">
          <x14:formula1>
            <xm:f>Sheet5!$A$31:$A$33</xm:f>
          </x14:formula1>
          <xm:sqref>E7:E26</xm:sqref>
        </x14:dataValidation>
        <x14:dataValidation type="list" allowBlank="1" showInputMessage="1" showErrorMessage="1">
          <x14:formula1>
            <xm:f>Sheet5!$B$31:$B$34</xm:f>
          </x14:formula1>
          <xm:sqref>D28:D32</xm:sqref>
        </x14:dataValidation>
        <x14:dataValidation type="list" allowBlank="1" showInputMessage="1" showErrorMessage="1">
          <x14:formula1>
            <xm:f>Sheet5!$A$35:$A$40</xm:f>
          </x14:formula1>
          <xm:sqref>E28:E32</xm:sqref>
        </x14:dataValidation>
        <x14:dataValidation type="list" allowBlank="1" showInputMessage="1" showErrorMessage="1">
          <x14:formula1>
            <xm:f>Sheet5!$B$36:$B$41</xm:f>
          </x14:formula1>
          <xm:sqref>D34:D38</xm:sqref>
        </x14:dataValidation>
        <x14:dataValidation type="list" allowBlank="1" showInputMessage="1" showErrorMessage="1">
          <x14:formula1>
            <xm:f>Sheet5!$C$36:$C$38</xm:f>
          </x14:formula1>
          <xm:sqref>E34:E38</xm:sqref>
        </x14:dataValidation>
        <x14:dataValidation type="list" allowBlank="1" showInputMessage="1" showErrorMessage="1">
          <x14:formula1>
            <xm:f>Sheet5!$D$36:$D$38</xm:f>
          </x14:formula1>
          <xm:sqref>D40:D44</xm:sqref>
        </x14:dataValidation>
        <x14:dataValidation type="list" allowBlank="1" showInputMessage="1" showErrorMessage="1">
          <x14:formula1>
            <xm:f>Sheet5!$E$36:$E$38</xm:f>
          </x14:formula1>
          <xm:sqref>E46:E62 E40:E44</xm:sqref>
        </x14:dataValidation>
        <x14:dataValidation type="list" allowBlank="1" showInputMessage="1" showErrorMessage="1">
          <x14:formula1>
            <xm:f>Sheet5!$A$45:$A$49</xm:f>
          </x14:formula1>
          <xm:sqref>D46:D50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7" tint="0.39997558519241921"/>
  </sheetPr>
  <dimension ref="B2:J36"/>
  <sheetViews>
    <sheetView topLeftCell="A17" workbookViewId="0">
      <selection activeCell="C51" sqref="C51"/>
    </sheetView>
  </sheetViews>
  <sheetFormatPr defaultColWidth="8.75" defaultRowHeight="12.75" x14ac:dyDescent="0.2"/>
  <cols>
    <col min="1" max="1" width="3" style="58" customWidth="1"/>
    <col min="2" max="2" width="4.125" style="58" customWidth="1"/>
    <col min="3" max="3" width="37.625" style="58" customWidth="1"/>
    <col min="4" max="4" width="10.375" style="166" customWidth="1"/>
    <col min="5" max="5" width="8.75" style="59" customWidth="1"/>
    <col min="6" max="6" width="8.25" style="59" customWidth="1"/>
    <col min="7" max="7" width="11.25" style="58" customWidth="1"/>
    <col min="8" max="16384" width="8.75" style="58"/>
  </cols>
  <sheetData>
    <row r="2" spans="2:10" ht="15.75" x14ac:dyDescent="0.25">
      <c r="B2" s="405" t="s">
        <v>121</v>
      </c>
      <c r="C2" s="405"/>
      <c r="D2" s="405"/>
      <c r="E2" s="405"/>
      <c r="F2" s="405"/>
      <c r="G2" s="405"/>
    </row>
    <row r="3" spans="2:10" ht="15.75" x14ac:dyDescent="0.25">
      <c r="B3" s="175"/>
      <c r="C3" s="175"/>
      <c r="D3" s="175"/>
      <c r="E3" s="175"/>
      <c r="F3" s="175"/>
      <c r="G3" s="175"/>
    </row>
    <row r="4" spans="2:10" x14ac:dyDescent="0.2">
      <c r="B4" s="406" t="str">
        <f xml:space="preserve"> 'TỔNG HỢP'!D9 &amp;  'TỔNG HỢP'!D8&amp; "," &amp; 'TỔNG HỢP'!D10</f>
        <v xml:space="preserve">  Đại tá ,</v>
      </c>
      <c r="C4" s="406"/>
      <c r="D4" s="406"/>
      <c r="E4" s="406"/>
      <c r="F4" s="406"/>
      <c r="G4" s="406"/>
      <c r="H4" s="184"/>
      <c r="I4" s="184"/>
      <c r="J4" s="184"/>
    </row>
    <row r="5" spans="2:10" x14ac:dyDescent="0.2">
      <c r="B5" s="62"/>
      <c r="C5" s="63" t="s">
        <v>114</v>
      </c>
      <c r="D5" s="158" t="s">
        <v>12</v>
      </c>
      <c r="E5" s="63" t="s">
        <v>116</v>
      </c>
      <c r="F5" s="92" t="s">
        <v>115</v>
      </c>
      <c r="G5" s="132" t="s">
        <v>14</v>
      </c>
    </row>
    <row r="6" spans="2:10" x14ac:dyDescent="0.2">
      <c r="B6" s="60" t="s">
        <v>119</v>
      </c>
      <c r="C6" s="60"/>
      <c r="D6" s="159"/>
      <c r="E6" s="61"/>
      <c r="F6" s="93">
        <f>SUM(F7:F14)</f>
        <v>8.3333333333333339</v>
      </c>
      <c r="G6" s="133"/>
    </row>
    <row r="7" spans="2:10" x14ac:dyDescent="0.2">
      <c r="B7" s="64">
        <v>1</v>
      </c>
      <c r="C7" s="116" t="s">
        <v>244</v>
      </c>
      <c r="D7" s="160" t="s">
        <v>239</v>
      </c>
      <c r="E7" s="115">
        <v>25</v>
      </c>
      <c r="F7" s="285">
        <f>IF(OR(ISBLANK(C7),ISBLANK(E7)),0,E7/3)</f>
        <v>8.3333333333333339</v>
      </c>
      <c r="G7" s="181"/>
    </row>
    <row r="8" spans="2:10" x14ac:dyDescent="0.2">
      <c r="B8" s="64">
        <v>2</v>
      </c>
      <c r="C8" s="116"/>
      <c r="D8" s="160" t="s">
        <v>239</v>
      </c>
      <c r="E8" s="115">
        <v>25</v>
      </c>
      <c r="F8" s="285">
        <f t="shared" ref="F8:F11" si="0">IF(OR(ISBLANK(C8),ISBLANK(E8)),0,E8/3)</f>
        <v>0</v>
      </c>
      <c r="G8" s="181"/>
    </row>
    <row r="9" spans="2:10" x14ac:dyDescent="0.2">
      <c r="B9" s="64">
        <v>3</v>
      </c>
      <c r="C9" s="116"/>
      <c r="D9" s="160" t="s">
        <v>239</v>
      </c>
      <c r="E9" s="115">
        <v>25</v>
      </c>
      <c r="F9" s="285">
        <f t="shared" si="0"/>
        <v>0</v>
      </c>
      <c r="G9" s="181"/>
    </row>
    <row r="10" spans="2:10" x14ac:dyDescent="0.2">
      <c r="B10" s="64">
        <v>4</v>
      </c>
      <c r="C10" s="116"/>
      <c r="D10" s="160" t="s">
        <v>239</v>
      </c>
      <c r="E10" s="115">
        <v>25</v>
      </c>
      <c r="F10" s="285">
        <f t="shared" si="0"/>
        <v>0</v>
      </c>
      <c r="G10" s="181"/>
    </row>
    <row r="11" spans="2:10" x14ac:dyDescent="0.2">
      <c r="B11" s="64">
        <v>5</v>
      </c>
      <c r="C11" s="116"/>
      <c r="D11" s="160"/>
      <c r="E11" s="115"/>
      <c r="F11" s="285">
        <f t="shared" si="0"/>
        <v>0</v>
      </c>
      <c r="G11" s="181"/>
    </row>
    <row r="12" spans="2:10" x14ac:dyDescent="0.2">
      <c r="B12" s="64">
        <v>6</v>
      </c>
      <c r="C12" s="116"/>
      <c r="D12" s="160"/>
      <c r="E12" s="115"/>
      <c r="F12" s="285">
        <f>IF(OR(ISBLANK(C12),ISBLANK(E12)),0,E12/3)</f>
        <v>0</v>
      </c>
      <c r="G12" s="181"/>
    </row>
    <row r="13" spans="2:10" x14ac:dyDescent="0.2">
      <c r="B13" s="64">
        <v>7</v>
      </c>
      <c r="C13" s="116"/>
      <c r="D13" s="160"/>
      <c r="E13" s="115"/>
      <c r="F13" s="285">
        <f>IF(OR(ISBLANK(C13),ISBLANK(E13)),0,E13/3)</f>
        <v>0</v>
      </c>
      <c r="G13" s="181"/>
    </row>
    <row r="14" spans="2:10" x14ac:dyDescent="0.2">
      <c r="B14" s="64">
        <v>8</v>
      </c>
      <c r="C14" s="116"/>
      <c r="D14" s="160"/>
      <c r="E14" s="115"/>
      <c r="F14" s="285">
        <f t="shared" ref="F14" si="1">IF(OR(ISBLANK(C14),ISBLANK(E14)),0,E14/3)</f>
        <v>0</v>
      </c>
      <c r="G14" s="181"/>
    </row>
    <row r="15" spans="2:10" x14ac:dyDescent="0.2">
      <c r="B15" s="401" t="s">
        <v>118</v>
      </c>
      <c r="C15" s="402"/>
      <c r="D15" s="161"/>
      <c r="E15" s="97"/>
      <c r="F15" s="95">
        <f>SUM(F16:F23)</f>
        <v>13.5</v>
      </c>
      <c r="G15" s="98"/>
    </row>
    <row r="16" spans="2:10" x14ac:dyDescent="0.2">
      <c r="B16" s="64">
        <v>1</v>
      </c>
      <c r="C16" s="116" t="s">
        <v>244</v>
      </c>
      <c r="D16" s="160" t="s">
        <v>233</v>
      </c>
      <c r="E16" s="115">
        <v>27</v>
      </c>
      <c r="F16" s="285">
        <f>IF(OR(ISBLANK(C16),ISBLANK(E16)),0,E16/4)</f>
        <v>6.75</v>
      </c>
      <c r="G16" s="181"/>
    </row>
    <row r="17" spans="2:7" x14ac:dyDescent="0.2">
      <c r="B17" s="64">
        <v>2</v>
      </c>
      <c r="C17" s="116" t="s">
        <v>244</v>
      </c>
      <c r="D17" s="160" t="s">
        <v>234</v>
      </c>
      <c r="E17" s="115">
        <v>27</v>
      </c>
      <c r="F17" s="285">
        <f t="shared" ref="F17:F23" si="2">IF(OR(ISBLANK(C17),ISBLANK(E17)),0,E17/4)</f>
        <v>6.75</v>
      </c>
      <c r="G17" s="181"/>
    </row>
    <row r="18" spans="2:7" x14ac:dyDescent="0.2">
      <c r="B18" s="64">
        <v>3</v>
      </c>
      <c r="C18" s="116"/>
      <c r="D18" s="160"/>
      <c r="E18" s="115"/>
      <c r="F18" s="285">
        <f t="shared" si="2"/>
        <v>0</v>
      </c>
      <c r="G18" s="181"/>
    </row>
    <row r="19" spans="2:7" x14ac:dyDescent="0.2">
      <c r="B19" s="64">
        <v>4</v>
      </c>
      <c r="C19" s="116"/>
      <c r="D19" s="160"/>
      <c r="E19" s="115"/>
      <c r="F19" s="285">
        <f t="shared" si="2"/>
        <v>0</v>
      </c>
      <c r="G19" s="181"/>
    </row>
    <row r="20" spans="2:7" x14ac:dyDescent="0.2">
      <c r="B20" s="64">
        <v>5</v>
      </c>
      <c r="C20" s="116"/>
      <c r="D20" s="160"/>
      <c r="E20" s="115"/>
      <c r="F20" s="285">
        <f t="shared" si="2"/>
        <v>0</v>
      </c>
      <c r="G20" s="181"/>
    </row>
    <row r="21" spans="2:7" x14ac:dyDescent="0.2">
      <c r="B21" s="64">
        <v>6</v>
      </c>
      <c r="C21" s="116"/>
      <c r="D21" s="160"/>
      <c r="E21" s="115"/>
      <c r="F21" s="285">
        <f t="shared" si="2"/>
        <v>0</v>
      </c>
      <c r="G21" s="181"/>
    </row>
    <row r="22" spans="2:7" x14ac:dyDescent="0.2">
      <c r="B22" s="64">
        <v>7</v>
      </c>
      <c r="C22" s="116"/>
      <c r="D22" s="160"/>
      <c r="E22" s="115"/>
      <c r="F22" s="285">
        <f t="shared" si="2"/>
        <v>0</v>
      </c>
      <c r="G22" s="181"/>
    </row>
    <row r="23" spans="2:7" x14ac:dyDescent="0.2">
      <c r="B23" s="64">
        <v>8</v>
      </c>
      <c r="C23" s="116"/>
      <c r="D23" s="160"/>
      <c r="E23" s="115"/>
      <c r="F23" s="285">
        <f t="shared" si="2"/>
        <v>0</v>
      </c>
      <c r="G23" s="181"/>
    </row>
    <row r="24" spans="2:7" x14ac:dyDescent="0.2">
      <c r="B24" s="100" t="s">
        <v>117</v>
      </c>
      <c r="C24" s="99"/>
      <c r="D24" s="162"/>
      <c r="E24" s="94"/>
      <c r="F24" s="95">
        <f>SUM(F25:F30)</f>
        <v>84</v>
      </c>
      <c r="G24" s="96"/>
    </row>
    <row r="25" spans="2:7" x14ac:dyDescent="0.2">
      <c r="B25" s="64">
        <v>1</v>
      </c>
      <c r="C25" s="116" t="s">
        <v>244</v>
      </c>
      <c r="D25" s="160" t="s">
        <v>235</v>
      </c>
      <c r="E25" s="115">
        <v>27</v>
      </c>
      <c r="F25" s="285">
        <f>IF(OR(ISBLANK(C25),ISBLANK(E25)),0,E25)</f>
        <v>27</v>
      </c>
      <c r="G25" s="181"/>
    </row>
    <row r="26" spans="2:7" x14ac:dyDescent="0.2">
      <c r="B26" s="64">
        <v>2</v>
      </c>
      <c r="C26" s="116" t="s">
        <v>244</v>
      </c>
      <c r="D26" s="160" t="s">
        <v>235</v>
      </c>
      <c r="E26" s="115">
        <v>27</v>
      </c>
      <c r="F26" s="285">
        <f t="shared" ref="F26:F30" si="3">IF(OR(ISBLANK(C26),ISBLANK(E26)),0,E26)</f>
        <v>27</v>
      </c>
      <c r="G26" s="181"/>
    </row>
    <row r="27" spans="2:7" x14ac:dyDescent="0.2">
      <c r="B27" s="64">
        <v>3</v>
      </c>
      <c r="C27" s="116" t="s">
        <v>244</v>
      </c>
      <c r="D27" s="160" t="s">
        <v>235</v>
      </c>
      <c r="E27" s="115">
        <v>15</v>
      </c>
      <c r="F27" s="285">
        <f t="shared" si="3"/>
        <v>15</v>
      </c>
      <c r="G27" s="181"/>
    </row>
    <row r="28" spans="2:7" x14ac:dyDescent="0.2">
      <c r="B28" s="64">
        <v>4</v>
      </c>
      <c r="C28" s="116" t="s">
        <v>244</v>
      </c>
      <c r="D28" s="160" t="s">
        <v>235</v>
      </c>
      <c r="E28" s="115">
        <v>15</v>
      </c>
      <c r="F28" s="285">
        <f t="shared" si="3"/>
        <v>15</v>
      </c>
      <c r="G28" s="181"/>
    </row>
    <row r="29" spans="2:7" x14ac:dyDescent="0.2">
      <c r="B29" s="64">
        <v>5</v>
      </c>
      <c r="C29" s="116" t="s">
        <v>244</v>
      </c>
      <c r="D29" s="160"/>
      <c r="E29" s="115"/>
      <c r="F29" s="285">
        <f t="shared" si="3"/>
        <v>0</v>
      </c>
      <c r="G29" s="181"/>
    </row>
    <row r="30" spans="2:7" x14ac:dyDescent="0.2">
      <c r="B30" s="64">
        <v>6</v>
      </c>
      <c r="C30" s="116"/>
      <c r="D30" s="160"/>
      <c r="E30" s="115"/>
      <c r="F30" s="285">
        <f t="shared" si="3"/>
        <v>0</v>
      </c>
      <c r="G30" s="181"/>
    </row>
    <row r="31" spans="2:7" x14ac:dyDescent="0.2">
      <c r="B31" s="101" t="s">
        <v>120</v>
      </c>
      <c r="C31" s="102"/>
      <c r="D31" s="163"/>
      <c r="E31" s="103"/>
      <c r="F31" s="104">
        <f>SUM(F32:F35)</f>
        <v>0</v>
      </c>
      <c r="G31" s="105"/>
    </row>
    <row r="32" spans="2:7" x14ac:dyDescent="0.2">
      <c r="B32" s="65">
        <v>1</v>
      </c>
      <c r="C32" s="117"/>
      <c r="D32" s="164"/>
      <c r="E32" s="66"/>
      <c r="F32" s="285">
        <f>IF(ISBLANK(C32),0,15)</f>
        <v>0</v>
      </c>
      <c r="G32" s="117"/>
    </row>
    <row r="33" spans="2:7" x14ac:dyDescent="0.2">
      <c r="B33" s="65">
        <v>2</v>
      </c>
      <c r="C33" s="117"/>
      <c r="D33" s="164"/>
      <c r="E33" s="66"/>
      <c r="F33" s="285">
        <f t="shared" ref="F33:F35" si="4">IF(ISBLANK(C33),0,15)</f>
        <v>0</v>
      </c>
      <c r="G33" s="117"/>
    </row>
    <row r="34" spans="2:7" x14ac:dyDescent="0.2">
      <c r="B34" s="65">
        <v>3</v>
      </c>
      <c r="C34" s="117"/>
      <c r="D34" s="164"/>
      <c r="E34" s="66"/>
      <c r="F34" s="285">
        <f t="shared" si="4"/>
        <v>0</v>
      </c>
      <c r="G34" s="117"/>
    </row>
    <row r="35" spans="2:7" x14ac:dyDescent="0.2">
      <c r="B35" s="65">
        <v>4</v>
      </c>
      <c r="C35" s="117"/>
      <c r="D35" s="164"/>
      <c r="E35" s="66"/>
      <c r="F35" s="285">
        <f t="shared" si="4"/>
        <v>0</v>
      </c>
      <c r="G35" s="117"/>
    </row>
    <row r="36" spans="2:7" x14ac:dyDescent="0.2">
      <c r="B36" s="403" t="s">
        <v>13</v>
      </c>
      <c r="C36" s="404"/>
      <c r="D36" s="165"/>
      <c r="E36" s="134"/>
      <c r="F36" s="135">
        <f>ROUND(SUM(F6+F15+F24+F31),2)</f>
        <v>105.83</v>
      </c>
      <c r="G36" s="136"/>
    </row>
  </sheetData>
  <sheetProtection password="D870" sheet="1" objects="1" scenarios="1" formatCells="0" formatColumns="0" insertColumns="0" insertRows="0" deleteColumns="0" deleteRows="0"/>
  <mergeCells count="4">
    <mergeCell ref="B15:C15"/>
    <mergeCell ref="B36:C36"/>
    <mergeCell ref="B2:G2"/>
    <mergeCell ref="B4:G4"/>
  </mergeCells>
  <conditionalFormatting sqref="F7:F14">
    <cfRule type="cellIs" dxfId="5" priority="7" operator="equal">
      <formula>0</formula>
    </cfRule>
    <cfRule type="cellIs" priority="8" operator="equal">
      <formula>0</formula>
    </cfRule>
  </conditionalFormatting>
  <conditionalFormatting sqref="F16:F23">
    <cfRule type="cellIs" dxfId="4" priority="5" operator="equal">
      <formula>0</formula>
    </cfRule>
    <cfRule type="cellIs" priority="6" operator="equal">
      <formula>0</formula>
    </cfRule>
  </conditionalFormatting>
  <conditionalFormatting sqref="F25:F30">
    <cfRule type="cellIs" dxfId="3" priority="3" operator="equal">
      <formula>0</formula>
    </cfRule>
    <cfRule type="cellIs" priority="4" operator="equal">
      <formula>0</formula>
    </cfRule>
  </conditionalFormatting>
  <conditionalFormatting sqref="F32:F35">
    <cfRule type="cellIs" dxfId="2" priority="1" operator="equal">
      <formula>0</formula>
    </cfRule>
    <cfRule type="cellIs" priority="2" operator="equal">
      <formula>0</formula>
    </cfRule>
  </conditionalFormatting>
  <pageMargins left="0.19685039370078741" right="0.19685039370078741" top="0.39370078740157483" bottom="0.39370078740157483" header="0.31496062992125984" footer="0.31496062992125984"/>
  <pageSetup paperSize="9" orientation="portrait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2" tint="-0.249977111117893"/>
  </sheetPr>
  <dimension ref="B2:G29"/>
  <sheetViews>
    <sheetView workbookViewId="0">
      <selection activeCell="D14" sqref="D14"/>
    </sheetView>
  </sheetViews>
  <sheetFormatPr defaultColWidth="8.875" defaultRowHeight="12.75" x14ac:dyDescent="0.2"/>
  <cols>
    <col min="1" max="1" width="4.375" style="8" customWidth="1"/>
    <col min="2" max="2" width="6.75" style="237" customWidth="1"/>
    <col min="3" max="3" width="49.75" style="239" customWidth="1"/>
    <col min="4" max="4" width="8.875" style="237" customWidth="1"/>
    <col min="5" max="5" width="7.75" style="237" customWidth="1"/>
    <col min="6" max="6" width="9.75" style="8" customWidth="1"/>
    <col min="7" max="16384" width="8.875" style="8"/>
  </cols>
  <sheetData>
    <row r="2" spans="2:7" ht="15.75" x14ac:dyDescent="0.25">
      <c r="B2" s="407" t="s">
        <v>175</v>
      </c>
      <c r="C2" s="407"/>
      <c r="D2" s="407"/>
      <c r="E2" s="407"/>
      <c r="F2" s="407"/>
      <c r="G2" s="407"/>
    </row>
    <row r="4" spans="2:7" x14ac:dyDescent="0.2">
      <c r="B4" s="309" t="str">
        <f xml:space="preserve">  'TỔNG HỢP'!D9 &amp;  'TỔNG HỢP'!D8&amp; "," &amp; 'TỔNG HỢP'!D10</f>
        <v xml:space="preserve">  Đại tá ,</v>
      </c>
      <c r="C4" s="309"/>
    </row>
    <row r="5" spans="2:7" ht="16.149999999999999" customHeight="1" x14ac:dyDescent="0.2">
      <c r="B5" s="240" t="s">
        <v>8</v>
      </c>
      <c r="C5" s="256" t="s">
        <v>176</v>
      </c>
      <c r="D5" s="256" t="s">
        <v>177</v>
      </c>
      <c r="E5" s="256" t="s">
        <v>178</v>
      </c>
      <c r="F5" s="241" t="s">
        <v>14</v>
      </c>
    </row>
    <row r="6" spans="2:7" ht="13.15" customHeight="1" x14ac:dyDescent="0.2">
      <c r="B6" s="253" t="s">
        <v>179</v>
      </c>
      <c r="C6" s="254"/>
      <c r="D6" s="254"/>
      <c r="E6" s="306">
        <f>SUM(E7:E11)</f>
        <v>0</v>
      </c>
      <c r="F6" s="255"/>
    </row>
    <row r="7" spans="2:7" x14ac:dyDescent="0.2">
      <c r="B7" s="245">
        <v>1</v>
      </c>
      <c r="C7" s="247" t="s">
        <v>182</v>
      </c>
      <c r="D7" s="310"/>
      <c r="E7" s="285">
        <f>D7*2</f>
        <v>0</v>
      </c>
      <c r="F7" s="243"/>
    </row>
    <row r="8" spans="2:7" x14ac:dyDescent="0.2">
      <c r="B8" s="245">
        <v>2</v>
      </c>
      <c r="C8" s="247" t="s">
        <v>223</v>
      </c>
      <c r="D8" s="310"/>
      <c r="E8" s="285">
        <f>D8*5</f>
        <v>0</v>
      </c>
      <c r="F8" s="243"/>
    </row>
    <row r="9" spans="2:7" x14ac:dyDescent="0.2">
      <c r="B9" s="35">
        <v>2</v>
      </c>
      <c r="C9" s="248" t="s">
        <v>180</v>
      </c>
      <c r="D9" s="10"/>
      <c r="E9" s="285">
        <f>ROUND(D9*1/1.5,1)</f>
        <v>0</v>
      </c>
      <c r="F9" s="244"/>
    </row>
    <row r="10" spans="2:7" x14ac:dyDescent="0.2">
      <c r="B10" s="35">
        <v>3</v>
      </c>
      <c r="C10" s="248" t="s">
        <v>181</v>
      </c>
      <c r="D10" s="10"/>
      <c r="E10" s="285">
        <f>ROUND(D10*1/3,1)</f>
        <v>0</v>
      </c>
      <c r="F10" s="244"/>
    </row>
    <row r="11" spans="2:7" x14ac:dyDescent="0.2">
      <c r="B11" s="246">
        <v>4</v>
      </c>
      <c r="C11" s="249" t="s">
        <v>183</v>
      </c>
      <c r="D11" s="311"/>
      <c r="E11" s="285">
        <f>D11*2</f>
        <v>0</v>
      </c>
      <c r="F11" s="242"/>
    </row>
    <row r="12" spans="2:7" s="9" customFormat="1" ht="12" customHeight="1" x14ac:dyDescent="0.2">
      <c r="B12" s="250" t="s">
        <v>184</v>
      </c>
      <c r="C12" s="251"/>
      <c r="D12" s="251"/>
      <c r="E12" s="307">
        <f>SUM(E13:E28)</f>
        <v>232</v>
      </c>
      <c r="F12" s="252"/>
    </row>
    <row r="13" spans="2:7" x14ac:dyDescent="0.2">
      <c r="B13" s="245">
        <v>1</v>
      </c>
      <c r="C13" s="247" t="s">
        <v>185</v>
      </c>
      <c r="D13" s="310">
        <v>6</v>
      </c>
      <c r="E13" s="285">
        <f>5*D13</f>
        <v>30</v>
      </c>
      <c r="F13" s="243"/>
    </row>
    <row r="14" spans="2:7" x14ac:dyDescent="0.2">
      <c r="B14" s="35">
        <v>2</v>
      </c>
      <c r="C14" s="248" t="s">
        <v>186</v>
      </c>
      <c r="D14" s="10">
        <v>3</v>
      </c>
      <c r="E14" s="285">
        <f>D14*4</f>
        <v>12</v>
      </c>
      <c r="F14" s="244"/>
    </row>
    <row r="15" spans="2:7" x14ac:dyDescent="0.2">
      <c r="B15" s="35">
        <v>3</v>
      </c>
      <c r="C15" s="248" t="s">
        <v>187</v>
      </c>
      <c r="D15" s="10">
        <v>6</v>
      </c>
      <c r="E15" s="285">
        <f>D15*7</f>
        <v>42</v>
      </c>
      <c r="F15" s="244"/>
    </row>
    <row r="16" spans="2:7" x14ac:dyDescent="0.2">
      <c r="B16" s="35">
        <v>4</v>
      </c>
      <c r="C16" s="248" t="s">
        <v>188</v>
      </c>
      <c r="D16" s="10"/>
      <c r="E16" s="285">
        <f>7*D16</f>
        <v>0</v>
      </c>
      <c r="F16" s="244"/>
    </row>
    <row r="17" spans="2:6" x14ac:dyDescent="0.2">
      <c r="B17" s="35">
        <v>5</v>
      </c>
      <c r="C17" s="248" t="s">
        <v>189</v>
      </c>
      <c r="D17" s="10">
        <v>2</v>
      </c>
      <c r="E17" s="285">
        <f>D17*5</f>
        <v>10</v>
      </c>
      <c r="F17" s="244"/>
    </row>
    <row r="18" spans="2:6" x14ac:dyDescent="0.2">
      <c r="B18" s="35">
        <v>6</v>
      </c>
      <c r="C18" s="248" t="s">
        <v>190</v>
      </c>
      <c r="D18" s="10">
        <v>2</v>
      </c>
      <c r="E18" s="285">
        <f>D18*4</f>
        <v>8</v>
      </c>
      <c r="F18" s="244"/>
    </row>
    <row r="19" spans="2:6" x14ac:dyDescent="0.2">
      <c r="B19" s="35">
        <v>7</v>
      </c>
      <c r="C19" s="248" t="s">
        <v>204</v>
      </c>
      <c r="D19" s="10">
        <v>2</v>
      </c>
      <c r="E19" s="285">
        <f>D19*3</f>
        <v>6</v>
      </c>
      <c r="F19" s="244"/>
    </row>
    <row r="20" spans="2:6" x14ac:dyDescent="0.2">
      <c r="B20" s="35">
        <v>8</v>
      </c>
      <c r="C20" s="248" t="s">
        <v>191</v>
      </c>
      <c r="D20" s="10">
        <v>1</v>
      </c>
      <c r="E20" s="285">
        <f>D20*10</f>
        <v>10</v>
      </c>
      <c r="F20" s="244"/>
    </row>
    <row r="21" spans="2:6" x14ac:dyDescent="0.2">
      <c r="B21" s="35">
        <v>9</v>
      </c>
      <c r="C21" s="248" t="s">
        <v>192</v>
      </c>
      <c r="D21" s="10">
        <v>1</v>
      </c>
      <c r="E21" s="285">
        <f>D21*7</f>
        <v>7</v>
      </c>
      <c r="F21" s="244"/>
    </row>
    <row r="22" spans="2:6" x14ac:dyDescent="0.2">
      <c r="B22" s="35">
        <v>10</v>
      </c>
      <c r="C22" s="248" t="s">
        <v>193</v>
      </c>
      <c r="D22" s="10"/>
      <c r="E22" s="285">
        <f>D22*10</f>
        <v>0</v>
      </c>
      <c r="F22" s="244"/>
    </row>
    <row r="23" spans="2:6" x14ac:dyDescent="0.2">
      <c r="B23" s="35">
        <v>11</v>
      </c>
      <c r="C23" s="248" t="s">
        <v>194</v>
      </c>
      <c r="D23" s="10">
        <v>1</v>
      </c>
      <c r="E23" s="285">
        <f>D23*7</f>
        <v>7</v>
      </c>
      <c r="F23" s="244"/>
    </row>
    <row r="24" spans="2:6" x14ac:dyDescent="0.2">
      <c r="B24" s="35">
        <v>12</v>
      </c>
      <c r="C24" s="248" t="s">
        <v>196</v>
      </c>
      <c r="D24" s="10"/>
      <c r="E24" s="285">
        <f>D24*13</f>
        <v>0</v>
      </c>
      <c r="F24" s="244"/>
    </row>
    <row r="25" spans="2:6" x14ac:dyDescent="0.2">
      <c r="B25" s="35">
        <v>13</v>
      </c>
      <c r="C25" s="248" t="s">
        <v>197</v>
      </c>
      <c r="D25" s="10"/>
      <c r="E25" s="285">
        <f>D25*15</f>
        <v>0</v>
      </c>
      <c r="F25" s="244"/>
    </row>
    <row r="26" spans="2:6" x14ac:dyDescent="0.2">
      <c r="B26" s="35">
        <v>14</v>
      </c>
      <c r="C26" s="248" t="s">
        <v>195</v>
      </c>
      <c r="D26" s="10"/>
      <c r="E26" s="285">
        <f>D26*10</f>
        <v>0</v>
      </c>
      <c r="F26" s="244"/>
    </row>
    <row r="27" spans="2:6" x14ac:dyDescent="0.2">
      <c r="B27" s="35">
        <v>15</v>
      </c>
      <c r="C27" s="248" t="s">
        <v>198</v>
      </c>
      <c r="D27" s="10"/>
      <c r="E27" s="285">
        <f>D27*20</f>
        <v>0</v>
      </c>
      <c r="F27" s="244"/>
    </row>
    <row r="28" spans="2:6" x14ac:dyDescent="0.2">
      <c r="B28" s="246">
        <v>16</v>
      </c>
      <c r="C28" s="249" t="s">
        <v>199</v>
      </c>
      <c r="D28" s="311">
        <v>20</v>
      </c>
      <c r="E28" s="308">
        <f>D28*5</f>
        <v>100</v>
      </c>
      <c r="F28" s="242"/>
    </row>
    <row r="29" spans="2:6" x14ac:dyDescent="0.2">
      <c r="B29" s="408" t="s">
        <v>200</v>
      </c>
      <c r="C29" s="408"/>
      <c r="D29" s="257"/>
      <c r="E29" s="238">
        <f>SUM(E6,E12)</f>
        <v>232</v>
      </c>
      <c r="F29" s="258"/>
    </row>
  </sheetData>
  <sheetProtection password="D870" sheet="1" objects="1" scenarios="1"/>
  <mergeCells count="2">
    <mergeCell ref="B2:G2"/>
    <mergeCell ref="B29:C29"/>
  </mergeCells>
  <conditionalFormatting sqref="E7:E11">
    <cfRule type="cellIs" dxfId="1" priority="3" operator="equal">
      <formula>0</formula>
    </cfRule>
    <cfRule type="cellIs" priority="4" operator="equal">
      <formula>0</formula>
    </cfRule>
  </conditionalFormatting>
  <conditionalFormatting sqref="E13:E28">
    <cfRule type="cellIs" dxfId="0" priority="1" operator="equal">
      <formula>0</formula>
    </cfRule>
    <cfRule type="cellIs" priority="2" operator="equal">
      <formula>0</formula>
    </cfRule>
  </conditionalFormatting>
  <pageMargins left="0.7" right="0.7" top="0.75" bottom="0.75" header="0.3" footer="0.3"/>
  <pageSetup paperSize="9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/>
  </sheetPr>
  <dimension ref="B2:J19"/>
  <sheetViews>
    <sheetView tabSelected="1" topLeftCell="B1" workbookViewId="0">
      <selection activeCell="C11" sqref="C11"/>
    </sheetView>
  </sheetViews>
  <sheetFormatPr defaultRowHeight="14.25" x14ac:dyDescent="0.2"/>
  <cols>
    <col min="1" max="1" width="4.625" customWidth="1"/>
    <col min="2" max="2" width="5.25" customWidth="1"/>
    <col min="3" max="3" width="50.75" customWidth="1"/>
    <col min="4" max="4" width="12" customWidth="1"/>
    <col min="5" max="5" width="11.75" customWidth="1"/>
  </cols>
  <sheetData>
    <row r="2" spans="2:10" ht="15.75" x14ac:dyDescent="0.25">
      <c r="B2" s="409" t="s">
        <v>169</v>
      </c>
      <c r="C2" s="409"/>
      <c r="D2" s="409"/>
      <c r="E2" s="409"/>
      <c r="F2" s="209"/>
      <c r="G2" s="209"/>
      <c r="H2" s="209"/>
      <c r="I2" s="209"/>
      <c r="J2" s="209"/>
    </row>
    <row r="3" spans="2:10" ht="15.75" x14ac:dyDescent="0.25">
      <c r="B3" s="224"/>
      <c r="C3" s="224"/>
      <c r="D3" s="224"/>
      <c r="E3" s="224"/>
      <c r="F3" s="209"/>
      <c r="G3" s="209"/>
      <c r="H3" s="209"/>
      <c r="I3" s="209"/>
      <c r="J3" s="209"/>
    </row>
    <row r="4" spans="2:10" x14ac:dyDescent="0.2">
      <c r="B4" s="410" t="str">
        <f xml:space="preserve"> 'TỔNG HỢP'!D9 &amp;  'TỔNG HỢP'!D8&amp; "," &amp; 'TỔNG HỢP'!D10</f>
        <v xml:space="preserve">  Đại tá ,</v>
      </c>
      <c r="C4" s="410"/>
    </row>
    <row r="5" spans="2:10" x14ac:dyDescent="0.2">
      <c r="B5" s="210" t="s">
        <v>8</v>
      </c>
      <c r="C5" s="211" t="s">
        <v>170</v>
      </c>
      <c r="D5" s="212" t="s">
        <v>172</v>
      </c>
      <c r="E5" s="213" t="s">
        <v>171</v>
      </c>
    </row>
    <row r="6" spans="2:10" x14ac:dyDescent="0.2">
      <c r="B6" s="214">
        <v>1</v>
      </c>
      <c r="C6" s="218">
        <v>1</v>
      </c>
      <c r="D6" s="219" t="s">
        <v>236</v>
      </c>
      <c r="E6" s="218"/>
    </row>
    <row r="7" spans="2:10" x14ac:dyDescent="0.2">
      <c r="B7" s="215">
        <v>2</v>
      </c>
      <c r="C7" s="220">
        <v>1</v>
      </c>
      <c r="D7" s="221" t="s">
        <v>236</v>
      </c>
      <c r="E7" s="220"/>
    </row>
    <row r="8" spans="2:10" x14ac:dyDescent="0.2">
      <c r="B8" s="215">
        <v>3</v>
      </c>
      <c r="C8" s="220">
        <v>1</v>
      </c>
      <c r="D8" s="221" t="s">
        <v>236</v>
      </c>
      <c r="E8" s="220"/>
    </row>
    <row r="9" spans="2:10" x14ac:dyDescent="0.2">
      <c r="B9" s="215">
        <v>4</v>
      </c>
      <c r="C9" s="220">
        <v>1</v>
      </c>
      <c r="D9" s="221" t="s">
        <v>236</v>
      </c>
      <c r="E9" s="220"/>
    </row>
    <row r="10" spans="2:10" x14ac:dyDescent="0.2">
      <c r="B10" s="215">
        <v>5</v>
      </c>
      <c r="C10" s="220"/>
      <c r="D10" s="221"/>
      <c r="E10" s="220"/>
    </row>
    <row r="11" spans="2:10" x14ac:dyDescent="0.2">
      <c r="B11" s="215">
        <v>6</v>
      </c>
      <c r="C11" s="220"/>
      <c r="D11" s="221"/>
      <c r="E11" s="220"/>
    </row>
    <row r="12" spans="2:10" x14ac:dyDescent="0.2">
      <c r="B12" s="215">
        <v>7</v>
      </c>
      <c r="C12" s="220"/>
      <c r="D12" s="221"/>
      <c r="E12" s="220"/>
    </row>
    <row r="13" spans="2:10" x14ac:dyDescent="0.2">
      <c r="B13" s="215">
        <v>8</v>
      </c>
      <c r="C13" s="220"/>
      <c r="D13" s="221"/>
      <c r="E13" s="220"/>
    </row>
    <row r="14" spans="2:10" x14ac:dyDescent="0.2">
      <c r="B14" s="215">
        <v>9</v>
      </c>
      <c r="C14" s="220"/>
      <c r="D14" s="221"/>
      <c r="E14" s="220"/>
    </row>
    <row r="15" spans="2:10" x14ac:dyDescent="0.2">
      <c r="B15" s="215">
        <v>10</v>
      </c>
      <c r="C15" s="220"/>
      <c r="D15" s="221"/>
      <c r="E15" s="220"/>
    </row>
    <row r="16" spans="2:10" x14ac:dyDescent="0.2">
      <c r="B16" s="215">
        <v>11</v>
      </c>
      <c r="C16" s="220"/>
      <c r="D16" s="221"/>
      <c r="E16" s="220"/>
    </row>
    <row r="17" spans="2:5" x14ac:dyDescent="0.2">
      <c r="B17" s="215">
        <v>12</v>
      </c>
      <c r="C17" s="220"/>
      <c r="D17" s="221"/>
      <c r="E17" s="220"/>
    </row>
    <row r="18" spans="2:5" x14ac:dyDescent="0.2">
      <c r="B18" s="216"/>
      <c r="C18" s="220"/>
      <c r="D18" s="221"/>
      <c r="E18" s="220"/>
    </row>
    <row r="19" spans="2:5" x14ac:dyDescent="0.2">
      <c r="B19" s="217"/>
      <c r="C19" s="222"/>
      <c r="D19" s="223"/>
      <c r="E19" s="222"/>
    </row>
  </sheetData>
  <sheetProtection password="D870" sheet="1" objects="1" scenarios="1"/>
  <mergeCells count="2">
    <mergeCell ref="B2:E2"/>
    <mergeCell ref="B4:C4"/>
  </mergeCells>
  <pageMargins left="0.7" right="0.7" top="0.75" bottom="0.75" header="0.3" footer="0.3"/>
  <pageSetup paperSize="9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E58"/>
  <sheetViews>
    <sheetView workbookViewId="0">
      <selection activeCell="H16" sqref="H16"/>
    </sheetView>
  </sheetViews>
  <sheetFormatPr defaultColWidth="8.75" defaultRowHeight="14.25" x14ac:dyDescent="0.2"/>
  <cols>
    <col min="1" max="1" width="14.375" customWidth="1"/>
    <col min="2" max="2" width="23.375" customWidth="1"/>
    <col min="3" max="3" width="21.75" customWidth="1"/>
    <col min="4" max="4" width="18.125" customWidth="1"/>
    <col min="5" max="5" width="21.125" customWidth="1"/>
  </cols>
  <sheetData>
    <row r="3" spans="1:5" ht="15" x14ac:dyDescent="0.25">
      <c r="A3" s="1" t="s">
        <v>1</v>
      </c>
      <c r="B3" s="1" t="s">
        <v>15</v>
      </c>
      <c r="C3" s="1" t="s">
        <v>16</v>
      </c>
      <c r="D3" s="1" t="s">
        <v>17</v>
      </c>
      <c r="E3" s="1" t="s">
        <v>34</v>
      </c>
    </row>
    <row r="4" spans="1:5" x14ac:dyDescent="0.2">
      <c r="A4" t="s">
        <v>209</v>
      </c>
      <c r="B4" t="s">
        <v>123</v>
      </c>
      <c r="C4" t="s">
        <v>23</v>
      </c>
      <c r="D4" t="s">
        <v>27</v>
      </c>
    </row>
    <row r="5" spans="1:5" x14ac:dyDescent="0.2">
      <c r="A5" t="s">
        <v>210</v>
      </c>
      <c r="B5" t="s">
        <v>124</v>
      </c>
      <c r="C5" t="s">
        <v>24</v>
      </c>
      <c r="D5" t="s">
        <v>28</v>
      </c>
    </row>
    <row r="6" spans="1:5" x14ac:dyDescent="0.2">
      <c r="A6" t="s">
        <v>211</v>
      </c>
      <c r="B6" t="s">
        <v>20</v>
      </c>
      <c r="C6" t="s">
        <v>25</v>
      </c>
      <c r="D6" t="s">
        <v>29</v>
      </c>
    </row>
    <row r="7" spans="1:5" x14ac:dyDescent="0.2">
      <c r="A7" t="s">
        <v>212</v>
      </c>
      <c r="B7" t="s">
        <v>125</v>
      </c>
      <c r="C7" t="s">
        <v>26</v>
      </c>
      <c r="D7" t="s">
        <v>30</v>
      </c>
    </row>
    <row r="8" spans="1:5" x14ac:dyDescent="0.2">
      <c r="A8" t="s">
        <v>213</v>
      </c>
      <c r="B8" t="s">
        <v>21</v>
      </c>
      <c r="D8" t="s">
        <v>31</v>
      </c>
    </row>
    <row r="9" spans="1:5" x14ac:dyDescent="0.2">
      <c r="A9" t="s">
        <v>214</v>
      </c>
      <c r="B9" t="s">
        <v>22</v>
      </c>
    </row>
    <row r="10" spans="1:5" x14ac:dyDescent="0.2">
      <c r="A10" t="s">
        <v>215</v>
      </c>
    </row>
    <row r="11" spans="1:5" x14ac:dyDescent="0.2">
      <c r="A11" t="s">
        <v>216</v>
      </c>
    </row>
    <row r="15" spans="1:5" ht="15" x14ac:dyDescent="0.25">
      <c r="A15" s="1" t="s">
        <v>41</v>
      </c>
      <c r="B15" t="s">
        <v>44</v>
      </c>
    </row>
    <row r="16" spans="1:5" ht="15" x14ac:dyDescent="0.25">
      <c r="A16" s="1"/>
    </row>
    <row r="17" spans="1:5" x14ac:dyDescent="0.2">
      <c r="A17" s="2" t="s">
        <v>42</v>
      </c>
      <c r="B17">
        <v>1</v>
      </c>
    </row>
    <row r="18" spans="1:5" x14ac:dyDescent="0.2">
      <c r="A18" s="2" t="s">
        <v>43</v>
      </c>
      <c r="B18">
        <v>2</v>
      </c>
    </row>
    <row r="20" spans="1:5" ht="15" x14ac:dyDescent="0.25">
      <c r="A20" s="1" t="s">
        <v>47</v>
      </c>
      <c r="B20" s="1" t="s">
        <v>51</v>
      </c>
      <c r="C20" s="1" t="s">
        <v>54</v>
      </c>
      <c r="D20" s="1" t="s">
        <v>59</v>
      </c>
      <c r="E20" s="1" t="s">
        <v>72</v>
      </c>
    </row>
    <row r="21" spans="1:5" ht="15" x14ac:dyDescent="0.25">
      <c r="A21" s="1"/>
    </row>
    <row r="22" spans="1:5" x14ac:dyDescent="0.2">
      <c r="A22" t="s">
        <v>48</v>
      </c>
      <c r="B22" t="s">
        <v>52</v>
      </c>
      <c r="C22" t="s">
        <v>127</v>
      </c>
      <c r="D22" t="s">
        <v>60</v>
      </c>
      <c r="E22" t="s">
        <v>73</v>
      </c>
    </row>
    <row r="23" spans="1:5" x14ac:dyDescent="0.2">
      <c r="A23" t="s">
        <v>49</v>
      </c>
      <c r="B23" t="s">
        <v>53</v>
      </c>
      <c r="C23" t="s">
        <v>55</v>
      </c>
      <c r="D23" t="s">
        <v>61</v>
      </c>
      <c r="E23" t="s">
        <v>74</v>
      </c>
    </row>
    <row r="24" spans="1:5" x14ac:dyDescent="0.2">
      <c r="A24" t="s">
        <v>50</v>
      </c>
      <c r="C24" t="s">
        <v>56</v>
      </c>
      <c r="D24" t="s">
        <v>62</v>
      </c>
      <c r="E24" t="s">
        <v>76</v>
      </c>
    </row>
    <row r="25" spans="1:5" x14ac:dyDescent="0.2">
      <c r="C25" t="s">
        <v>57</v>
      </c>
      <c r="E25" t="s">
        <v>75</v>
      </c>
    </row>
    <row r="26" spans="1:5" x14ac:dyDescent="0.2">
      <c r="A26" t="s">
        <v>146</v>
      </c>
      <c r="C26" t="s">
        <v>64</v>
      </c>
      <c r="E26" t="s">
        <v>77</v>
      </c>
    </row>
    <row r="27" spans="1:5" x14ac:dyDescent="0.2">
      <c r="A27" t="s">
        <v>67</v>
      </c>
      <c r="C27" t="s">
        <v>65</v>
      </c>
    </row>
    <row r="30" spans="1:5" ht="15" x14ac:dyDescent="0.25">
      <c r="A30" s="1" t="s">
        <v>69</v>
      </c>
      <c r="B30" s="1" t="s">
        <v>84</v>
      </c>
    </row>
    <row r="32" spans="1:5" x14ac:dyDescent="0.2">
      <c r="A32" t="s">
        <v>78</v>
      </c>
      <c r="B32" t="s">
        <v>85</v>
      </c>
    </row>
    <row r="33" spans="1:5" x14ac:dyDescent="0.2">
      <c r="A33" t="s">
        <v>122</v>
      </c>
      <c r="B33" t="s">
        <v>86</v>
      </c>
    </row>
    <row r="34" spans="1:5" x14ac:dyDescent="0.2">
      <c r="B34" t="s">
        <v>87</v>
      </c>
    </row>
    <row r="36" spans="1:5" x14ac:dyDescent="0.2">
      <c r="A36" t="s">
        <v>88</v>
      </c>
    </row>
    <row r="37" spans="1:5" x14ac:dyDescent="0.2">
      <c r="A37" t="s">
        <v>89</v>
      </c>
      <c r="B37" t="s">
        <v>94</v>
      </c>
      <c r="C37" t="s">
        <v>97</v>
      </c>
      <c r="D37" t="s">
        <v>107</v>
      </c>
      <c r="E37" t="s">
        <v>109</v>
      </c>
    </row>
    <row r="38" spans="1:5" x14ac:dyDescent="0.2">
      <c r="A38" t="s">
        <v>90</v>
      </c>
      <c r="B38" t="s">
        <v>100</v>
      </c>
      <c r="C38" t="s">
        <v>98</v>
      </c>
      <c r="D38" t="s">
        <v>108</v>
      </c>
      <c r="E38" t="s">
        <v>110</v>
      </c>
    </row>
    <row r="39" spans="1:5" x14ac:dyDescent="0.2">
      <c r="A39" t="s">
        <v>91</v>
      </c>
      <c r="B39" t="s">
        <v>99</v>
      </c>
    </row>
    <row r="40" spans="1:5" x14ac:dyDescent="0.2">
      <c r="A40" t="s">
        <v>92</v>
      </c>
      <c r="B40" t="s">
        <v>95</v>
      </c>
    </row>
    <row r="41" spans="1:5" x14ac:dyDescent="0.2">
      <c r="B41" t="s">
        <v>96</v>
      </c>
    </row>
    <row r="43" spans="1:5" ht="15" x14ac:dyDescent="0.25">
      <c r="C43" s="170" t="s">
        <v>153</v>
      </c>
    </row>
    <row r="44" spans="1:5" ht="15" x14ac:dyDescent="0.25">
      <c r="A44" s="170" t="s">
        <v>130</v>
      </c>
    </row>
    <row r="45" spans="1:5" x14ac:dyDescent="0.2">
      <c r="C45" t="s">
        <v>154</v>
      </c>
    </row>
    <row r="46" spans="1:5" x14ac:dyDescent="0.2">
      <c r="A46" t="s">
        <v>129</v>
      </c>
      <c r="C46" t="s">
        <v>155</v>
      </c>
    </row>
    <row r="47" spans="1:5" x14ac:dyDescent="0.2">
      <c r="A47" t="s">
        <v>133</v>
      </c>
      <c r="C47" t="s">
        <v>156</v>
      </c>
    </row>
    <row r="48" spans="1:5" x14ac:dyDescent="0.2">
      <c r="A48" t="s">
        <v>131</v>
      </c>
      <c r="C48" t="s">
        <v>157</v>
      </c>
    </row>
    <row r="49" spans="1:3" x14ac:dyDescent="0.2">
      <c r="A49" t="s">
        <v>132</v>
      </c>
      <c r="C49" t="s">
        <v>158</v>
      </c>
    </row>
    <row r="50" spans="1:3" x14ac:dyDescent="0.2">
      <c r="C50" t="s">
        <v>162</v>
      </c>
    </row>
    <row r="51" spans="1:3" x14ac:dyDescent="0.2">
      <c r="C51" t="s">
        <v>166</v>
      </c>
    </row>
    <row r="52" spans="1:3" x14ac:dyDescent="0.2">
      <c r="C52" t="s">
        <v>159</v>
      </c>
    </row>
    <row r="53" spans="1:3" x14ac:dyDescent="0.2">
      <c r="C53" t="s">
        <v>163</v>
      </c>
    </row>
    <row r="54" spans="1:3" x14ac:dyDescent="0.2">
      <c r="C54" t="s">
        <v>167</v>
      </c>
    </row>
    <row r="55" spans="1:3" x14ac:dyDescent="0.2">
      <c r="C55" t="s">
        <v>168</v>
      </c>
    </row>
    <row r="56" spans="1:3" x14ac:dyDescent="0.2">
      <c r="C56" t="s">
        <v>164</v>
      </c>
    </row>
    <row r="57" spans="1:3" x14ac:dyDescent="0.2">
      <c r="C57" t="s">
        <v>160</v>
      </c>
    </row>
    <row r="58" spans="1:3" x14ac:dyDescent="0.2">
      <c r="C58" t="s">
        <v>165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TỔNG HỢP</vt:lpstr>
      <vt:lpstr>GIẢNG DẠY</vt:lpstr>
      <vt:lpstr>HƯỚNG DẪN</vt:lpstr>
      <vt:lpstr>NGHIÊN CỨU KHOA HỌC</vt:lpstr>
      <vt:lpstr>KHẢO THÍ</vt:lpstr>
      <vt:lpstr>THAM GIA HỘI ĐỒNG</vt:lpstr>
      <vt:lpstr>CÔNG TÁC KHÁC</vt:lpstr>
      <vt:lpstr>Sheet5</vt:lpstr>
      <vt:lpstr>Capbac</vt:lpstr>
      <vt:lpstr>Chức_vụ</vt:lpstr>
      <vt:lpstr>CSN.CN</vt:lpstr>
      <vt:lpstr>Đề_tài</vt:lpstr>
      <vt:lpstr>Đối_tượng_miễn_giảm</vt:lpstr>
      <vt:lpstr>Đơn_vị</vt:lpstr>
      <vt:lpstr>Hệ_Cao_học</vt:lpstr>
      <vt:lpstr>Hệ_CĐ</vt:lpstr>
      <vt:lpstr>Hệ_đại_học</vt:lpstr>
      <vt:lpstr>Hệ_đào_tạo</vt:lpstr>
      <vt:lpstr>Hệ_đào_tạo_NCS</vt:lpstr>
      <vt:lpstr>Học_hàm</vt:lpstr>
      <vt:lpstr>Học_vị</vt:lpstr>
      <vt:lpstr>Loại_bài_báo</vt:lpstr>
      <vt:lpstr>Loại_hợp_đồng</vt:lpstr>
      <vt:lpstr>Loại_tài_liệu</vt:lpstr>
      <vt:lpstr>Năm_học</vt:lpstr>
      <vt:lpstr>Nhiệm_vụ</vt:lpstr>
      <vt:lpstr>Phân_loại_tác_giả</vt:lpstr>
      <vt:lpstr>Sĩ_số</vt:lpstr>
      <vt:lpstr>Số_cán_bộ_hướng_dẫn</vt:lpstr>
      <vt:lpstr>Thành_viên_Đề_tài</vt:lpstr>
      <vt:lpstr>Vai_trò_bài_báo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</dc:creator>
  <cp:lastModifiedBy>uyennm</cp:lastModifiedBy>
  <cp:lastPrinted>2015-09-17T08:10:08Z</cp:lastPrinted>
  <dcterms:created xsi:type="dcterms:W3CDTF">2014-06-17T01:53:23Z</dcterms:created>
  <dcterms:modified xsi:type="dcterms:W3CDTF">2019-01-13T16:04:09Z</dcterms:modified>
</cp:coreProperties>
</file>