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22"/>
  <workbookPr defaultThemeVersion="166925"/>
  <mc:AlternateContent xmlns:mc="http://schemas.openxmlformats.org/markup-compatibility/2006">
    <mc:Choice Requires="x15">
      <x15ac:absPath xmlns:x15ac="http://schemas.microsoft.com/office/spreadsheetml/2010/11/ac" url="/Users/xuxu/Downloads/"/>
    </mc:Choice>
  </mc:AlternateContent>
  <xr:revisionPtr revIDLastSave="0" documentId="13_ncr:1_{CB02FC71-AD9B-F140-AFFD-A46D125EC390}" xr6:coauthVersionLast="47" xr6:coauthVersionMax="47" xr10:uidLastSave="{00000000-0000-0000-0000-000000000000}"/>
  <bookViews>
    <workbookView xWindow="45720" yWindow="1060" windowWidth="30240" windowHeight="19520" activeTab="1" xr2:uid="{00000000-000D-0000-FFFF-FFFF00000000}"/>
  </bookViews>
  <sheets>
    <sheet name="Data &amp; Regressions" sheetId="1" r:id="rId1"/>
    <sheet name="Tab 2  Solver Analyses" sheetId="2" r:id="rId2"/>
  </sheets>
  <definedNames>
    <definedName name="solver_adj" localSheetId="1" hidden="1">'Tab 2  Solver Analyses'!$I$16:$I$27</definedName>
    <definedName name="solver_cvg" localSheetId="1" hidden="1">0.0001</definedName>
    <definedName name="solver_drv" localSheetId="1" hidden="1">2</definedName>
    <definedName name="solver_eng" localSheetId="1" hidden="1">1</definedName>
    <definedName name="solver_est" localSheetId="1" hidden="1">1</definedName>
    <definedName name="solver_itr" localSheetId="1" hidden="1">2147483647</definedName>
    <definedName name="solver_lhs1" localSheetId="1" hidden="1">'Tab 2  Solver Analyses'!$I$28</definedName>
    <definedName name="solver_lhs2" localSheetId="1" hidden="1">'Tab 2  Solver Analyses'!$I$16:$I$27</definedName>
    <definedName name="solver_mip" localSheetId="1" hidden="1">2147483647</definedName>
    <definedName name="solver_mni" localSheetId="1" hidden="1">30</definedName>
    <definedName name="solver_mrt" localSheetId="1" hidden="1">0.075</definedName>
    <definedName name="solver_msl" localSheetId="1" hidden="1">2</definedName>
    <definedName name="solver_neg" localSheetId="1" hidden="1">1</definedName>
    <definedName name="solver_nod" localSheetId="1" hidden="1">2147483647</definedName>
    <definedName name="solver_num" localSheetId="1" hidden="1">2</definedName>
    <definedName name="solver_nwt" localSheetId="1" hidden="1">1</definedName>
    <definedName name="solver_opt" localSheetId="1" hidden="1">'Tab 2  Solver Analyses'!$L$18</definedName>
    <definedName name="solver_pre" localSheetId="1" hidden="1">0.000001</definedName>
    <definedName name="solver_rbv" localSheetId="1" hidden="1">2</definedName>
    <definedName name="solver_rel1" localSheetId="1" hidden="1">2</definedName>
    <definedName name="solver_rel2" localSheetId="1" hidden="1">3</definedName>
    <definedName name="solver_rhs1" localSheetId="1" hidden="1">1</definedName>
    <definedName name="solver_rhs2" localSheetId="1" hidden="1">0.05</definedName>
    <definedName name="solver_rlx" localSheetId="1" hidden="1">2</definedName>
    <definedName name="solver_rsd" localSheetId="1" hidden="1">0</definedName>
    <definedName name="solver_scl" localSheetId="1" hidden="1">2</definedName>
    <definedName name="solver_sho" localSheetId="1" hidden="1">2</definedName>
    <definedName name="solver_ssz" localSheetId="1" hidden="1">100</definedName>
    <definedName name="solver_tim" localSheetId="1" hidden="1">2147483647</definedName>
    <definedName name="solver_tol" localSheetId="1" hidden="1">0.01</definedName>
    <definedName name="solver_typ" localSheetId="1" hidden="1">1</definedName>
    <definedName name="solver_val" localSheetId="1" hidden="1">0.55</definedName>
    <definedName name="solver_ver" localSheetId="1"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 i="2" l="1"/>
  <c r="G111" i="2" a="1"/>
  <c r="G111" i="2" s="1"/>
  <c r="G102" i="2" a="1"/>
  <c r="G102" i="2" s="1"/>
  <c r="G101" i="2"/>
  <c r="AE107" i="1"/>
  <c r="AE106" i="1"/>
  <c r="B85" i="1"/>
  <c r="AD40" i="1"/>
  <c r="B86" i="1" s="1"/>
  <c r="P82" i="1"/>
  <c r="AA82" i="1"/>
  <c r="U30" i="1"/>
  <c r="U35" i="1"/>
  <c r="AA35" i="1"/>
  <c r="P25" i="1"/>
  <c r="Q25" i="1"/>
  <c r="R25" i="1"/>
  <c r="S25" i="1"/>
  <c r="T25" i="1"/>
  <c r="U25" i="1"/>
  <c r="V25" i="1"/>
  <c r="W25" i="1"/>
  <c r="X25" i="1"/>
  <c r="Y25" i="1"/>
  <c r="Z25" i="1"/>
  <c r="AA25" i="1"/>
  <c r="P26" i="1"/>
  <c r="Q26" i="1"/>
  <c r="R26" i="1"/>
  <c r="S26" i="1"/>
  <c r="T26" i="1"/>
  <c r="U26" i="1"/>
  <c r="V26" i="1"/>
  <c r="W26" i="1"/>
  <c r="X26" i="1"/>
  <c r="Y26" i="1"/>
  <c r="Z26" i="1"/>
  <c r="AA26" i="1"/>
  <c r="P27" i="1"/>
  <c r="Q27" i="1"/>
  <c r="R27" i="1"/>
  <c r="S27" i="1"/>
  <c r="T27" i="1"/>
  <c r="U27" i="1"/>
  <c r="V27" i="1"/>
  <c r="W27" i="1"/>
  <c r="X27" i="1"/>
  <c r="Y27" i="1"/>
  <c r="Z27" i="1"/>
  <c r="AA27" i="1"/>
  <c r="P28" i="1"/>
  <c r="Q28" i="1"/>
  <c r="R28" i="1"/>
  <c r="S28" i="1"/>
  <c r="T28" i="1"/>
  <c r="U28" i="1"/>
  <c r="V28" i="1"/>
  <c r="W28" i="1"/>
  <c r="X28" i="1"/>
  <c r="Y28" i="1"/>
  <c r="Z28" i="1"/>
  <c r="AA28" i="1"/>
  <c r="P29" i="1"/>
  <c r="Q29" i="1"/>
  <c r="R29" i="1"/>
  <c r="S29" i="1"/>
  <c r="T29" i="1"/>
  <c r="U29" i="1"/>
  <c r="V29" i="1"/>
  <c r="W29" i="1"/>
  <c r="X29" i="1"/>
  <c r="Y29" i="1"/>
  <c r="Z29" i="1"/>
  <c r="AA29" i="1"/>
  <c r="P30" i="1"/>
  <c r="Q30" i="1"/>
  <c r="R30" i="1"/>
  <c r="S30" i="1"/>
  <c r="T30" i="1"/>
  <c r="V30" i="1"/>
  <c r="W30" i="1"/>
  <c r="X30" i="1"/>
  <c r="Y30" i="1"/>
  <c r="Z30" i="1"/>
  <c r="AA30" i="1"/>
  <c r="P31" i="1"/>
  <c r="Q31" i="1"/>
  <c r="R31" i="1"/>
  <c r="S31" i="1"/>
  <c r="T31" i="1"/>
  <c r="U31" i="1"/>
  <c r="V31" i="1"/>
  <c r="W31" i="1"/>
  <c r="X31" i="1"/>
  <c r="Y31" i="1"/>
  <c r="Z31" i="1"/>
  <c r="AA31" i="1"/>
  <c r="P32" i="1"/>
  <c r="Q32" i="1"/>
  <c r="R32" i="1"/>
  <c r="S32" i="1"/>
  <c r="T32" i="1"/>
  <c r="U32" i="1"/>
  <c r="V32" i="1"/>
  <c r="W32" i="1"/>
  <c r="X32" i="1"/>
  <c r="Y32" i="1"/>
  <c r="Z32" i="1"/>
  <c r="AA32" i="1"/>
  <c r="P33" i="1"/>
  <c r="Q33" i="1"/>
  <c r="R33" i="1"/>
  <c r="S33" i="1"/>
  <c r="T33" i="1"/>
  <c r="U33" i="1"/>
  <c r="V33" i="1"/>
  <c r="W33" i="1"/>
  <c r="X33" i="1"/>
  <c r="Y33" i="1"/>
  <c r="Z33" i="1"/>
  <c r="AA33" i="1"/>
  <c r="P34" i="1"/>
  <c r="Q34" i="1"/>
  <c r="R34" i="1"/>
  <c r="S34" i="1"/>
  <c r="T34" i="1"/>
  <c r="U34" i="1"/>
  <c r="V34" i="1"/>
  <c r="W34" i="1"/>
  <c r="X34" i="1"/>
  <c r="Y34" i="1"/>
  <c r="Z34" i="1"/>
  <c r="AA34" i="1"/>
  <c r="P35" i="1"/>
  <c r="Q35" i="1"/>
  <c r="R35" i="1"/>
  <c r="S35" i="1"/>
  <c r="T35" i="1"/>
  <c r="V35" i="1"/>
  <c r="W35" i="1"/>
  <c r="X35" i="1"/>
  <c r="Y35" i="1"/>
  <c r="Z35" i="1"/>
  <c r="P36" i="1"/>
  <c r="Q36" i="1"/>
  <c r="R36" i="1"/>
  <c r="S36" i="1"/>
  <c r="T36" i="1"/>
  <c r="U36" i="1"/>
  <c r="V36" i="1"/>
  <c r="W36" i="1"/>
  <c r="X36" i="1"/>
  <c r="Y36" i="1"/>
  <c r="Z36" i="1"/>
  <c r="AA36" i="1"/>
  <c r="P37" i="1"/>
  <c r="Q37" i="1"/>
  <c r="R37" i="1"/>
  <c r="S37" i="1"/>
  <c r="T37" i="1"/>
  <c r="U37" i="1"/>
  <c r="V37" i="1"/>
  <c r="W37" i="1"/>
  <c r="X37" i="1"/>
  <c r="Y37" i="1"/>
  <c r="Z37" i="1"/>
  <c r="AA37" i="1"/>
  <c r="P38" i="1"/>
  <c r="Q38" i="1"/>
  <c r="R38" i="1"/>
  <c r="S38" i="1"/>
  <c r="T38" i="1"/>
  <c r="U38" i="1"/>
  <c r="V38" i="1"/>
  <c r="W38" i="1"/>
  <c r="X38" i="1"/>
  <c r="Y38" i="1"/>
  <c r="Z38" i="1"/>
  <c r="AA38" i="1"/>
  <c r="P39" i="1"/>
  <c r="Q39" i="1"/>
  <c r="R39" i="1"/>
  <c r="S39" i="1"/>
  <c r="T39" i="1"/>
  <c r="U39" i="1"/>
  <c r="V39" i="1"/>
  <c r="W39" i="1"/>
  <c r="X39" i="1"/>
  <c r="Y39" i="1"/>
  <c r="Z39" i="1"/>
  <c r="AA39" i="1"/>
  <c r="P40" i="1"/>
  <c r="Q40" i="1"/>
  <c r="R40" i="1"/>
  <c r="S40" i="1"/>
  <c r="T40" i="1"/>
  <c r="U40" i="1"/>
  <c r="V40" i="1"/>
  <c r="W40" i="1"/>
  <c r="X40" i="1"/>
  <c r="Y40" i="1"/>
  <c r="Z40" i="1"/>
  <c r="AA40" i="1"/>
  <c r="P41" i="1"/>
  <c r="Q41" i="1"/>
  <c r="R41" i="1"/>
  <c r="S41" i="1"/>
  <c r="T41" i="1"/>
  <c r="U41" i="1"/>
  <c r="V41" i="1"/>
  <c r="W41" i="1"/>
  <c r="X41" i="1"/>
  <c r="Y41" i="1"/>
  <c r="Z41" i="1"/>
  <c r="AA41" i="1"/>
  <c r="P42" i="1"/>
  <c r="Q42" i="1"/>
  <c r="R42" i="1"/>
  <c r="S42" i="1"/>
  <c r="T42" i="1"/>
  <c r="U42" i="1"/>
  <c r="V42" i="1"/>
  <c r="W42" i="1"/>
  <c r="X42" i="1"/>
  <c r="Y42" i="1"/>
  <c r="Z42" i="1"/>
  <c r="AA42" i="1"/>
  <c r="P43" i="1"/>
  <c r="Q43" i="1"/>
  <c r="R43" i="1"/>
  <c r="S43" i="1"/>
  <c r="T43" i="1"/>
  <c r="U43" i="1"/>
  <c r="V43" i="1"/>
  <c r="W43" i="1"/>
  <c r="X43" i="1"/>
  <c r="Y43" i="1"/>
  <c r="Z43" i="1"/>
  <c r="AA43" i="1"/>
  <c r="P44" i="1"/>
  <c r="Q44" i="1"/>
  <c r="R44" i="1"/>
  <c r="S44" i="1"/>
  <c r="T44" i="1"/>
  <c r="U44" i="1"/>
  <c r="V44" i="1"/>
  <c r="W44" i="1"/>
  <c r="X44" i="1"/>
  <c r="Y44" i="1"/>
  <c r="Z44" i="1"/>
  <c r="AA44" i="1"/>
  <c r="P45" i="1"/>
  <c r="Q45" i="1"/>
  <c r="R45" i="1"/>
  <c r="S45" i="1"/>
  <c r="T45" i="1"/>
  <c r="U45" i="1"/>
  <c r="V45" i="1"/>
  <c r="W45" i="1"/>
  <c r="X45" i="1"/>
  <c r="Y45" i="1"/>
  <c r="Z45" i="1"/>
  <c r="AA45" i="1"/>
  <c r="P46" i="1"/>
  <c r="Q46" i="1"/>
  <c r="R46" i="1"/>
  <c r="S46" i="1"/>
  <c r="T46" i="1"/>
  <c r="U46" i="1"/>
  <c r="V46" i="1"/>
  <c r="W46" i="1"/>
  <c r="X46" i="1"/>
  <c r="Y46" i="1"/>
  <c r="Z46" i="1"/>
  <c r="AA46" i="1"/>
  <c r="P47" i="1"/>
  <c r="Q47" i="1"/>
  <c r="R47" i="1"/>
  <c r="S47" i="1"/>
  <c r="T47" i="1"/>
  <c r="U47" i="1"/>
  <c r="V47" i="1"/>
  <c r="W47" i="1"/>
  <c r="X47" i="1"/>
  <c r="Y47" i="1"/>
  <c r="Z47" i="1"/>
  <c r="AA47" i="1"/>
  <c r="P48" i="1"/>
  <c r="Q48" i="1"/>
  <c r="R48" i="1"/>
  <c r="S48" i="1"/>
  <c r="T48" i="1"/>
  <c r="U48" i="1"/>
  <c r="V48" i="1"/>
  <c r="W48" i="1"/>
  <c r="X48" i="1"/>
  <c r="Y48" i="1"/>
  <c r="Z48" i="1"/>
  <c r="AA48" i="1"/>
  <c r="P49" i="1"/>
  <c r="Q49" i="1"/>
  <c r="R49" i="1"/>
  <c r="S49" i="1"/>
  <c r="T49" i="1"/>
  <c r="U49" i="1"/>
  <c r="V49" i="1"/>
  <c r="W49" i="1"/>
  <c r="X49" i="1"/>
  <c r="Y49" i="1"/>
  <c r="Z49" i="1"/>
  <c r="AA49" i="1"/>
  <c r="P50" i="1"/>
  <c r="Q50" i="1"/>
  <c r="R50" i="1"/>
  <c r="S50" i="1"/>
  <c r="T50" i="1"/>
  <c r="U50" i="1"/>
  <c r="V50" i="1"/>
  <c r="W50" i="1"/>
  <c r="X50" i="1"/>
  <c r="Y50" i="1"/>
  <c r="Z50" i="1"/>
  <c r="AA50" i="1"/>
  <c r="P51" i="1"/>
  <c r="Q51" i="1"/>
  <c r="R51" i="1"/>
  <c r="S51" i="1"/>
  <c r="T51" i="1"/>
  <c r="U51" i="1"/>
  <c r="V51" i="1"/>
  <c r="W51" i="1"/>
  <c r="X51" i="1"/>
  <c r="Y51" i="1"/>
  <c r="Z51" i="1"/>
  <c r="AA51" i="1"/>
  <c r="P52" i="1"/>
  <c r="Q52" i="1"/>
  <c r="R52" i="1"/>
  <c r="S52" i="1"/>
  <c r="T52" i="1"/>
  <c r="U52" i="1"/>
  <c r="V52" i="1"/>
  <c r="W52" i="1"/>
  <c r="X52" i="1"/>
  <c r="Y52" i="1"/>
  <c r="Z52" i="1"/>
  <c r="AA52" i="1"/>
  <c r="P53" i="1"/>
  <c r="Q53" i="1"/>
  <c r="R53" i="1"/>
  <c r="S53" i="1"/>
  <c r="T53" i="1"/>
  <c r="U53" i="1"/>
  <c r="V53" i="1"/>
  <c r="W53" i="1"/>
  <c r="X53" i="1"/>
  <c r="Y53" i="1"/>
  <c r="Z53" i="1"/>
  <c r="AA53" i="1"/>
  <c r="P54" i="1"/>
  <c r="Q54" i="1"/>
  <c r="R54" i="1"/>
  <c r="S54" i="1"/>
  <c r="T54" i="1"/>
  <c r="U54" i="1"/>
  <c r="V54" i="1"/>
  <c r="W54" i="1"/>
  <c r="X54" i="1"/>
  <c r="Y54" i="1"/>
  <c r="Z54" i="1"/>
  <c r="AA54" i="1"/>
  <c r="P55" i="1"/>
  <c r="Q55" i="1"/>
  <c r="R55" i="1"/>
  <c r="S55" i="1"/>
  <c r="T55" i="1"/>
  <c r="U55" i="1"/>
  <c r="V55" i="1"/>
  <c r="W55" i="1"/>
  <c r="X55" i="1"/>
  <c r="Y55" i="1"/>
  <c r="Z55" i="1"/>
  <c r="AA55" i="1"/>
  <c r="P56" i="1"/>
  <c r="Q56" i="1"/>
  <c r="R56" i="1"/>
  <c r="S56" i="1"/>
  <c r="T56" i="1"/>
  <c r="U56" i="1"/>
  <c r="V56" i="1"/>
  <c r="W56" i="1"/>
  <c r="X56" i="1"/>
  <c r="Y56" i="1"/>
  <c r="Z56" i="1"/>
  <c r="AA56" i="1"/>
  <c r="P57" i="1"/>
  <c r="Q57" i="1"/>
  <c r="R57" i="1"/>
  <c r="S57" i="1"/>
  <c r="T57" i="1"/>
  <c r="U57" i="1"/>
  <c r="V57" i="1"/>
  <c r="W57" i="1"/>
  <c r="X57" i="1"/>
  <c r="Y57" i="1"/>
  <c r="Z57" i="1"/>
  <c r="AA57" i="1"/>
  <c r="P58" i="1"/>
  <c r="Q58" i="1"/>
  <c r="R58" i="1"/>
  <c r="S58" i="1"/>
  <c r="T58" i="1"/>
  <c r="U58" i="1"/>
  <c r="V58" i="1"/>
  <c r="W58" i="1"/>
  <c r="X58" i="1"/>
  <c r="Y58" i="1"/>
  <c r="Z58" i="1"/>
  <c r="AA58" i="1"/>
  <c r="P59" i="1"/>
  <c r="Q59" i="1"/>
  <c r="R59" i="1"/>
  <c r="S59" i="1"/>
  <c r="T59" i="1"/>
  <c r="U59" i="1"/>
  <c r="V59" i="1"/>
  <c r="W59" i="1"/>
  <c r="X59" i="1"/>
  <c r="Y59" i="1"/>
  <c r="Z59" i="1"/>
  <c r="AA59" i="1"/>
  <c r="P60" i="1"/>
  <c r="Q60" i="1"/>
  <c r="R60" i="1"/>
  <c r="S60" i="1"/>
  <c r="T60" i="1"/>
  <c r="U60" i="1"/>
  <c r="V60" i="1"/>
  <c r="W60" i="1"/>
  <c r="X60" i="1"/>
  <c r="Y60" i="1"/>
  <c r="Z60" i="1"/>
  <c r="AA60" i="1"/>
  <c r="P61" i="1"/>
  <c r="Q61" i="1"/>
  <c r="R61" i="1"/>
  <c r="S61" i="1"/>
  <c r="T61" i="1"/>
  <c r="U61" i="1"/>
  <c r="V61" i="1"/>
  <c r="W61" i="1"/>
  <c r="X61" i="1"/>
  <c r="Y61" i="1"/>
  <c r="Z61" i="1"/>
  <c r="AA61" i="1"/>
  <c r="P62" i="1"/>
  <c r="Q62" i="1"/>
  <c r="R62" i="1"/>
  <c r="S62" i="1"/>
  <c r="T62" i="1"/>
  <c r="U62" i="1"/>
  <c r="V62" i="1"/>
  <c r="W62" i="1"/>
  <c r="X62" i="1"/>
  <c r="Y62" i="1"/>
  <c r="Z62" i="1"/>
  <c r="AA62" i="1"/>
  <c r="P63" i="1"/>
  <c r="Q63" i="1"/>
  <c r="R63" i="1"/>
  <c r="S63" i="1"/>
  <c r="T63" i="1"/>
  <c r="U63" i="1"/>
  <c r="V63" i="1"/>
  <c r="W63" i="1"/>
  <c r="X63" i="1"/>
  <c r="Y63" i="1"/>
  <c r="Z63" i="1"/>
  <c r="AA63" i="1"/>
  <c r="P64" i="1"/>
  <c r="Q64" i="1"/>
  <c r="R64" i="1"/>
  <c r="S64" i="1"/>
  <c r="T64" i="1"/>
  <c r="U64" i="1"/>
  <c r="V64" i="1"/>
  <c r="W64" i="1"/>
  <c r="X64" i="1"/>
  <c r="Y64" i="1"/>
  <c r="Z64" i="1"/>
  <c r="AA64" i="1"/>
  <c r="P65" i="1"/>
  <c r="Q65" i="1"/>
  <c r="R65" i="1"/>
  <c r="S65" i="1"/>
  <c r="T65" i="1"/>
  <c r="U65" i="1"/>
  <c r="V65" i="1"/>
  <c r="W65" i="1"/>
  <c r="X65" i="1"/>
  <c r="Y65" i="1"/>
  <c r="Z65" i="1"/>
  <c r="AA65" i="1"/>
  <c r="P66" i="1"/>
  <c r="Q66" i="1"/>
  <c r="R66" i="1"/>
  <c r="S66" i="1"/>
  <c r="T66" i="1"/>
  <c r="U66" i="1"/>
  <c r="V66" i="1"/>
  <c r="W66" i="1"/>
  <c r="X66" i="1"/>
  <c r="Y66" i="1"/>
  <c r="Z66" i="1"/>
  <c r="AA66" i="1"/>
  <c r="P67" i="1"/>
  <c r="Q67" i="1"/>
  <c r="R67" i="1"/>
  <c r="S67" i="1"/>
  <c r="T67" i="1"/>
  <c r="U67" i="1"/>
  <c r="V67" i="1"/>
  <c r="W67" i="1"/>
  <c r="X67" i="1"/>
  <c r="Y67" i="1"/>
  <c r="Z67" i="1"/>
  <c r="AA67" i="1"/>
  <c r="P68" i="1"/>
  <c r="Q68" i="1"/>
  <c r="R68" i="1"/>
  <c r="S68" i="1"/>
  <c r="T68" i="1"/>
  <c r="U68" i="1"/>
  <c r="V68" i="1"/>
  <c r="W68" i="1"/>
  <c r="X68" i="1"/>
  <c r="Y68" i="1"/>
  <c r="Z68" i="1"/>
  <c r="AA68" i="1"/>
  <c r="P69" i="1"/>
  <c r="Q69" i="1"/>
  <c r="R69" i="1"/>
  <c r="S69" i="1"/>
  <c r="T69" i="1"/>
  <c r="U69" i="1"/>
  <c r="V69" i="1"/>
  <c r="W69" i="1"/>
  <c r="X69" i="1"/>
  <c r="Y69" i="1"/>
  <c r="Z69" i="1"/>
  <c r="AA69" i="1"/>
  <c r="P70" i="1"/>
  <c r="Q70" i="1"/>
  <c r="R70" i="1"/>
  <c r="S70" i="1"/>
  <c r="T70" i="1"/>
  <c r="U70" i="1"/>
  <c r="V70" i="1"/>
  <c r="W70" i="1"/>
  <c r="X70" i="1"/>
  <c r="Y70" i="1"/>
  <c r="Z70" i="1"/>
  <c r="AA70" i="1"/>
  <c r="P71" i="1"/>
  <c r="Q71" i="1"/>
  <c r="R71" i="1"/>
  <c r="S71" i="1"/>
  <c r="T71" i="1"/>
  <c r="U71" i="1"/>
  <c r="V71" i="1"/>
  <c r="W71" i="1"/>
  <c r="X71" i="1"/>
  <c r="Y71" i="1"/>
  <c r="Z71" i="1"/>
  <c r="AA71" i="1"/>
  <c r="P72" i="1"/>
  <c r="Q72" i="1"/>
  <c r="R72" i="1"/>
  <c r="S72" i="1"/>
  <c r="T72" i="1"/>
  <c r="U72" i="1"/>
  <c r="V72" i="1"/>
  <c r="W72" i="1"/>
  <c r="X72" i="1"/>
  <c r="Y72" i="1"/>
  <c r="Z72" i="1"/>
  <c r="AA72" i="1"/>
  <c r="P73" i="1"/>
  <c r="Q73" i="1"/>
  <c r="R73" i="1"/>
  <c r="S73" i="1"/>
  <c r="T73" i="1"/>
  <c r="U73" i="1"/>
  <c r="V73" i="1"/>
  <c r="W73" i="1"/>
  <c r="X73" i="1"/>
  <c r="Y73" i="1"/>
  <c r="Z73" i="1"/>
  <c r="AA73" i="1"/>
  <c r="P74" i="1"/>
  <c r="Q74" i="1"/>
  <c r="R74" i="1"/>
  <c r="S74" i="1"/>
  <c r="T74" i="1"/>
  <c r="U74" i="1"/>
  <c r="V74" i="1"/>
  <c r="W74" i="1"/>
  <c r="X74" i="1"/>
  <c r="Y74" i="1"/>
  <c r="Z74" i="1"/>
  <c r="AA74" i="1"/>
  <c r="P75" i="1"/>
  <c r="Q75" i="1"/>
  <c r="R75" i="1"/>
  <c r="S75" i="1"/>
  <c r="T75" i="1"/>
  <c r="U75" i="1"/>
  <c r="V75" i="1"/>
  <c r="W75" i="1"/>
  <c r="X75" i="1"/>
  <c r="Y75" i="1"/>
  <c r="Z75" i="1"/>
  <c r="AA75" i="1"/>
  <c r="P76" i="1"/>
  <c r="Q76" i="1"/>
  <c r="R76" i="1"/>
  <c r="S76" i="1"/>
  <c r="T76" i="1"/>
  <c r="U76" i="1"/>
  <c r="V76" i="1"/>
  <c r="W76" i="1"/>
  <c r="X76" i="1"/>
  <c r="Y76" i="1"/>
  <c r="Z76" i="1"/>
  <c r="AA76" i="1"/>
  <c r="P77" i="1"/>
  <c r="Q77" i="1"/>
  <c r="R77" i="1"/>
  <c r="S77" i="1"/>
  <c r="T77" i="1"/>
  <c r="U77" i="1"/>
  <c r="V77" i="1"/>
  <c r="W77" i="1"/>
  <c r="X77" i="1"/>
  <c r="Y77" i="1"/>
  <c r="Z77" i="1"/>
  <c r="AA77" i="1"/>
  <c r="P78" i="1"/>
  <c r="Q78" i="1"/>
  <c r="R78" i="1"/>
  <c r="S78" i="1"/>
  <c r="T78" i="1"/>
  <c r="U78" i="1"/>
  <c r="V78" i="1"/>
  <c r="W78" i="1"/>
  <c r="X78" i="1"/>
  <c r="Y78" i="1"/>
  <c r="Z78" i="1"/>
  <c r="AA78" i="1"/>
  <c r="P79" i="1"/>
  <c r="Q79" i="1"/>
  <c r="R79" i="1"/>
  <c r="S79" i="1"/>
  <c r="T79" i="1"/>
  <c r="U79" i="1"/>
  <c r="V79" i="1"/>
  <c r="W79" i="1"/>
  <c r="X79" i="1"/>
  <c r="Y79" i="1"/>
  <c r="Z79" i="1"/>
  <c r="AA79" i="1"/>
  <c r="P80" i="1"/>
  <c r="Q80" i="1"/>
  <c r="R80" i="1"/>
  <c r="S80" i="1"/>
  <c r="T80" i="1"/>
  <c r="U80" i="1"/>
  <c r="V80" i="1"/>
  <c r="W80" i="1"/>
  <c r="X80" i="1"/>
  <c r="Y80" i="1"/>
  <c r="Z80" i="1"/>
  <c r="AA80" i="1"/>
  <c r="P81" i="1"/>
  <c r="Q81" i="1"/>
  <c r="R81" i="1"/>
  <c r="S81" i="1"/>
  <c r="T81" i="1"/>
  <c r="U81" i="1"/>
  <c r="V81" i="1"/>
  <c r="W81" i="1"/>
  <c r="X81" i="1"/>
  <c r="Y81" i="1"/>
  <c r="Z81" i="1"/>
  <c r="AA81" i="1"/>
  <c r="Q82" i="1"/>
  <c r="R82" i="1"/>
  <c r="S82" i="1"/>
  <c r="T82" i="1"/>
  <c r="U82" i="1"/>
  <c r="V82" i="1"/>
  <c r="W82" i="1"/>
  <c r="X82" i="1"/>
  <c r="Y82" i="1"/>
  <c r="Z82" i="1"/>
  <c r="W24" i="1"/>
  <c r="Z24" i="1"/>
  <c r="P24" i="1"/>
  <c r="Q24" i="1"/>
  <c r="R24" i="1"/>
  <c r="S24" i="1"/>
  <c r="T24" i="1"/>
  <c r="U24" i="1"/>
  <c r="V24" i="1"/>
  <c r="X24" i="1"/>
  <c r="Y24" i="1"/>
  <c r="AA24" i="1"/>
  <c r="Q23" i="1"/>
  <c r="R23" i="1"/>
  <c r="S23" i="1"/>
  <c r="T23" i="1"/>
  <c r="U23" i="1"/>
  <c r="V23" i="1"/>
  <c r="W23" i="1"/>
  <c r="X23" i="1"/>
  <c r="Y23" i="1"/>
  <c r="Z23" i="1"/>
  <c r="AA23" i="1"/>
  <c r="P23" i="1"/>
  <c r="I28" i="2" l="1"/>
  <c r="C84" i="1" l="1"/>
  <c r="O84" i="1"/>
  <c r="E35" i="2" l="1" a="1"/>
  <c r="F35" i="2" s="1"/>
  <c r="D14" i="2"/>
  <c r="D84" i="1"/>
  <c r="E84" i="1"/>
  <c r="F84" i="1"/>
  <c r="G84" i="1"/>
  <c r="H84" i="1"/>
  <c r="I84" i="1"/>
  <c r="J84" i="1"/>
  <c r="K84" i="1"/>
  <c r="L84" i="1"/>
  <c r="M84" i="1"/>
  <c r="B84" i="1"/>
  <c r="G18" i="2" l="1"/>
  <c r="G26" i="2"/>
  <c r="G27" i="2"/>
  <c r="G19" i="2"/>
  <c r="G20" i="2"/>
  <c r="G21" i="2"/>
  <c r="G22" i="2"/>
  <c r="G23" i="2"/>
  <c r="G17" i="2"/>
  <c r="G24" i="2"/>
  <c r="G25" i="2"/>
  <c r="G16" i="2"/>
  <c r="I46" i="2"/>
  <c r="I44" i="2"/>
  <c r="M41" i="2"/>
  <c r="M39" i="2"/>
  <c r="E37" i="2"/>
  <c r="H38" i="2"/>
  <c r="F19" i="2" s="1"/>
  <c r="P46" i="2"/>
  <c r="F27" i="2" s="1"/>
  <c r="H27" i="2" s="1"/>
  <c r="M43" i="2"/>
  <c r="F24" i="2" s="1"/>
  <c r="E41" i="2"/>
  <c r="I38" i="2"/>
  <c r="M35" i="2"/>
  <c r="L45" i="2"/>
  <c r="P42" i="2"/>
  <c r="H40" i="2"/>
  <c r="P36" i="2"/>
  <c r="O46" i="2"/>
  <c r="G44" i="2"/>
  <c r="O40" i="2"/>
  <c r="O36" i="2"/>
  <c r="F46" i="2"/>
  <c r="F44" i="2"/>
  <c r="F42" i="2"/>
  <c r="J39" i="2"/>
  <c r="J37" i="2"/>
  <c r="M44" i="2"/>
  <c r="E42" i="2"/>
  <c r="I39" i="2"/>
  <c r="F20" i="2" s="1"/>
  <c r="M36" i="2"/>
  <c r="E36" i="2"/>
  <c r="I35" i="2"/>
  <c r="E45" i="2"/>
  <c r="E43" i="2"/>
  <c r="I40" i="2"/>
  <c r="M37" i="2"/>
  <c r="E35" i="2"/>
  <c r="H46" i="2"/>
  <c r="L43" i="2"/>
  <c r="L41" i="2"/>
  <c r="P38" i="2"/>
  <c r="H36" i="2"/>
  <c r="G46" i="2"/>
  <c r="K43" i="2"/>
  <c r="K41" i="2"/>
  <c r="F22" i="2" s="1"/>
  <c r="H22" i="2" s="1"/>
  <c r="G38" i="2"/>
  <c r="K35" i="2"/>
  <c r="J45" i="2"/>
  <c r="J43" i="2"/>
  <c r="N40" i="2"/>
  <c r="F38" i="2"/>
  <c r="J35" i="2"/>
  <c r="E46" i="2"/>
  <c r="I43" i="2"/>
  <c r="M40" i="2"/>
  <c r="I37" i="2"/>
  <c r="L46" i="2"/>
  <c r="P45" i="2"/>
  <c r="H45" i="2"/>
  <c r="L44" i="2"/>
  <c r="P43" i="2"/>
  <c r="H43" i="2"/>
  <c r="L42" i="2"/>
  <c r="F23" i="2" s="1"/>
  <c r="P41" i="2"/>
  <c r="H41" i="2"/>
  <c r="L40" i="2"/>
  <c r="P39" i="2"/>
  <c r="H39" i="2"/>
  <c r="L38" i="2"/>
  <c r="P37" i="2"/>
  <c r="H37" i="2"/>
  <c r="L36" i="2"/>
  <c r="P35" i="2"/>
  <c r="H35" i="2"/>
  <c r="M45" i="2"/>
  <c r="I42" i="2"/>
  <c r="E39" i="2"/>
  <c r="I36" i="2"/>
  <c r="P44" i="2"/>
  <c r="P40" i="2"/>
  <c r="L35" i="2"/>
  <c r="O44" i="2"/>
  <c r="G42" i="2"/>
  <c r="K39" i="2"/>
  <c r="K37" i="2"/>
  <c r="N46" i="2"/>
  <c r="N44" i="2"/>
  <c r="F25" i="2" s="1"/>
  <c r="H25" i="2" s="1"/>
  <c r="N42" i="2"/>
  <c r="F40" i="2"/>
  <c r="N36" i="2"/>
  <c r="M46" i="2"/>
  <c r="E44" i="2"/>
  <c r="I41" i="2"/>
  <c r="M38" i="2"/>
  <c r="K46" i="2"/>
  <c r="O45" i="2"/>
  <c r="F26" i="2" s="1"/>
  <c r="H26" i="2" s="1"/>
  <c r="G45" i="2"/>
  <c r="K44" i="2"/>
  <c r="O43" i="2"/>
  <c r="G43" i="2"/>
  <c r="K42" i="2"/>
  <c r="O41" i="2"/>
  <c r="G41" i="2"/>
  <c r="K40" i="2"/>
  <c r="O39" i="2"/>
  <c r="G39" i="2"/>
  <c r="K38" i="2"/>
  <c r="O37" i="2"/>
  <c r="G37" i="2"/>
  <c r="F18" i="2" s="1"/>
  <c r="K36" i="2"/>
  <c r="O35" i="2"/>
  <c r="G35" i="2"/>
  <c r="H44" i="2"/>
  <c r="H42" i="2"/>
  <c r="L39" i="2"/>
  <c r="L37" i="2"/>
  <c r="K45" i="2"/>
  <c r="O42" i="2"/>
  <c r="G40" i="2"/>
  <c r="O38" i="2"/>
  <c r="G36" i="2"/>
  <c r="J41" i="2"/>
  <c r="N38" i="2"/>
  <c r="F36" i="2"/>
  <c r="F17" i="2" s="1"/>
  <c r="I45" i="2"/>
  <c r="M42" i="2"/>
  <c r="E40" i="2"/>
  <c r="E38" i="2"/>
  <c r="J46" i="2"/>
  <c r="N45" i="2"/>
  <c r="F45" i="2"/>
  <c r="J44" i="2"/>
  <c r="N43" i="2"/>
  <c r="F43" i="2"/>
  <c r="J42" i="2"/>
  <c r="N41" i="2"/>
  <c r="F41" i="2"/>
  <c r="J40" i="2"/>
  <c r="F21" i="2" s="1"/>
  <c r="N39" i="2"/>
  <c r="F39" i="2"/>
  <c r="J38" i="2"/>
  <c r="N37" i="2"/>
  <c r="F37" i="2"/>
  <c r="J36" i="2"/>
  <c r="N35" i="2"/>
  <c r="H17" i="2" l="1"/>
  <c r="H24" i="2"/>
  <c r="H19" i="2"/>
  <c r="H23" i="2"/>
  <c r="H20" i="2"/>
  <c r="H21" i="2"/>
  <c r="L16" i="2" a="1"/>
  <c r="L16" i="2" s="1"/>
  <c r="L17" i="2" a="1"/>
  <c r="L17" i="2" s="1"/>
  <c r="F16" i="2"/>
  <c r="H16" i="2" s="1"/>
  <c r="H18" i="2"/>
</calcChain>
</file>

<file path=xl/sharedStrings.xml><?xml version="1.0" encoding="utf-8"?>
<sst xmlns="http://schemas.openxmlformats.org/spreadsheetml/2006/main" count="158" uniqueCount="133">
  <si>
    <t>Date</t>
  </si>
  <si>
    <t>Asset 1</t>
  </si>
  <si>
    <t>Asset 2</t>
  </si>
  <si>
    <t>Asset 3</t>
  </si>
  <si>
    <t>Asset 4</t>
  </si>
  <si>
    <t>Asset 5</t>
  </si>
  <si>
    <t>RF</t>
  </si>
  <si>
    <t>Mean</t>
  </si>
  <si>
    <t>Asset 6</t>
  </si>
  <si>
    <t>Asset 7</t>
  </si>
  <si>
    <t>Asset 8</t>
  </si>
  <si>
    <t>Asset 9</t>
  </si>
  <si>
    <t>Asset 10</t>
  </si>
  <si>
    <t>Asset 11</t>
  </si>
  <si>
    <t>Asset 12</t>
  </si>
  <si>
    <t>Stock 1</t>
  </si>
  <si>
    <r>
      <t>r</t>
    </r>
    <r>
      <rPr>
        <b/>
        <vertAlign val="subscript"/>
        <sz val="16"/>
        <color theme="1"/>
        <rFont val="Times New Roman"/>
        <family val="1"/>
      </rPr>
      <t>f</t>
    </r>
  </si>
  <si>
    <r>
      <t>E(r</t>
    </r>
    <r>
      <rPr>
        <b/>
        <vertAlign val="subscript"/>
        <sz val="16"/>
        <color theme="1"/>
        <rFont val="Times New Roman"/>
        <family val="1"/>
      </rPr>
      <t>m</t>
    </r>
    <r>
      <rPr>
        <b/>
        <sz val="16"/>
        <color theme="1"/>
        <rFont val="Times New Roman"/>
        <family val="1"/>
      </rPr>
      <t>)</t>
    </r>
  </si>
  <si>
    <r>
      <t>E(r</t>
    </r>
    <r>
      <rPr>
        <b/>
        <vertAlign val="subscript"/>
        <sz val="16"/>
        <color theme="1"/>
        <rFont val="Times New Roman"/>
        <family val="1"/>
      </rPr>
      <t>m</t>
    </r>
    <r>
      <rPr>
        <b/>
        <sz val="16"/>
        <color theme="1"/>
        <rFont val="Times New Roman"/>
        <family val="1"/>
      </rPr>
      <t>)-r</t>
    </r>
    <r>
      <rPr>
        <b/>
        <vertAlign val="subscript"/>
        <sz val="16"/>
        <color theme="1"/>
        <rFont val="Times New Roman"/>
        <family val="1"/>
      </rPr>
      <t>f</t>
    </r>
  </si>
  <si>
    <t>Stock 2</t>
  </si>
  <si>
    <t>Stock 3</t>
  </si>
  <si>
    <t>Stock 4</t>
  </si>
  <si>
    <t>Stock 5</t>
  </si>
  <si>
    <t>Stock 6</t>
  </si>
  <si>
    <t>Stock 7</t>
  </si>
  <si>
    <t>Stock 8</t>
  </si>
  <si>
    <t>Stock 9</t>
  </si>
  <si>
    <t>Stock 10</t>
  </si>
  <si>
    <t>Stock 11</t>
  </si>
  <si>
    <t>Stock 12</t>
  </si>
  <si>
    <t>Beta</t>
  </si>
  <si>
    <t>Mkt-RF</t>
  </si>
  <si>
    <t>SUMMARY OUTPUT</t>
  </si>
  <si>
    <t>Regression Statistics</t>
  </si>
  <si>
    <t>Multiple R</t>
  </si>
  <si>
    <t>R Square</t>
  </si>
  <si>
    <t>Adjusted R Square</t>
  </si>
  <si>
    <t>Standard Error</t>
  </si>
  <si>
    <t>Observations</t>
  </si>
  <si>
    <t>ANOVA</t>
  </si>
  <si>
    <t>Regression</t>
  </si>
  <si>
    <t>Residual</t>
  </si>
  <si>
    <t>Total</t>
  </si>
  <si>
    <t>df</t>
  </si>
  <si>
    <t>SS</t>
  </si>
  <si>
    <t>MS</t>
  </si>
  <si>
    <t>F</t>
  </si>
  <si>
    <t>Significance F</t>
  </si>
  <si>
    <t>Coefficients</t>
  </si>
  <si>
    <t>t Stat</t>
  </si>
  <si>
    <t>P-value</t>
  </si>
  <si>
    <t>Lower 95%</t>
  </si>
  <si>
    <t>Upper 95%</t>
  </si>
  <si>
    <t>Lower 95.0%</t>
  </si>
  <si>
    <t>Upper 95.0%</t>
  </si>
  <si>
    <t>RESIDUAL OUTPUT</t>
  </si>
  <si>
    <t>Observation</t>
  </si>
  <si>
    <t>Residuals</t>
  </si>
  <si>
    <t>Weights</t>
  </si>
  <si>
    <t>E[rp]</t>
  </si>
  <si>
    <t>SD[rp]</t>
  </si>
  <si>
    <t>SR[p]</t>
  </si>
  <si>
    <t>IMPORTANT! To activate the array formulae used to obtain the COVARIANCE MATRIX you must use CTRL+SHIFT+ENTER (not just Enter)</t>
  </si>
  <si>
    <t>IMPORTANT! To activate these three array formulae below you must use CTRL+SHIFT+ENTER [not just Enter]</t>
  </si>
  <si>
    <t>Sum</t>
  </si>
  <si>
    <t>Solver Output</t>
  </si>
  <si>
    <t>How to use the "Correlation" function to compute a correlation matrix</t>
  </si>
  <si>
    <t>1. Under the "Data" tab, click on "Data Analysis"</t>
  </si>
  <si>
    <t>2. Choose "Correlation" and click "OK"</t>
  </si>
  <si>
    <t>3. In "Input Range" block the data for the correlation matrix, including the data labels</t>
  </si>
  <si>
    <t>4. Tick "Labels in first row"</t>
  </si>
  <si>
    <t>5. Block an area for the output of the correlation matrix (or leave it blank and the results output in a new worksheet)</t>
  </si>
  <si>
    <t>Return 1</t>
  </si>
  <si>
    <t>Return 2</t>
  </si>
  <si>
    <t>Return 3</t>
  </si>
  <si>
    <t>Return 4</t>
  </si>
  <si>
    <t>Return 5</t>
  </si>
  <si>
    <t>Return 6</t>
  </si>
  <si>
    <t>Return 7</t>
  </si>
  <si>
    <t>Return 8</t>
  </si>
  <si>
    <t>Return 9</t>
  </si>
  <si>
    <t>Return 10</t>
  </si>
  <si>
    <t>Return 11</t>
  </si>
  <si>
    <t>Return 12</t>
  </si>
  <si>
    <t>XSReturn 1</t>
  </si>
  <si>
    <t>XSReturn 2</t>
  </si>
  <si>
    <t>XSReturn 3</t>
  </si>
  <si>
    <t>XSReturn 4</t>
  </si>
  <si>
    <t>XSReturn 5</t>
  </si>
  <si>
    <t>XSReturn 6</t>
  </si>
  <si>
    <t>XSReturn 7</t>
  </si>
  <si>
    <t>XSReturn 8</t>
  </si>
  <si>
    <t>XSReturn 9</t>
  </si>
  <si>
    <t>XSReturn 10</t>
  </si>
  <si>
    <t>XSReturn 11</t>
  </si>
  <si>
    <t>XSReturn 12</t>
  </si>
  <si>
    <t>Predicted XSReturn 1</t>
  </si>
  <si>
    <r>
      <t>Mkt-RF [</t>
    </r>
    <r>
      <rPr>
        <b/>
        <sz val="11"/>
        <color rgb="FFFFC000"/>
        <rFont val="Calibri"/>
        <family val="2"/>
        <scheme val="minor"/>
      </rPr>
      <t>Beta</t>
    </r>
    <r>
      <rPr>
        <sz val="11"/>
        <color theme="1"/>
        <rFont val="Calibri"/>
        <family val="2"/>
        <scheme val="minor"/>
      </rPr>
      <t>]</t>
    </r>
  </si>
  <si>
    <r>
      <t>Intercept [</t>
    </r>
    <r>
      <rPr>
        <b/>
        <sz val="11"/>
        <color rgb="FFFFC000"/>
        <rFont val="Calibri"/>
        <family val="2"/>
        <scheme val="minor"/>
      </rPr>
      <t>Alpha</t>
    </r>
    <r>
      <rPr>
        <sz val="11"/>
        <color theme="1"/>
        <rFont val="Calibri"/>
        <family val="2"/>
        <scheme val="minor"/>
      </rPr>
      <t>]</t>
    </r>
  </si>
  <si>
    <t>Adjusted beta</t>
  </si>
  <si>
    <t>Adj Beta</t>
  </si>
  <si>
    <t>Mean of residuals</t>
  </si>
  <si>
    <r>
      <t>Firm-specific risk (</t>
    </r>
    <r>
      <rPr>
        <sz val="11"/>
        <color theme="1"/>
        <rFont val="Symbol"/>
        <family val="1"/>
        <charset val="2"/>
      </rPr>
      <t>s</t>
    </r>
    <r>
      <rPr>
        <sz val="11"/>
        <color theme="1"/>
        <rFont val="Calibri"/>
        <family val="2"/>
      </rPr>
      <t>ei)</t>
    </r>
  </si>
  <si>
    <r>
      <t>Beta</t>
    </r>
    <r>
      <rPr>
        <b/>
        <vertAlign val="subscript"/>
        <sz val="16"/>
        <color theme="9" tint="-0.499984740745262"/>
        <rFont val="Times New Roman"/>
        <family val="1"/>
      </rPr>
      <t>i</t>
    </r>
  </si>
  <si>
    <r>
      <t>Std</t>
    </r>
    <r>
      <rPr>
        <b/>
        <vertAlign val="subscript"/>
        <sz val="16"/>
        <color theme="9" tint="-0.499984740745262"/>
        <rFont val="Times New Roman"/>
        <family val="1"/>
      </rPr>
      <t>i</t>
    </r>
  </si>
  <si>
    <r>
      <t>E(r</t>
    </r>
    <r>
      <rPr>
        <b/>
        <vertAlign val="subscript"/>
        <sz val="16"/>
        <color theme="9" tint="-0.499984740745262"/>
        <rFont val="Times New Roman"/>
        <family val="1"/>
      </rPr>
      <t>i</t>
    </r>
    <r>
      <rPr>
        <b/>
        <sz val="16"/>
        <color theme="9" tint="-0.499984740745262"/>
        <rFont val="Times New Roman"/>
        <family val="1"/>
      </rPr>
      <t>)</t>
    </r>
  </si>
  <si>
    <r>
      <t>SR</t>
    </r>
    <r>
      <rPr>
        <b/>
        <vertAlign val="subscript"/>
        <sz val="16"/>
        <color theme="9" tint="-0.499984740745262"/>
        <rFont val="Times New Roman"/>
        <family val="1"/>
      </rPr>
      <t>i</t>
    </r>
  </si>
  <si>
    <t xml:space="preserve">Estimated Covariance Matrix </t>
  </si>
  <si>
    <t>Estimated Correlation Matrix</t>
  </si>
  <si>
    <t xml:space="preserve">E(rp) </t>
  </si>
  <si>
    <t>Transpose Wi from column to row vector ==&gt;</t>
  </si>
  <si>
    <r>
      <t>(3</t>
    </r>
    <r>
      <rPr>
        <sz val="12"/>
        <color theme="1"/>
        <rFont val="Symbol"/>
        <family val="1"/>
        <charset val="2"/>
      </rPr>
      <t>´</t>
    </r>
    <r>
      <rPr>
        <sz val="12"/>
        <color theme="1"/>
        <rFont val="Times New Roman"/>
        <family val="1"/>
      </rPr>
      <t>1)</t>
    </r>
  </si>
  <si>
    <r>
      <t>(1</t>
    </r>
    <r>
      <rPr>
        <sz val="12"/>
        <color theme="1"/>
        <rFont val="Symbol"/>
        <family val="1"/>
        <charset val="2"/>
      </rPr>
      <t>´</t>
    </r>
    <r>
      <rPr>
        <sz val="12"/>
        <color theme="1"/>
        <rFont val="Times New Roman"/>
        <family val="1"/>
      </rPr>
      <t>3)</t>
    </r>
  </si>
  <si>
    <r>
      <t xml:space="preserve">row </t>
    </r>
    <r>
      <rPr>
        <sz val="12"/>
        <color theme="1"/>
        <rFont val="Symbol"/>
        <family val="1"/>
        <charset val="2"/>
      </rPr>
      <t>´</t>
    </r>
    <r>
      <rPr>
        <sz val="12"/>
        <color theme="1"/>
        <rFont val="Times New Roman"/>
        <family val="1"/>
      </rPr>
      <t xml:space="preserve"> column matrix suitable for multiplication ==&gt;</t>
    </r>
  </si>
  <si>
    <t>Matrix multiplication for the expected return on a 3-stock portfolio</t>
  </si>
  <si>
    <t>r1</t>
  </si>
  <si>
    <t>r2</t>
  </si>
  <si>
    <t>r3</t>
  </si>
  <si>
    <r>
      <t xml:space="preserve">&lt;== </t>
    </r>
    <r>
      <rPr>
        <sz val="12"/>
        <color rgb="FFC00000"/>
        <rFont val="Times New Roman"/>
        <family val="1"/>
      </rPr>
      <t>brown highlights</t>
    </r>
    <r>
      <rPr>
        <sz val="12"/>
        <color theme="1"/>
        <rFont val="Times New Roman"/>
        <family val="1"/>
      </rPr>
      <t xml:space="preserve"> are variances</t>
    </r>
  </si>
  <si>
    <r>
      <t>(3</t>
    </r>
    <r>
      <rPr>
        <sz val="12"/>
        <color theme="1"/>
        <rFont val="Symbol"/>
        <family val="1"/>
        <charset val="2"/>
      </rPr>
      <t>´</t>
    </r>
    <r>
      <rPr>
        <sz val="12"/>
        <color theme="1"/>
        <rFont val="Times New Roman"/>
        <family val="1"/>
      </rPr>
      <t>3)</t>
    </r>
  </si>
  <si>
    <t>&lt;== matrix multiplication using MMULT and CTRL+SHIFT+ENTER to estimate portfolio standard deviation</t>
  </si>
  <si>
    <t>&lt;== matrix multiplication using MMULT and CTRL+SHIFT+ENTER to estimate portfolio expected return</t>
  </si>
  <si>
    <r>
      <rPr>
        <b/>
        <sz val="12"/>
        <color theme="1"/>
        <rFont val="Symbol"/>
        <family val="1"/>
        <charset val="2"/>
      </rPr>
      <t>s</t>
    </r>
    <r>
      <rPr>
        <b/>
        <sz val="12"/>
        <color theme="1"/>
        <rFont val="Times New Roman"/>
        <family val="1"/>
      </rPr>
      <t>p</t>
    </r>
  </si>
  <si>
    <t xml:space="preserve">&lt;== usual matrix multiplication to estimate portfolio expected return </t>
  </si>
  <si>
    <r>
      <t>E(r</t>
    </r>
    <r>
      <rPr>
        <vertAlign val="subscript"/>
        <sz val="12"/>
        <color rgb="FF000000"/>
        <rFont val="Times New Roman"/>
        <family val="1"/>
      </rPr>
      <t>p</t>
    </r>
    <r>
      <rPr>
        <sz val="12"/>
        <color rgb="FF000000"/>
        <rFont val="Times New Roman"/>
        <family val="1"/>
      </rPr>
      <t>) = w</t>
    </r>
    <r>
      <rPr>
        <vertAlign val="subscript"/>
        <sz val="12"/>
        <color rgb="FF000000"/>
        <rFont val="Times New Roman"/>
        <family val="1"/>
      </rPr>
      <t>i</t>
    </r>
    <r>
      <rPr>
        <sz val="12"/>
        <color rgb="FF000000"/>
        <rFont val="Symbol"/>
        <family val="1"/>
        <charset val="2"/>
      </rPr>
      <t>¢</t>
    </r>
    <r>
      <rPr>
        <sz val="12"/>
        <color rgb="FF000000"/>
        <rFont val="Times New Roman"/>
        <family val="1"/>
      </rPr>
      <t>E(r</t>
    </r>
    <r>
      <rPr>
        <vertAlign val="subscript"/>
        <sz val="12"/>
        <color rgb="FF000000"/>
        <rFont val="Times New Roman"/>
        <family val="1"/>
      </rPr>
      <t>i</t>
    </r>
    <r>
      <rPr>
        <sz val="12"/>
        <color rgb="FF000000"/>
        <rFont val="Times New Roman"/>
        <family val="1"/>
      </rPr>
      <t>)</t>
    </r>
  </si>
  <si>
    <r>
      <t>w</t>
    </r>
    <r>
      <rPr>
        <vertAlign val="subscript"/>
        <sz val="12"/>
        <color rgb="FF000000"/>
        <rFont val="Times New Roman"/>
        <family val="1"/>
      </rPr>
      <t>i</t>
    </r>
    <r>
      <rPr>
        <sz val="12"/>
        <color rgb="FF000000"/>
        <rFont val="Symbol"/>
        <family val="1"/>
        <charset val="2"/>
      </rPr>
      <t>¢</t>
    </r>
  </si>
  <si>
    <r>
      <t>w</t>
    </r>
    <r>
      <rPr>
        <vertAlign val="subscript"/>
        <sz val="12"/>
        <color rgb="FF000000"/>
        <rFont val="Times New Roman"/>
        <family val="1"/>
      </rPr>
      <t>i</t>
    </r>
  </si>
  <si>
    <r>
      <t>E(r</t>
    </r>
    <r>
      <rPr>
        <vertAlign val="subscript"/>
        <sz val="12"/>
        <color rgb="FF000000"/>
        <rFont val="Times New Roman"/>
        <family val="1"/>
      </rPr>
      <t>i</t>
    </r>
    <r>
      <rPr>
        <sz val="12"/>
        <color rgb="FF000000"/>
        <rFont val="Times New Roman"/>
        <family val="1"/>
      </rPr>
      <t>)</t>
    </r>
  </si>
  <si>
    <r>
      <t>S</t>
    </r>
    <r>
      <rPr>
        <vertAlign val="subscript"/>
        <sz val="12"/>
        <color rgb="FF000000"/>
        <rFont val="Times New Roman"/>
        <family val="1"/>
      </rPr>
      <t>ij</t>
    </r>
  </si>
  <si>
    <r>
      <rPr>
        <sz val="12"/>
        <color rgb="FF000000"/>
        <rFont val="Times New Roman"/>
        <family val="1"/>
      </rPr>
      <t xml:space="preserve">Covariance Matrix </t>
    </r>
    <r>
      <rPr>
        <sz val="12"/>
        <color rgb="FF000000"/>
        <rFont val="Symbol"/>
        <family val="1"/>
        <charset val="2"/>
      </rPr>
      <t>S</t>
    </r>
    <r>
      <rPr>
        <vertAlign val="subscript"/>
        <sz val="12"/>
        <color rgb="FF000000"/>
        <rFont val="Times New Roman"/>
        <family val="1"/>
      </rPr>
      <t>ij</t>
    </r>
  </si>
  <si>
    <r>
      <t>s</t>
    </r>
    <r>
      <rPr>
        <vertAlign val="subscript"/>
        <sz val="12"/>
        <color rgb="FF000000"/>
        <rFont val="Times New Roman"/>
        <family val="1"/>
      </rPr>
      <t>p</t>
    </r>
    <r>
      <rPr>
        <sz val="12"/>
        <color rgb="FF000000"/>
        <rFont val="Times New Roman"/>
        <family val="1"/>
      </rPr>
      <t>=w</t>
    </r>
    <r>
      <rPr>
        <vertAlign val="subscript"/>
        <sz val="12"/>
        <color rgb="FF000000"/>
        <rFont val="Times New Roman"/>
        <family val="1"/>
      </rPr>
      <t>i</t>
    </r>
    <r>
      <rPr>
        <sz val="12"/>
        <color rgb="FF000000"/>
        <rFont val="Symbol"/>
        <family val="1"/>
        <charset val="2"/>
      </rPr>
      <t>¢S</t>
    </r>
    <r>
      <rPr>
        <vertAlign val="subscript"/>
        <sz val="12"/>
        <color rgb="FF000000"/>
        <rFont val="Times New Roman"/>
        <family val="1"/>
      </rPr>
      <t>ij</t>
    </r>
    <r>
      <rPr>
        <sz val="12"/>
        <color rgb="FF000000"/>
        <rFont val="Times New Roman"/>
        <family val="1"/>
      </rPr>
      <t>w</t>
    </r>
    <r>
      <rPr>
        <vertAlign val="subscript"/>
        <sz val="12"/>
        <color rgb="FF000000"/>
        <rFont val="Times New Roman"/>
        <family val="1"/>
      </rPr>
      <t>i</t>
    </r>
  </si>
  <si>
    <r>
      <t xml:space="preserve">row </t>
    </r>
    <r>
      <rPr>
        <sz val="11"/>
        <color theme="1"/>
        <rFont val="Symbol"/>
        <family val="1"/>
        <charset val="2"/>
      </rPr>
      <t>´</t>
    </r>
    <r>
      <rPr>
        <sz val="11"/>
        <color theme="1"/>
        <rFont val="Times New Roman"/>
        <family val="1"/>
      </rPr>
      <t xml:space="preserve"> column matrix dimension ==&gt;</t>
    </r>
  </si>
  <si>
    <r>
      <t xml:space="preserve">row </t>
    </r>
    <r>
      <rPr>
        <sz val="11"/>
        <color theme="1"/>
        <rFont val="Symbol"/>
        <family val="1"/>
        <charset val="2"/>
      </rPr>
      <t>´</t>
    </r>
    <r>
      <rPr>
        <sz val="11"/>
        <color theme="1"/>
        <rFont val="Times New Roman"/>
        <family val="1"/>
      </rPr>
      <t xml:space="preserve"> column matrix suitable for multiplication ==&gt;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</si>
</sst>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b/>
      <sz val="11"/>
      <color indexed="8"/>
      <name val="Calibri"/>
      <family val="2"/>
    </font>
    <font>
      <sz val="12"/>
      <color theme="1"/>
      <name val="Times New Roman"/>
      <family val="1"/>
    </font>
    <font>
      <i/>
      <sz val="11"/>
      <color theme="1"/>
      <name val="Calibri"/>
      <family val="2"/>
      <scheme val="minor"/>
    </font>
    <font>
      <b/>
      <sz val="11"/>
      <name val="Calibri"/>
      <family val="2"/>
    </font>
    <font>
      <sz val="11"/>
      <name val="Calibri"/>
      <family val="2"/>
    </font>
    <font>
      <sz val="8"/>
      <name val="Calibri"/>
      <family val="2"/>
      <scheme val="minor"/>
    </font>
    <font>
      <b/>
      <sz val="16"/>
      <color theme="1"/>
      <name val="Times New Roman"/>
      <family val="1"/>
    </font>
    <font>
      <b/>
      <vertAlign val="subscript"/>
      <sz val="16"/>
      <color theme="1"/>
      <name val="Times New Roman"/>
      <family val="1"/>
    </font>
    <font>
      <sz val="11"/>
      <color theme="1"/>
      <name val="Times New Roman"/>
      <family val="1"/>
    </font>
    <font>
      <sz val="12"/>
      <color rgb="FF0A0101"/>
      <name val="Times New Roman"/>
      <family val="1"/>
    </font>
    <font>
      <b/>
      <sz val="11"/>
      <color rgb="FF00B0F0"/>
      <name val="Calibri"/>
      <family val="2"/>
      <scheme val="minor"/>
    </font>
    <font>
      <sz val="12"/>
      <color rgb="FFFF0000"/>
      <name val="Times New Roman"/>
      <family val="1"/>
    </font>
    <font>
      <b/>
      <sz val="12"/>
      <color rgb="FFFF0000"/>
      <name val="Times New Roman"/>
      <family val="1"/>
    </font>
    <font>
      <sz val="12"/>
      <color rgb="FFFF0000"/>
      <name val="Impact"/>
      <family val="2"/>
    </font>
    <font>
      <b/>
      <sz val="12"/>
      <color theme="1"/>
      <name val="Times New Roman"/>
      <family val="1"/>
    </font>
    <font>
      <b/>
      <sz val="8"/>
      <color rgb="FF538135"/>
      <name val="Garamond"/>
      <family val="1"/>
    </font>
    <font>
      <b/>
      <sz val="11"/>
      <color rgb="FF0070C0"/>
      <name val="Calibri"/>
      <family val="2"/>
      <scheme val="minor"/>
    </font>
    <font>
      <sz val="11"/>
      <color indexed="8"/>
      <name val="Calibri"/>
      <family val="2"/>
    </font>
    <font>
      <sz val="11"/>
      <color rgb="FF000000"/>
      <name val="Calibri"/>
      <family val="2"/>
      <scheme val="minor"/>
    </font>
    <font>
      <sz val="10"/>
      <color theme="1"/>
      <name val="Calibri"/>
      <family val="2"/>
      <scheme val="minor"/>
    </font>
    <font>
      <b/>
      <sz val="11"/>
      <color rgb="FFFFC000"/>
      <name val="Calibri"/>
      <family val="2"/>
      <scheme val="minor"/>
    </font>
    <font>
      <sz val="11"/>
      <name val="Times New Roman"/>
      <family val="1"/>
    </font>
    <font>
      <b/>
      <sz val="11"/>
      <color rgb="FF0070C0"/>
      <name val="Times New Roman"/>
      <family val="1"/>
    </font>
    <font>
      <sz val="11"/>
      <color theme="1"/>
      <name val="Symbol"/>
      <family val="1"/>
      <charset val="2"/>
    </font>
    <font>
      <sz val="11"/>
      <color theme="1"/>
      <name val="Calibri"/>
      <family val="2"/>
    </font>
    <font>
      <b/>
      <sz val="16"/>
      <color theme="9" tint="-0.499984740745262"/>
      <name val="Times New Roman"/>
      <family val="1"/>
    </font>
    <font>
      <b/>
      <vertAlign val="subscript"/>
      <sz val="16"/>
      <color theme="9" tint="-0.499984740745262"/>
      <name val="Times New Roman"/>
      <family val="1"/>
    </font>
    <font>
      <b/>
      <sz val="11"/>
      <color theme="9" tint="-0.499984740745262"/>
      <name val="Times New Roman"/>
      <family val="1"/>
    </font>
    <font>
      <sz val="12"/>
      <color theme="1"/>
      <name val="Symbol"/>
      <family val="1"/>
      <charset val="2"/>
    </font>
    <font>
      <sz val="12"/>
      <color rgb="FFC00000"/>
      <name val="Times New Roman"/>
      <family val="1"/>
    </font>
    <font>
      <b/>
      <sz val="12"/>
      <color theme="1"/>
      <name val="Symbol"/>
      <family val="1"/>
      <charset val="2"/>
    </font>
    <font>
      <sz val="12"/>
      <color rgb="FF000000"/>
      <name val="Symbol"/>
      <family val="1"/>
      <charset val="2"/>
    </font>
    <font>
      <vertAlign val="subscript"/>
      <sz val="12"/>
      <color rgb="FF000000"/>
      <name val="Times New Roman"/>
      <family val="1"/>
    </font>
    <font>
      <sz val="12"/>
      <color rgb="FF000000"/>
      <name val="Times New Roman"/>
      <family val="1"/>
    </font>
    <font>
      <b/>
      <sz val="14"/>
      <color rgb="FF3B19A7"/>
      <name val="Times New Roman"/>
      <family val="1"/>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
      <patternFill patternType="solid">
        <fgColor theme="3" tint="0.79998168889431442"/>
        <bgColor indexed="64"/>
      </patternFill>
    </fill>
    <fill>
      <patternFill patternType="solid">
        <fgColor rgb="FFFFCCCC"/>
        <bgColor indexed="64"/>
      </patternFill>
    </fill>
    <fill>
      <patternFill patternType="solid">
        <fgColor theme="9"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0" tint="-0.249977111117893"/>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thin">
        <color indexed="64"/>
      </bottom>
      <diagonal/>
    </border>
    <border>
      <left/>
      <right/>
      <top/>
      <bottom style="medium">
        <color indexed="64"/>
      </bottom>
      <diagonal/>
    </border>
    <border>
      <left style="thick">
        <color theme="9" tint="-0.499984740745262"/>
      </left>
      <right/>
      <top style="thick">
        <color theme="9" tint="-0.499984740745262"/>
      </top>
      <bottom/>
      <diagonal/>
    </border>
    <border>
      <left/>
      <right style="thick">
        <color theme="9" tint="-0.499984740745262"/>
      </right>
      <top style="thick">
        <color theme="9" tint="-0.499984740745262"/>
      </top>
      <bottom/>
      <diagonal/>
    </border>
    <border>
      <left style="thick">
        <color theme="9" tint="-0.499984740745262"/>
      </left>
      <right/>
      <top/>
      <bottom/>
      <diagonal/>
    </border>
    <border>
      <left/>
      <right style="thick">
        <color theme="9" tint="-0.499984740745262"/>
      </right>
      <top/>
      <bottom/>
      <diagonal/>
    </border>
    <border>
      <left style="thick">
        <color theme="9" tint="-0.499984740745262"/>
      </left>
      <right/>
      <top/>
      <bottom style="thick">
        <color theme="9" tint="-0.499984740745262"/>
      </bottom>
      <diagonal/>
    </border>
    <border>
      <left/>
      <right style="thick">
        <color theme="9" tint="-0.499984740745262"/>
      </right>
      <top/>
      <bottom style="thick">
        <color theme="9" tint="-0.499984740745262"/>
      </bottom>
      <diagonal/>
    </border>
    <border>
      <left/>
      <right/>
      <top/>
      <bottom style="thick">
        <color theme="9" tint="-0.499984740745262"/>
      </bottom>
      <diagonal/>
    </border>
    <border>
      <left style="thick">
        <color theme="9" tint="-0.499984740745262"/>
      </left>
      <right/>
      <top style="thick">
        <color theme="9" tint="-0.499984740745262"/>
      </top>
      <bottom style="thick">
        <color theme="9" tint="-0.499984740745262"/>
      </bottom>
      <diagonal/>
    </border>
    <border>
      <left/>
      <right style="thick">
        <color theme="9" tint="-0.499984740745262"/>
      </right>
      <top style="thick">
        <color theme="9" tint="-0.499984740745262"/>
      </top>
      <bottom style="thick">
        <color theme="9" tint="-0.499984740745262"/>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8" fillId="0" borderId="0"/>
    <xf numFmtId="0" fontId="18" fillId="0" borderId="0"/>
    <xf numFmtId="0" fontId="1" fillId="0" borderId="0"/>
    <xf numFmtId="0" fontId="8" fillId="4"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cellStyleXfs>
  <cellXfs count="101">
    <xf numFmtId="0" fontId="0" fillId="0" borderId="0" xfId="0"/>
    <xf numFmtId="0" fontId="27" fillId="0" borderId="0" xfId="0" applyFont="1"/>
    <xf numFmtId="2" fontId="20" fillId="0" borderId="0" xfId="0" applyNumberFormat="1" applyFont="1"/>
    <xf numFmtId="0" fontId="20" fillId="33" borderId="0" xfId="0" applyFont="1" applyFill="1"/>
    <xf numFmtId="0" fontId="23" fillId="0" borderId="0" xfId="0" applyFont="1" applyAlignment="1">
      <alignment horizontal="left"/>
    </xf>
    <xf numFmtId="0" fontId="22" fillId="0" borderId="0" xfId="0" applyFont="1" applyAlignment="1">
      <alignment horizontal="left"/>
    </xf>
    <xf numFmtId="0" fontId="19" fillId="33" borderId="0" xfId="0" applyFont="1" applyFill="1" applyAlignment="1">
      <alignment horizontal="left"/>
    </xf>
    <xf numFmtId="0" fontId="0" fillId="0" borderId="0" xfId="0" applyAlignment="1">
      <alignment horizontal="left"/>
    </xf>
    <xf numFmtId="0" fontId="19" fillId="0" borderId="0" xfId="0" applyFont="1"/>
    <xf numFmtId="0" fontId="0" fillId="33" borderId="0" xfId="0" applyFill="1" applyAlignment="1">
      <alignment horizontal="left"/>
    </xf>
    <xf numFmtId="0" fontId="27" fillId="0" borderId="0" xfId="0" applyFont="1" applyAlignment="1">
      <alignment horizontal="left"/>
    </xf>
    <xf numFmtId="0" fontId="23" fillId="0" borderId="0" xfId="0" applyFont="1"/>
    <xf numFmtId="0" fontId="20" fillId="0" borderId="0" xfId="0" applyFont="1"/>
    <xf numFmtId="0" fontId="0" fillId="0" borderId="11" xfId="0" applyBorder="1"/>
    <xf numFmtId="0" fontId="21" fillId="0" borderId="10" xfId="0" applyFont="1" applyBorder="1" applyAlignment="1">
      <alignment horizontal="center"/>
    </xf>
    <xf numFmtId="0" fontId="21" fillId="0" borderId="10" xfId="0" applyFont="1" applyBorder="1" applyAlignment="1">
      <alignment horizontal="centerContinuous"/>
    </xf>
    <xf numFmtId="2" fontId="0" fillId="0" borderId="0" xfId="0" applyNumberFormat="1" applyAlignment="1">
      <alignment horizontal="left"/>
    </xf>
    <xf numFmtId="0" fontId="0" fillId="34" borderId="11" xfId="0" applyFill="1" applyBorder="1"/>
    <xf numFmtId="0" fontId="0" fillId="36" borderId="0" xfId="0" applyFill="1" applyAlignment="1">
      <alignment horizontal="left"/>
    </xf>
    <xf numFmtId="2" fontId="0" fillId="0" borderId="0" xfId="0" applyNumberFormat="1"/>
    <xf numFmtId="2" fontId="0" fillId="0" borderId="11" xfId="0" applyNumberFormat="1" applyBorder="1"/>
    <xf numFmtId="2" fontId="21" fillId="0" borderId="10" xfId="0" applyNumberFormat="1" applyFont="1" applyBorder="1" applyAlignment="1">
      <alignment horizontal="center"/>
    </xf>
    <xf numFmtId="0" fontId="25" fillId="0" borderId="0" xfId="0" applyFont="1"/>
    <xf numFmtId="0" fontId="20" fillId="37" borderId="0" xfId="0" applyFont="1" applyFill="1" applyAlignment="1">
      <alignment horizontal="left"/>
    </xf>
    <xf numFmtId="2" fontId="20" fillId="37" borderId="0" xfId="0" applyNumberFormat="1" applyFont="1" applyFill="1" applyAlignment="1">
      <alignment horizontal="left"/>
    </xf>
    <xf numFmtId="0" fontId="28" fillId="0" borderId="0" xfId="0" applyFont="1"/>
    <xf numFmtId="2" fontId="22" fillId="0" borderId="0" xfId="0" applyNumberFormat="1" applyFont="1" applyAlignment="1">
      <alignment horizontal="left"/>
    </xf>
    <xf numFmtId="164" fontId="20" fillId="0" borderId="0" xfId="0" applyNumberFormat="1" applyFont="1"/>
    <xf numFmtId="0" fontId="32" fillId="0" borderId="0" xfId="0" applyFont="1"/>
    <xf numFmtId="0" fontId="20" fillId="0" borderId="0" xfId="0" applyFont="1" applyAlignment="1">
      <alignment horizontal="left"/>
    </xf>
    <xf numFmtId="2" fontId="20" fillId="0" borderId="0" xfId="0" applyNumberFormat="1" applyFont="1" applyAlignment="1">
      <alignment horizontal="left"/>
    </xf>
    <xf numFmtId="2" fontId="25" fillId="0" borderId="0" xfId="0" applyNumberFormat="1" applyFont="1"/>
    <xf numFmtId="0" fontId="35" fillId="0" borderId="0" xfId="0" applyFont="1"/>
    <xf numFmtId="16" fontId="36" fillId="0" borderId="0" xfId="0" applyNumberFormat="1" applyFont="1"/>
    <xf numFmtId="0" fontId="37" fillId="0" borderId="0" xfId="0" applyFont="1"/>
    <xf numFmtId="0" fontId="38" fillId="0" borderId="0" xfId="0" applyFont="1"/>
    <xf numFmtId="0" fontId="0" fillId="38" borderId="0" xfId="0" applyFill="1"/>
    <xf numFmtId="2" fontId="27" fillId="39" borderId="0" xfId="0" applyNumberFormat="1" applyFont="1" applyFill="1" applyAlignment="1">
      <alignment horizontal="left"/>
    </xf>
    <xf numFmtId="0" fontId="27" fillId="39" borderId="0" xfId="0" applyFont="1" applyFill="1" applyAlignment="1">
      <alignment horizontal="left"/>
    </xf>
    <xf numFmtId="0" fontId="40" fillId="39" borderId="0" xfId="0" applyFont="1" applyFill="1"/>
    <xf numFmtId="0" fontId="27" fillId="39" borderId="0" xfId="0" applyFont="1" applyFill="1"/>
    <xf numFmtId="2" fontId="41" fillId="35" borderId="0" xfId="0" applyNumberFormat="1" applyFont="1" applyFill="1" applyAlignment="1">
      <alignment horizontal="left"/>
    </xf>
    <xf numFmtId="2" fontId="41" fillId="0" borderId="0" xfId="0" applyNumberFormat="1" applyFont="1" applyAlignment="1">
      <alignment horizontal="left"/>
    </xf>
    <xf numFmtId="0" fontId="0" fillId="40" borderId="0" xfId="0" applyFill="1"/>
    <xf numFmtId="164" fontId="0" fillId="0" borderId="0" xfId="0" applyNumberFormat="1"/>
    <xf numFmtId="164" fontId="0" fillId="40" borderId="0" xfId="0" applyNumberFormat="1" applyFill="1"/>
    <xf numFmtId="0" fontId="44" fillId="34" borderId="0" xfId="0" applyFont="1" applyFill="1"/>
    <xf numFmtId="2" fontId="44" fillId="34" borderId="0" xfId="0" applyNumberFormat="1" applyFont="1" applyFill="1"/>
    <xf numFmtId="0" fontId="20" fillId="41" borderId="0" xfId="0" applyFont="1" applyFill="1" applyAlignment="1">
      <alignment horizontal="left"/>
    </xf>
    <xf numFmtId="0" fontId="46" fillId="41" borderId="12" xfId="0" applyFont="1" applyFill="1" applyBorder="1"/>
    <xf numFmtId="2" fontId="29" fillId="41" borderId="13" xfId="0" applyNumberFormat="1" applyFont="1" applyFill="1" applyBorder="1"/>
    <xf numFmtId="16" fontId="46" fillId="41" borderId="14" xfId="0" applyNumberFormat="1" applyFont="1" applyFill="1" applyBorder="1"/>
    <xf numFmtId="2" fontId="29" fillId="41" borderId="15" xfId="0" applyNumberFormat="1" applyFont="1" applyFill="1" applyBorder="1"/>
    <xf numFmtId="0" fontId="46" fillId="41" borderId="16" xfId="0" applyFont="1" applyFill="1" applyBorder="1"/>
    <xf numFmtId="2" fontId="29" fillId="41" borderId="17" xfId="0" applyNumberFormat="1" applyFont="1" applyFill="1" applyBorder="1"/>
    <xf numFmtId="2" fontId="20" fillId="41" borderId="0" xfId="0" applyNumberFormat="1" applyFont="1" applyFill="1" applyAlignment="1">
      <alignment horizontal="left"/>
    </xf>
    <xf numFmtId="2" fontId="28" fillId="41" borderId="0" xfId="0" applyNumberFormat="1" applyFont="1" applyFill="1" applyAlignment="1">
      <alignment horizontal="left"/>
    </xf>
    <xf numFmtId="164" fontId="20" fillId="41" borderId="0" xfId="0" applyNumberFormat="1" applyFont="1" applyFill="1" applyAlignment="1">
      <alignment horizontal="left"/>
    </xf>
    <xf numFmtId="2" fontId="33" fillId="41" borderId="0" xfId="0" applyNumberFormat="1" applyFont="1" applyFill="1" applyAlignment="1">
      <alignment horizontal="left"/>
    </xf>
    <xf numFmtId="2" fontId="20" fillId="41" borderId="0" xfId="0" applyNumberFormat="1" applyFont="1" applyFill="1"/>
    <xf numFmtId="2" fontId="20" fillId="42" borderId="0" xfId="0" applyNumberFormat="1" applyFont="1" applyFill="1"/>
    <xf numFmtId="2" fontId="0" fillId="41" borderId="0" xfId="0" applyNumberFormat="1" applyFill="1"/>
    <xf numFmtId="2" fontId="0" fillId="41" borderId="11" xfId="0" applyNumberFormat="1" applyFill="1" applyBorder="1"/>
    <xf numFmtId="0" fontId="33" fillId="0" borderId="12" xfId="0" applyFont="1" applyBorder="1"/>
    <xf numFmtId="2" fontId="33" fillId="0" borderId="13" xfId="0" applyNumberFormat="1" applyFont="1" applyBorder="1"/>
    <xf numFmtId="0" fontId="33" fillId="0" borderId="16" xfId="0" applyFont="1" applyBorder="1"/>
    <xf numFmtId="2" fontId="33" fillId="0" borderId="17" xfId="0" applyNumberFormat="1" applyFont="1" applyBorder="1"/>
    <xf numFmtId="0" fontId="33" fillId="0" borderId="19" xfId="0" applyFont="1" applyBorder="1"/>
    <xf numFmtId="2" fontId="33" fillId="0" borderId="20" xfId="0" applyNumberFormat="1" applyFont="1" applyBorder="1"/>
    <xf numFmtId="0" fontId="20" fillId="0" borderId="21" xfId="0" applyFont="1" applyBorder="1"/>
    <xf numFmtId="0" fontId="20" fillId="0" borderId="22" xfId="0" applyFont="1" applyBorder="1"/>
    <xf numFmtId="0" fontId="20" fillId="0" borderId="23" xfId="0" applyFont="1" applyBorder="1"/>
    <xf numFmtId="0" fontId="20" fillId="0" borderId="24" xfId="0" applyFont="1" applyBorder="1"/>
    <xf numFmtId="0" fontId="20" fillId="0" borderId="25" xfId="0" applyFont="1" applyBorder="1"/>
    <xf numFmtId="0" fontId="52" fillId="0" borderId="0" xfId="0" applyFont="1"/>
    <xf numFmtId="2" fontId="20" fillId="39" borderId="0" xfId="0" applyNumberFormat="1" applyFont="1" applyFill="1" applyAlignment="1">
      <alignment horizontal="left"/>
    </xf>
    <xf numFmtId="2" fontId="30" fillId="34" borderId="0" xfId="0" applyNumberFormat="1" applyFont="1" applyFill="1" applyAlignment="1">
      <alignment horizontal="left"/>
    </xf>
    <xf numFmtId="0" fontId="20" fillId="0" borderId="0" xfId="0" applyFont="1" applyAlignment="1">
      <alignment horizontal="right"/>
    </xf>
    <xf numFmtId="2" fontId="20" fillId="42" borderId="0" xfId="0" applyNumberFormat="1" applyFont="1" applyFill="1" applyAlignment="1">
      <alignment horizontal="left"/>
    </xf>
    <xf numFmtId="164" fontId="20" fillId="0" borderId="25" xfId="0" applyNumberFormat="1" applyFont="1" applyBorder="1"/>
    <xf numFmtId="0" fontId="20" fillId="43" borderId="0" xfId="0" applyFont="1" applyFill="1"/>
    <xf numFmtId="164" fontId="20" fillId="0" borderId="0" xfId="0" applyNumberFormat="1" applyFont="1" applyAlignment="1">
      <alignment horizontal="left"/>
    </xf>
    <xf numFmtId="0" fontId="20" fillId="33" borderId="24" xfId="0" applyFont="1" applyFill="1" applyBorder="1"/>
    <xf numFmtId="0" fontId="52" fillId="0" borderId="0" xfId="0" applyFont="1" applyAlignment="1">
      <alignment horizontal="right"/>
    </xf>
    <xf numFmtId="0" fontId="20" fillId="0" borderId="26" xfId="0" applyFont="1" applyBorder="1"/>
    <xf numFmtId="0" fontId="20" fillId="0" borderId="27" xfId="0" applyFont="1" applyBorder="1"/>
    <xf numFmtId="2" fontId="20" fillId="0" borderId="27" xfId="0" applyNumberFormat="1" applyFont="1" applyBorder="1"/>
    <xf numFmtId="0" fontId="20" fillId="0" borderId="28" xfId="0" applyFont="1" applyBorder="1"/>
    <xf numFmtId="0" fontId="27" fillId="33" borderId="0" xfId="0" applyFont="1" applyFill="1"/>
    <xf numFmtId="0" fontId="27" fillId="43" borderId="24" xfId="0" applyFont="1" applyFill="1" applyBorder="1"/>
    <xf numFmtId="0" fontId="27" fillId="33" borderId="24" xfId="0" applyFont="1" applyFill="1" applyBorder="1"/>
    <xf numFmtId="0" fontId="50" fillId="44" borderId="0" xfId="0" applyFont="1" applyFill="1" applyAlignment="1">
      <alignment horizontal="center"/>
    </xf>
    <xf numFmtId="0" fontId="50" fillId="44" borderId="18" xfId="0" applyFont="1" applyFill="1" applyBorder="1" applyAlignment="1">
      <alignment horizontal="center" vertical="center"/>
    </xf>
    <xf numFmtId="0" fontId="34" fillId="0" borderId="0" xfId="0" applyFont="1" applyAlignment="1">
      <alignment vertical="center"/>
    </xf>
    <xf numFmtId="0" fontId="53" fillId="45" borderId="0" xfId="0" applyFont="1" applyFill="1" applyAlignment="1">
      <alignment horizontal="center"/>
    </xf>
    <xf numFmtId="0" fontId="31" fillId="34" borderId="19" xfId="0" applyFont="1" applyFill="1" applyBorder="1" applyAlignment="1">
      <alignment horizontal="center"/>
    </xf>
    <xf numFmtId="0" fontId="31" fillId="34" borderId="20" xfId="0" applyFont="1" applyFill="1" applyBorder="1" applyAlignment="1">
      <alignment horizontal="center"/>
    </xf>
    <xf numFmtId="0" fontId="33" fillId="34" borderId="0" xfId="0" applyFont="1" applyFill="1" applyAlignment="1">
      <alignment horizontal="center"/>
    </xf>
    <xf numFmtId="0" fontId="33" fillId="34" borderId="11" xfId="0" applyFont="1" applyFill="1" applyBorder="1" applyAlignment="1">
      <alignment horizontal="center"/>
    </xf>
    <xf numFmtId="0" fontId="50" fillId="0" borderId="0" xfId="0" applyFont="1" applyAlignment="1">
      <alignment horizontal="center"/>
    </xf>
    <xf numFmtId="0" fontId="52" fillId="44" borderId="18" xfId="0" applyFont="1" applyFill="1" applyBorder="1" applyAlignment="1">
      <alignment horizontal="center" vertical="center"/>
    </xf>
  </cellXfs>
  <cellStyles count="45">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9" xr:uid="{00000000-0005-0000-0000-00000C000000}"/>
    <cellStyle name="60% - Accent2 2" xfId="40" xr:uid="{00000000-0005-0000-0000-00000D000000}"/>
    <cellStyle name="60% - Accent3 2" xfId="41" xr:uid="{00000000-0005-0000-0000-00000E000000}"/>
    <cellStyle name="60% - Accent4 2" xfId="42" xr:uid="{00000000-0005-0000-0000-00000F000000}"/>
    <cellStyle name="60% - Accent5 2" xfId="43" xr:uid="{00000000-0005-0000-0000-000010000000}"/>
    <cellStyle name="60% - Accent6 2" xfId="44" xr:uid="{00000000-0005-0000-0000-000011000000}"/>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7" builtinId="27" customBuiltin="1"/>
    <cellStyle name="Calculation" xfId="10" builtinId="22" customBuiltin="1"/>
    <cellStyle name="Check Cell" xfId="12"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8" builtinId="20" customBuiltin="1"/>
    <cellStyle name="Linked Cell" xfId="11" builtinId="24" customBuiltin="1"/>
    <cellStyle name="Neutral 2" xfId="38" xr:uid="{00000000-0005-0000-0000-000023000000}"/>
    <cellStyle name="Normal" xfId="0" builtinId="0"/>
    <cellStyle name="Normal 2" xfId="35" xr:uid="{00000000-0005-0000-0000-000025000000}"/>
    <cellStyle name="Normal 2 2" xfId="37" xr:uid="{00000000-0005-0000-0000-000026000000}"/>
    <cellStyle name="Normal 3" xfId="36" xr:uid="{00000000-0005-0000-0000-000027000000}"/>
    <cellStyle name="Note" xfId="14" builtinId="10" customBuiltin="1"/>
    <cellStyle name="Output" xfId="9" builtinId="21" customBuiltin="1"/>
    <cellStyle name="Title" xfId="1" builtinId="15" customBuiltin="1"/>
    <cellStyle name="Total" xfId="16" builtinId="25" customBuiltin="1"/>
    <cellStyle name="Warning Text" xfId="13" builtinId="11" customBuiltin="1"/>
  </cellStyles>
  <dxfs count="0"/>
  <tableStyles count="0" defaultTableStyle="TableStyleMedium2" defaultPivotStyle="PivotStyleLight16"/>
  <colors>
    <mruColors>
      <color rgb="FFC7B441"/>
      <color rgb="FF3B19A7"/>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165100</xdr:colOff>
      <xdr:row>11</xdr:row>
      <xdr:rowOff>31750</xdr:rowOff>
    </xdr:from>
    <xdr:to>
      <xdr:col>14</xdr:col>
      <xdr:colOff>25400</xdr:colOff>
      <xdr:row>21</xdr:row>
      <xdr:rowOff>6350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977900" y="31750"/>
          <a:ext cx="6591300" cy="181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FF0000"/>
              </a:solidFill>
            </a:rPr>
            <a:t>For better presentation I am placing all</a:t>
          </a:r>
          <a:r>
            <a:rPr lang="en-US" sz="1100" b="1" baseline="0">
              <a:solidFill>
                <a:srgbClr val="FF0000"/>
              </a:solidFill>
            </a:rPr>
            <a:t> the data needed in one tab (Data &amp; Regressions) and the analyses in a second tab (Solver Analyses). </a:t>
          </a:r>
          <a:r>
            <a:rPr lang="en-US" sz="1100" b="1" baseline="0">
              <a:solidFill>
                <a:srgbClr val="00B050"/>
              </a:solidFill>
            </a:rPr>
            <a:t>1.</a:t>
          </a:r>
          <a:r>
            <a:rPr lang="en-US" sz="1100" b="1" baseline="0">
              <a:solidFill>
                <a:srgbClr val="FF0000"/>
              </a:solidFill>
            </a:rPr>
            <a:t> If you right click on the name of the tab and use "rename" you can change the name of a tab from the default name "sheet." </a:t>
          </a:r>
          <a:r>
            <a:rPr lang="en-US" sz="1100" b="1" baseline="0">
              <a:solidFill>
                <a:srgbClr val="00B050"/>
              </a:solidFill>
            </a:rPr>
            <a:t>2.  </a:t>
          </a:r>
          <a:r>
            <a:rPr lang="en-US" sz="1100" b="1" baseline="0">
              <a:solidFill>
                <a:srgbClr val="FF0000"/>
              </a:solidFill>
            </a:rPr>
            <a:t>In the second tab, you can refrence a cell in the first by starting with, e.g., "Data &amp; Regression!" followed by the cell reference. </a:t>
          </a:r>
          <a:r>
            <a:rPr lang="en-US" sz="1100" b="1" baseline="0">
              <a:solidFill>
                <a:srgbClr val="00B050"/>
              </a:solidFill>
            </a:rPr>
            <a:t>3.</a:t>
          </a:r>
          <a:r>
            <a:rPr lang="en-US" sz="1100" b="1" baseline="0">
              <a:solidFill>
                <a:srgbClr val="FF0000"/>
              </a:solidFill>
            </a:rPr>
            <a:t> The regressions can be done and placed by each other as I do on this tab (for three of the assets I use). </a:t>
          </a:r>
          <a:r>
            <a:rPr lang="en-US" sz="1100" b="1" baseline="0">
              <a:solidFill>
                <a:srgbClr val="00B050"/>
              </a:solidFill>
            </a:rPr>
            <a:t>4.</a:t>
          </a:r>
          <a:r>
            <a:rPr lang="en-US" sz="1100" b="1" baseline="0">
              <a:solidFill>
                <a:srgbClr val="FF0000"/>
              </a:solidFill>
            </a:rPr>
            <a:t> Each firm's beta is highlighted in the regression and placed in a row below the returns for easy reference. I also computed the Adjusted Beta of each firm (see next text box). You will need to copy the betas to the Analysis tab (see instruction on the latter tab. You can use either your estimated beta or the adjusted.) </a:t>
          </a:r>
          <a:r>
            <a:rPr lang="en-US" sz="1100" b="1" baseline="0">
              <a:solidFill>
                <a:srgbClr val="00B050"/>
              </a:solidFill>
            </a:rPr>
            <a:t>5.</a:t>
          </a:r>
          <a:r>
            <a:rPr lang="en-US" sz="1100" b="1" baseline="0">
              <a:solidFill>
                <a:srgbClr val="FF0000"/>
              </a:solidFill>
            </a:rPr>
            <a:t> To do the covariance matrix you need the average return for each stock (those are placed at bottom of the returns and can be easily referenced in the Analysis tab.</a:t>
          </a:r>
          <a:endParaRPr lang="en-US" sz="1100" b="1">
            <a:solidFill>
              <a:srgbClr val="FF0000"/>
            </a:solidFill>
          </a:endParaRPr>
        </a:p>
      </xdr:txBody>
    </xdr:sp>
    <xdr:clientData/>
  </xdr:twoCellAnchor>
  <xdr:twoCellAnchor>
    <xdr:from>
      <xdr:col>16</xdr:col>
      <xdr:colOff>19050</xdr:colOff>
      <xdr:row>11</xdr:row>
      <xdr:rowOff>50800</xdr:rowOff>
    </xdr:from>
    <xdr:to>
      <xdr:col>23</xdr:col>
      <xdr:colOff>44450</xdr:colOff>
      <xdr:row>20</xdr:row>
      <xdr:rowOff>114300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8978900" y="50800"/>
          <a:ext cx="4914900" cy="172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To estimate the betas you need to get the </a:t>
          </a:r>
          <a:r>
            <a:rPr lang="en-US" sz="1100" b="1">
              <a:solidFill>
                <a:srgbClr val="0070C0"/>
              </a:solidFill>
              <a:effectLst/>
              <a:latin typeface="+mn-lt"/>
              <a:ea typeface="+mn-ea"/>
              <a:cs typeface="+mn-cs"/>
            </a:rPr>
            <a:t>excess returns </a:t>
          </a:r>
          <a:r>
            <a:rPr lang="en-US" sz="1100" b="1">
              <a:solidFill>
                <a:srgbClr val="FF0000"/>
              </a:solidFill>
              <a:effectLst/>
              <a:latin typeface="+mn-lt"/>
              <a:ea typeface="+mn-ea"/>
              <a:cs typeface="+mn-cs"/>
            </a:rPr>
            <a:t>(i.e., the 'raw' returns minus Rf, labeled</a:t>
          </a:r>
          <a:r>
            <a:rPr lang="en-US" sz="1100" b="1" baseline="0">
              <a:solidFill>
                <a:srgbClr val="FF0000"/>
              </a:solidFill>
              <a:effectLst/>
              <a:latin typeface="+mn-lt"/>
              <a:ea typeface="+mn-ea"/>
              <a:cs typeface="+mn-cs"/>
            </a:rPr>
            <a:t> as </a:t>
          </a:r>
          <a:r>
            <a:rPr lang="en-US" sz="1100" b="1" baseline="0">
              <a:solidFill>
                <a:srgbClr val="0070C0"/>
              </a:solidFill>
              <a:effectLst/>
              <a:latin typeface="+mn-lt"/>
              <a:ea typeface="+mn-ea"/>
              <a:cs typeface="+mn-cs"/>
            </a:rPr>
            <a:t>XSReturn</a:t>
          </a:r>
          <a:r>
            <a:rPr lang="en-US" sz="1100" b="1" baseline="0">
              <a:solidFill>
                <a:srgbClr val="FF0000"/>
              </a:solidFill>
              <a:effectLst/>
              <a:latin typeface="+mn-lt"/>
              <a:ea typeface="+mn-ea"/>
              <a:cs typeface="+mn-cs"/>
            </a:rPr>
            <a:t> below</a:t>
          </a:r>
          <a:r>
            <a:rPr lang="en-US" sz="1100" b="1">
              <a:solidFill>
                <a:srgbClr val="FF0000"/>
              </a:solidFill>
              <a:effectLst/>
              <a:latin typeface="+mn-lt"/>
              <a:ea typeface="+mn-ea"/>
              <a:cs typeface="+mn-cs"/>
            </a:rPr>
            <a:t>)</a:t>
          </a:r>
          <a:r>
            <a:rPr lang="en-US" sz="1100" b="1" baseline="0">
              <a:solidFill>
                <a:srgbClr val="FF0000"/>
              </a:solidFill>
              <a:effectLst/>
              <a:latin typeface="+mn-lt"/>
              <a:ea typeface="+mn-ea"/>
              <a:cs typeface="+mn-cs"/>
            </a:rPr>
            <a:t> for each stock and the market index. </a:t>
          </a:r>
          <a:r>
            <a:rPr lang="en-US" sz="1100" b="1" baseline="0">
              <a:solidFill>
                <a:srgbClr val="00B050"/>
              </a:solidFill>
              <a:effectLst/>
              <a:latin typeface="+mn-lt"/>
              <a:ea typeface="+mn-ea"/>
              <a:cs typeface="+mn-cs"/>
            </a:rPr>
            <a:t>1.</a:t>
          </a:r>
          <a:r>
            <a:rPr lang="en-US" sz="1100" b="1" baseline="0">
              <a:solidFill>
                <a:srgbClr val="FF0000"/>
              </a:solidFill>
              <a:effectLst/>
              <a:latin typeface="+mn-lt"/>
              <a:ea typeface="+mn-ea"/>
              <a:cs typeface="+mn-cs"/>
            </a:rPr>
            <a:t> Do the excess returns. </a:t>
          </a:r>
          <a:r>
            <a:rPr lang="en-US" sz="1100" b="1" baseline="0">
              <a:solidFill>
                <a:srgbClr val="00B050"/>
              </a:solidFill>
              <a:effectLst/>
              <a:latin typeface="+mn-lt"/>
              <a:ea typeface="+mn-ea"/>
              <a:cs typeface="+mn-cs"/>
            </a:rPr>
            <a:t>2.</a:t>
          </a:r>
          <a:r>
            <a:rPr lang="en-US" sz="1100" b="1" baseline="0">
              <a:solidFill>
                <a:srgbClr val="FF0000"/>
              </a:solidFill>
              <a:effectLst/>
              <a:latin typeface="+mn-lt"/>
              <a:ea typeface="+mn-ea"/>
              <a:cs typeface="+mn-cs"/>
            </a:rPr>
            <a:t>  Follow the instructions on the 'Estimating Regression' tab  to estimate each beta. </a:t>
          </a:r>
          <a:r>
            <a:rPr lang="en-US" sz="1100" b="1" baseline="0">
              <a:solidFill>
                <a:srgbClr val="00B050"/>
              </a:solidFill>
              <a:effectLst/>
              <a:latin typeface="+mn-lt"/>
              <a:ea typeface="+mn-ea"/>
              <a:cs typeface="+mn-cs"/>
            </a:rPr>
            <a:t>3.</a:t>
          </a:r>
          <a:r>
            <a:rPr lang="en-US" sz="1100" b="1" baseline="0">
              <a:solidFill>
                <a:srgbClr val="FF0000"/>
              </a:solidFill>
              <a:effectLst/>
              <a:latin typeface="+mn-lt"/>
              <a:ea typeface="+mn-ea"/>
              <a:cs typeface="+mn-cs"/>
            </a:rPr>
            <a:t> Copy the beta for each regression and place it below the 'raw' returns for easy copying to the Analysis tab. </a:t>
          </a:r>
          <a:r>
            <a:rPr lang="en-US" sz="1100" b="1" baseline="0">
              <a:solidFill>
                <a:srgbClr val="00B050"/>
              </a:solidFill>
              <a:effectLst/>
              <a:latin typeface="+mn-lt"/>
              <a:ea typeface="+mn-ea"/>
              <a:cs typeface="+mn-cs"/>
            </a:rPr>
            <a:t>4.</a:t>
          </a:r>
          <a:r>
            <a:rPr lang="en-US" sz="1100" b="1" baseline="0">
              <a:solidFill>
                <a:srgbClr val="FF0000"/>
              </a:solidFill>
              <a:effectLst/>
              <a:latin typeface="+mn-lt"/>
              <a:ea typeface="+mn-ea"/>
              <a:cs typeface="+mn-cs"/>
            </a:rPr>
            <a:t> Compute the Adjusted Beta [= </a:t>
          </a:r>
          <a:r>
            <a:rPr lang="en-US" sz="1100" b="1" baseline="0">
              <a:solidFill>
                <a:schemeClr val="dk1"/>
              </a:solidFill>
              <a:effectLst/>
              <a:latin typeface="+mn-lt"/>
              <a:ea typeface="+mn-ea"/>
              <a:cs typeface="+mn-cs"/>
            </a:rPr>
            <a:t>2/3*estimated beta + 1/3*1 (note that 1 is the market beta)</a:t>
          </a:r>
          <a:r>
            <a:rPr lang="en-US" sz="1100" b="1" baseline="0">
              <a:solidFill>
                <a:srgbClr val="FF0000"/>
              </a:solidFill>
              <a:effectLst/>
              <a:latin typeface="+mn-lt"/>
              <a:ea typeface="+mn-ea"/>
              <a:cs typeface="+mn-cs"/>
            </a:rPr>
            <a:t>] if you want to use those instead (which helps to avoid the use of estimated betas that are negative for the estimation of your expected return on the stock).</a:t>
          </a:r>
        </a:p>
        <a:p>
          <a:r>
            <a:rPr lang="en-US" sz="1100" b="1" baseline="0">
              <a:solidFill>
                <a:schemeClr val="accent5">
                  <a:lumMod val="75000"/>
                </a:schemeClr>
              </a:solidFill>
              <a:effectLst/>
              <a:latin typeface="+mn-lt"/>
              <a:ea typeface="+mn-ea"/>
              <a:cs typeface="+mn-cs"/>
            </a:rPr>
            <a:t>==&gt; Look below the data for the two screenshots of the regression estimation.</a:t>
          </a:r>
          <a:endParaRPr lang="en-US" sz="1100">
            <a:solidFill>
              <a:schemeClr val="accent5">
                <a:lumMod val="75000"/>
              </a:schemeClr>
            </a:solidFill>
          </a:endParaRPr>
        </a:p>
      </xdr:txBody>
    </xdr:sp>
    <xdr:clientData/>
  </xdr:twoCellAnchor>
  <xdr:twoCellAnchor editAs="oneCell">
    <xdr:from>
      <xdr:col>15</xdr:col>
      <xdr:colOff>0</xdr:colOff>
      <xdr:row>86</xdr:row>
      <xdr:rowOff>6350</xdr:rowOff>
    </xdr:from>
    <xdr:to>
      <xdr:col>27</xdr:col>
      <xdr:colOff>123825</xdr:colOff>
      <xdr:row>111</xdr:row>
      <xdr:rowOff>142875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8261350" y="13874750"/>
          <a:ext cx="8712200" cy="4749800"/>
        </a:xfrm>
        <a:prstGeom prst="rect">
          <a:avLst/>
        </a:prstGeom>
      </xdr:spPr>
    </xdr:pic>
    <xdr:clientData/>
  </xdr:twoCellAnchor>
  <xdr:twoCellAnchor editAs="oneCell">
    <xdr:from>
      <xdr:col>15</xdr:col>
      <xdr:colOff>82550</xdr:colOff>
      <xdr:row>113</xdr:row>
      <xdr:rowOff>0</xdr:rowOff>
    </xdr:from>
    <xdr:to>
      <xdr:col>27</xdr:col>
      <xdr:colOff>209550</xdr:colOff>
      <xdr:row>137</xdr:row>
      <xdr:rowOff>66675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8343900" y="18846800"/>
          <a:ext cx="8718550" cy="4489450"/>
        </a:xfrm>
        <a:prstGeom prst="rect">
          <a:avLst/>
        </a:prstGeom>
      </xdr:spPr>
    </xdr:pic>
    <xdr:clientData/>
  </xdr:twoCellAnchor>
  <xdr:twoCellAnchor>
    <xdr:from>
      <xdr:col>1</xdr:col>
      <xdr:colOff>25400</xdr:colOff>
      <xdr:row>87</xdr:row>
      <xdr:rowOff>38100</xdr:rowOff>
    </xdr:from>
    <xdr:to>
      <xdr:col>12</xdr:col>
      <xdr:colOff>622300</xdr:colOff>
      <xdr:row>89</xdr:row>
      <xdr:rowOff>127000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565150" y="14090650"/>
          <a:ext cx="68834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FF0000"/>
              </a:solidFill>
              <a:effectLst/>
              <a:latin typeface="+mn-lt"/>
              <a:ea typeface="+mn-ea"/>
              <a:cs typeface="+mn-cs"/>
            </a:rPr>
            <a:t>Note that only the first beta and adjusted beta are estimated. For the others the numbers are just arbitrarily chosen to</a:t>
          </a:r>
          <a:r>
            <a:rPr lang="en-US">
              <a:solidFill>
                <a:srgbClr val="FF0000"/>
              </a:solidFill>
            </a:rPr>
            <a:t> </a:t>
          </a:r>
          <a:r>
            <a:rPr lang="en-US" sz="1100" b="0" i="0" u="none" strike="noStrike">
              <a:solidFill>
                <a:srgbClr val="FF0000"/>
              </a:solidFill>
              <a:effectLst/>
              <a:latin typeface="+mn-lt"/>
              <a:ea typeface="+mn-ea"/>
              <a:cs typeface="+mn-cs"/>
            </a:rPr>
            <a:t>be able to complete this example.</a:t>
          </a:r>
          <a:r>
            <a:rPr lang="en-US">
              <a:solidFill>
                <a:srgbClr val="FF0000"/>
              </a:solidFill>
            </a:rPr>
            <a:t> You need to estimate</a:t>
          </a:r>
          <a:r>
            <a:rPr lang="en-US" baseline="0">
              <a:solidFill>
                <a:srgbClr val="FF0000"/>
              </a:solidFill>
            </a:rPr>
            <a:t> all betas.</a:t>
          </a:r>
          <a:endParaRPr lang="en-US" sz="1100">
            <a:solidFill>
              <a:srgbClr val="FF0000"/>
            </a:solidFill>
          </a:endParaRPr>
        </a:p>
      </xdr:txBody>
    </xdr:sp>
    <xdr:clientData/>
  </xdr:twoCellAnchor>
  <xdr:twoCellAnchor>
    <xdr:from>
      <xdr:col>7</xdr:col>
      <xdr:colOff>1</xdr:colOff>
      <xdr:row>0</xdr:row>
      <xdr:rowOff>38100</xdr:rowOff>
    </xdr:from>
    <xdr:to>
      <xdr:col>17</xdr:col>
      <xdr:colOff>1</xdr:colOff>
      <xdr:row>9</xdr:row>
      <xdr:rowOff>15875</xdr:rowOff>
    </xdr:to>
    <xdr:sp macro="" textlink="">
      <xdr:nvSpPr>
        <xdr:cNvPr id="7" name="TextBox 6">
          <a:extLst>
            <a:ext uri="{FF2B5EF4-FFF2-40B4-BE49-F238E27FC236}">
              <a16:creationId xmlns:a16="http://schemas.microsoft.com/office/drawing/2014/main" id="{4B9F7955-D935-373C-1BEA-C344FD35AFBB}"/>
            </a:ext>
          </a:extLst>
        </xdr:cNvPr>
        <xdr:cNvSpPr txBox="1"/>
      </xdr:nvSpPr>
      <xdr:spPr>
        <a:xfrm>
          <a:off x="3914776" y="38100"/>
          <a:ext cx="5772150" cy="1425575"/>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FF0000"/>
              </a:solidFill>
              <a:effectLst/>
              <a:latin typeface="Times New Roman" panose="02020603050405020304" pitchFamily="18" charset="0"/>
              <a:ea typeface="+mn-ea"/>
              <a:cs typeface="Times New Roman" panose="02020603050405020304" pitchFamily="18" charset="0"/>
            </a:rPr>
            <a:t>Below is a fully worked and explained regression using Excel . </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1">
            <a:solidFill>
              <a:srgbClr val="FF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FF0000"/>
              </a:solidFill>
              <a:effectLst/>
              <a:latin typeface="Times New Roman" panose="02020603050405020304" pitchFamily="18" charset="0"/>
              <a:ea typeface="+mn-ea"/>
              <a:cs typeface="Times New Roman" panose="02020603050405020304" pitchFamily="18" charset="0"/>
            </a:rPr>
            <a:t>The data is also used in "Solver Analyses" to execute the portfolio</a:t>
          </a:r>
          <a:r>
            <a:rPr lang="en-US" sz="1400" b="1" baseline="0">
              <a:solidFill>
                <a:srgbClr val="FF0000"/>
              </a:solidFill>
              <a:effectLst/>
              <a:latin typeface="Times New Roman" panose="02020603050405020304" pitchFamily="18" charset="0"/>
              <a:ea typeface="+mn-ea"/>
              <a:cs typeface="Times New Roman" panose="02020603050405020304" pitchFamily="18" charset="0"/>
            </a:rPr>
            <a:t> optimization. </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80433</xdr:colOff>
      <xdr:row>28</xdr:row>
      <xdr:rowOff>8466</xdr:rowOff>
    </xdr:from>
    <xdr:to>
      <xdr:col>8</xdr:col>
      <xdr:colOff>499534</xdr:colOff>
      <xdr:row>31</xdr:row>
      <xdr:rowOff>46568</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80433" y="3970866"/>
          <a:ext cx="5372101" cy="6350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FF0000"/>
              </a:solidFill>
              <a:effectLst/>
              <a:latin typeface="+mn-lt"/>
              <a:ea typeface="+mn-ea"/>
              <a:cs typeface="+mn-cs"/>
            </a:rPr>
            <a:t>To paste Betas: block and copy all betas if you have them in a row below the returns and then pull down</a:t>
          </a:r>
          <a:r>
            <a:rPr lang="en-US" sz="1100" b="0" i="0" u="none" strike="noStrike" baseline="0">
              <a:solidFill>
                <a:srgbClr val="FF0000"/>
              </a:solidFill>
              <a:effectLst/>
              <a:latin typeface="+mn-lt"/>
              <a:ea typeface="+mn-ea"/>
              <a:cs typeface="+mn-cs"/>
            </a:rPr>
            <a:t> paste,</a:t>
          </a:r>
          <a:r>
            <a:rPr lang="en-US" sz="1100" b="0" i="0" u="none" strike="noStrike">
              <a:solidFill>
                <a:srgbClr val="FF0000"/>
              </a:solidFill>
              <a:effectLst/>
              <a:latin typeface="+mn-lt"/>
              <a:ea typeface="+mn-ea"/>
              <a:cs typeface="+mn-cs"/>
            </a:rPr>
            <a:t> paste special, values &amp; transpose.</a:t>
          </a:r>
          <a:r>
            <a:rPr lang="en-US">
              <a:solidFill>
                <a:srgbClr val="FF0000"/>
              </a:solidFill>
            </a:rPr>
            <a:t> </a:t>
          </a:r>
          <a:r>
            <a:rPr lang="en-US" sz="1100" b="0" i="0" u="none" strike="noStrike">
              <a:solidFill>
                <a:srgbClr val="FF0000"/>
              </a:solidFill>
              <a:effectLst/>
              <a:latin typeface="+mn-lt"/>
              <a:ea typeface="+mn-ea"/>
              <a:cs typeface="+mn-cs"/>
            </a:rPr>
            <a:t>Or do 'Data &amp; Regressions'!xxxx, where xxxxx is the cell</a:t>
          </a:r>
          <a:r>
            <a:rPr lang="en-US" sz="1100" b="0" i="0" u="none" strike="noStrike" baseline="0">
              <a:solidFill>
                <a:srgbClr val="FF0000"/>
              </a:solidFill>
              <a:effectLst/>
              <a:latin typeface="+mn-lt"/>
              <a:ea typeface="+mn-ea"/>
              <a:cs typeface="+mn-cs"/>
            </a:rPr>
            <a:t> containing the beta or adjusted beta</a:t>
          </a:r>
          <a:r>
            <a:rPr lang="en-US" sz="1100" b="0" i="0" u="none" strike="noStrike">
              <a:solidFill>
                <a:srgbClr val="FF0000"/>
              </a:solidFill>
              <a:effectLst/>
              <a:latin typeface="+mn-lt"/>
              <a:ea typeface="+mn-ea"/>
              <a:cs typeface="+mn-cs"/>
            </a:rPr>
            <a:t> until the 12 cells are filled.</a:t>
          </a:r>
          <a:r>
            <a:rPr lang="en-US">
              <a:solidFill>
                <a:srgbClr val="FF0000"/>
              </a:solidFill>
            </a:rPr>
            <a:t> </a:t>
          </a:r>
          <a:endParaRPr lang="en-US" sz="1100">
            <a:solidFill>
              <a:srgbClr val="FF0000"/>
            </a:solidFill>
          </a:endParaRPr>
        </a:p>
      </xdr:txBody>
    </xdr:sp>
    <xdr:clientData/>
  </xdr:twoCellAnchor>
  <xdr:twoCellAnchor>
    <xdr:from>
      <xdr:col>17</xdr:col>
      <xdr:colOff>4233</xdr:colOff>
      <xdr:row>32</xdr:row>
      <xdr:rowOff>33868</xdr:rowOff>
    </xdr:from>
    <xdr:to>
      <xdr:col>29</xdr:col>
      <xdr:colOff>423334</xdr:colOff>
      <xdr:row>40</xdr:row>
      <xdr:rowOff>194735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9698566" y="4148668"/>
          <a:ext cx="7734301"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i="0" u="none" strike="noStrike">
              <a:solidFill>
                <a:srgbClr val="7030A0"/>
              </a:solidFill>
              <a:effectLst/>
              <a:latin typeface="+mn-lt"/>
              <a:ea typeface="+mn-ea"/>
              <a:cs typeface="+mn-cs"/>
            </a:rPr>
            <a:t>To compute the covariance matrix of all possible pairs of covariances between the 12 stocks:</a:t>
          </a:r>
        </a:p>
        <a:p>
          <a:r>
            <a:rPr lang="en-US" sz="1000" b="1" i="0" u="none" strike="noStrike">
              <a:solidFill>
                <a:srgbClr val="7030A0"/>
              </a:solidFill>
              <a:effectLst/>
              <a:latin typeface="+mn-lt"/>
              <a:ea typeface="+mn-ea"/>
              <a:cs typeface="+mn-cs"/>
            </a:rPr>
            <a:t>1.</a:t>
          </a:r>
          <a:r>
            <a:rPr lang="en-US" sz="1000" b="1" i="0" u="none" strike="noStrike">
              <a:solidFill>
                <a:srgbClr val="FF0000"/>
              </a:solidFill>
              <a:effectLst/>
              <a:latin typeface="+mn-lt"/>
              <a:ea typeface="+mn-ea"/>
              <a:cs typeface="+mn-cs"/>
            </a:rPr>
            <a:t> Place the cursor where the 12x12 matrix</a:t>
          </a:r>
          <a:r>
            <a:rPr lang="en-US" sz="1000" b="1" i="0" u="none" strike="noStrike" baseline="0">
              <a:solidFill>
                <a:srgbClr val="FF0000"/>
              </a:solidFill>
              <a:effectLst/>
              <a:latin typeface="+mn-lt"/>
              <a:ea typeface="+mn-ea"/>
              <a:cs typeface="+mn-cs"/>
            </a:rPr>
            <a:t> will start</a:t>
          </a:r>
          <a:r>
            <a:rPr lang="en-US" sz="1000" b="1" i="0" u="none" strike="noStrike">
              <a:solidFill>
                <a:srgbClr val="FF0000"/>
              </a:solidFill>
              <a:effectLst/>
              <a:latin typeface="+mn-lt"/>
              <a:ea typeface="+mn-ea"/>
              <a:cs typeface="+mn-cs"/>
            </a:rPr>
            <a:t>.</a:t>
          </a:r>
          <a:r>
            <a:rPr lang="en-US" sz="1000" b="1" i="0" u="none" strike="noStrike" baseline="0">
              <a:solidFill>
                <a:srgbClr val="FF0000"/>
              </a:solidFill>
              <a:effectLst/>
              <a:latin typeface="+mn-lt"/>
              <a:ea typeface="+mn-ea"/>
              <a:cs typeface="+mn-cs"/>
            </a:rPr>
            <a:t> </a:t>
          </a:r>
          <a:r>
            <a:rPr lang="en-US" sz="1000" b="1" i="0" u="none" strike="noStrike" baseline="0">
              <a:solidFill>
                <a:srgbClr val="7030A0"/>
              </a:solidFill>
              <a:effectLst/>
              <a:latin typeface="+mn-lt"/>
              <a:ea typeface="+mn-ea"/>
              <a:cs typeface="+mn-cs"/>
            </a:rPr>
            <a:t>2. </a:t>
          </a:r>
          <a:r>
            <a:rPr lang="en-US" sz="1000" b="1" i="0" u="none" strike="noStrike" baseline="0">
              <a:solidFill>
                <a:srgbClr val="FF0000"/>
              </a:solidFill>
              <a:effectLst/>
              <a:latin typeface="+mn-lt"/>
              <a:ea typeface="+mn-ea"/>
              <a:cs typeface="+mn-cs"/>
            </a:rPr>
            <a:t>Press CTRL and drag to block a 12x12 space. </a:t>
          </a:r>
          <a:r>
            <a:rPr lang="en-US" sz="1000" b="1" i="0" u="none" strike="noStrike" baseline="0">
              <a:solidFill>
                <a:srgbClr val="7030A0"/>
              </a:solidFill>
              <a:effectLst/>
              <a:latin typeface="+mn-lt"/>
              <a:ea typeface="+mn-ea"/>
              <a:cs typeface="+mn-cs"/>
            </a:rPr>
            <a:t>3.</a:t>
          </a:r>
          <a:r>
            <a:rPr lang="en-US" sz="1000" b="1" i="0" u="none" strike="noStrike" baseline="0">
              <a:solidFill>
                <a:srgbClr val="FF0000"/>
              </a:solidFill>
              <a:effectLst/>
              <a:latin typeface="+mn-lt"/>
              <a:ea typeface="+mn-ea"/>
              <a:cs typeface="+mn-cs"/>
            </a:rPr>
            <a:t> Insert t</a:t>
          </a:r>
          <a:r>
            <a:rPr lang="en-US" sz="1000" b="1" i="0" u="none" strike="noStrike">
              <a:solidFill>
                <a:srgbClr val="FF0000"/>
              </a:solidFill>
              <a:effectLst/>
              <a:latin typeface="+mn-lt"/>
              <a:ea typeface="+mn-ea"/>
              <a:cs typeface="+mn-cs"/>
            </a:rPr>
            <a:t>his formula into ONLY the first cell of this 12x12 space: MMULT(TRANSPOSE(</a:t>
          </a:r>
          <a:r>
            <a:rPr lang="en-US" sz="1000" b="1" i="0" u="none" strike="noStrike">
              <a:solidFill>
                <a:schemeClr val="tx1"/>
              </a:solidFill>
              <a:effectLst/>
              <a:latin typeface="+mn-lt"/>
              <a:ea typeface="+mn-ea"/>
              <a:cs typeface="+mn-cs"/>
            </a:rPr>
            <a:t>'Data &amp; Regressions'!C12:N71</a:t>
          </a:r>
          <a:r>
            <a:rPr lang="en-US" sz="1000" b="1" i="0" u="none" strike="noStrike">
              <a:solidFill>
                <a:srgbClr val="FF0000"/>
              </a:solidFill>
              <a:effectLst/>
              <a:latin typeface="+mn-lt"/>
              <a:ea typeface="+mn-ea"/>
              <a:cs typeface="+mn-cs"/>
            </a:rPr>
            <a:t>-</a:t>
          </a:r>
          <a:r>
            <a:rPr lang="en-US" sz="1000" b="1" i="0" u="none" strike="noStrike">
              <a:solidFill>
                <a:srgbClr val="FFC000"/>
              </a:solidFill>
              <a:effectLst/>
              <a:latin typeface="+mn-lt"/>
              <a:ea typeface="+mn-ea"/>
              <a:cs typeface="+mn-cs"/>
            </a:rPr>
            <a:t>B56:M56</a:t>
          </a:r>
          <a:r>
            <a:rPr lang="en-US" sz="1000" b="1" i="0" u="none" strike="noStrike">
              <a:solidFill>
                <a:srgbClr val="FF0000"/>
              </a:solidFill>
              <a:effectLst/>
              <a:latin typeface="+mn-lt"/>
              <a:ea typeface="+mn-ea"/>
              <a:cs typeface="+mn-cs"/>
            </a:rPr>
            <a:t>),(</a:t>
          </a:r>
          <a:r>
            <a:rPr lang="en-US" sz="1000" b="1" i="0" u="none" strike="noStrike">
              <a:solidFill>
                <a:schemeClr val="tx1"/>
              </a:solidFill>
              <a:effectLst/>
              <a:latin typeface="+mn-lt"/>
              <a:ea typeface="+mn-ea"/>
              <a:cs typeface="+mn-cs"/>
            </a:rPr>
            <a:t>'Data &amp; Regressions'!</a:t>
          </a:r>
          <a:r>
            <a:rPr lang="en-US" sz="1000" b="1" i="0" u="none" strike="noStrike">
              <a:solidFill>
                <a:sysClr val="windowText" lastClr="000000"/>
              </a:solidFill>
              <a:effectLst/>
              <a:latin typeface="+mn-lt"/>
              <a:ea typeface="+mn-ea"/>
              <a:cs typeface="+mn-cs"/>
            </a:rPr>
            <a:t>C12:N71</a:t>
          </a:r>
          <a:r>
            <a:rPr lang="en-US" sz="1000" b="1" i="0" u="none" strike="noStrike">
              <a:solidFill>
                <a:srgbClr val="FF0000"/>
              </a:solidFill>
              <a:effectLst/>
              <a:latin typeface="+mn-lt"/>
              <a:ea typeface="+mn-ea"/>
              <a:cs typeface="+mn-cs"/>
            </a:rPr>
            <a:t>-</a:t>
          </a:r>
          <a:r>
            <a:rPr lang="en-US" sz="1000" b="1" i="0" u="none" strike="noStrike">
              <a:solidFill>
                <a:srgbClr val="FFC000"/>
              </a:solidFill>
              <a:effectLst/>
              <a:latin typeface="+mn-lt"/>
              <a:ea typeface="+mn-ea"/>
              <a:cs typeface="+mn-cs"/>
            </a:rPr>
            <a:t>B56:M56</a:t>
          </a:r>
          <a:r>
            <a:rPr lang="en-US" sz="1000" b="1" i="0" u="none" strike="noStrike">
              <a:solidFill>
                <a:srgbClr val="FF0000"/>
              </a:solidFill>
              <a:effectLst/>
              <a:latin typeface="+mn-lt"/>
              <a:ea typeface="+mn-ea"/>
              <a:cs typeface="+mn-cs"/>
            </a:rPr>
            <a:t>))/</a:t>
          </a:r>
          <a:r>
            <a:rPr lang="en-US" sz="1000" b="1" i="0" u="none" strike="noStrike">
              <a:solidFill>
                <a:srgbClr val="0070C0"/>
              </a:solidFill>
              <a:effectLst/>
              <a:latin typeface="+mn-lt"/>
              <a:ea typeface="+mn-ea"/>
              <a:cs typeface="+mn-cs"/>
            </a:rPr>
            <a:t>59</a:t>
          </a:r>
          <a:r>
            <a:rPr lang="en-US" sz="1000" b="1" i="0" u="none" strike="noStrike">
              <a:solidFill>
                <a:srgbClr val="FF0000"/>
              </a:solidFill>
              <a:effectLst/>
              <a:latin typeface="+mn-lt"/>
              <a:ea typeface="+mn-ea"/>
              <a:cs typeface="+mn-cs"/>
            </a:rPr>
            <a:t>. </a:t>
          </a:r>
        </a:p>
        <a:p>
          <a:r>
            <a:rPr lang="en-US" sz="1000" b="1" i="0" u="none" strike="noStrike">
              <a:solidFill>
                <a:schemeClr val="tx1"/>
              </a:solidFill>
              <a:effectLst/>
              <a:latin typeface="+mn-lt"/>
              <a:ea typeface="+mn-ea"/>
              <a:cs typeface="+mn-cs"/>
            </a:rPr>
            <a:t>    'black</a:t>
          </a:r>
          <a:r>
            <a:rPr lang="en-US" sz="1000" b="1" i="0" u="none" strike="noStrike">
              <a:solidFill>
                <a:srgbClr val="FF0000"/>
              </a:solidFill>
              <a:effectLst/>
              <a:latin typeface="+mn-lt"/>
              <a:ea typeface="+mn-ea"/>
              <a:cs typeface="+mn-cs"/>
            </a:rPr>
            <a:t>' is the array where your 12 colums of stock returns are stored</a:t>
          </a:r>
        </a:p>
        <a:p>
          <a:r>
            <a:rPr lang="en-US" sz="1000" b="1" i="0" u="none" strike="noStrike">
              <a:solidFill>
                <a:srgbClr val="FFC000"/>
              </a:solidFill>
              <a:effectLst/>
              <a:latin typeface="+mn-lt"/>
              <a:ea typeface="+mn-ea"/>
              <a:cs typeface="+mn-cs"/>
            </a:rPr>
            <a:t>    'orange</a:t>
          </a:r>
          <a:r>
            <a:rPr lang="en-US" sz="1000" b="1" i="0" u="none" strike="noStrike">
              <a:solidFill>
                <a:srgbClr val="FF0000"/>
              </a:solidFill>
              <a:effectLst/>
              <a:latin typeface="+mn-lt"/>
              <a:ea typeface="+mn-ea"/>
              <a:cs typeface="+mn-cs"/>
            </a:rPr>
            <a:t>' is where</a:t>
          </a:r>
          <a:r>
            <a:rPr lang="en-US" sz="1000" b="1" i="0" u="none" strike="noStrike" baseline="0">
              <a:solidFill>
                <a:srgbClr val="FF0000"/>
              </a:solidFill>
              <a:effectLst/>
              <a:latin typeface="+mn-lt"/>
              <a:ea typeface="+mn-ea"/>
              <a:cs typeface="+mn-cs"/>
            </a:rPr>
            <a:t> the average returns are stored</a:t>
          </a:r>
        </a:p>
        <a:p>
          <a:r>
            <a:rPr lang="en-US" sz="1000" b="1" i="0" u="none" strike="noStrike" baseline="0">
              <a:solidFill>
                <a:srgbClr val="0070C0"/>
              </a:solidFill>
              <a:effectLst/>
              <a:latin typeface="+mn-lt"/>
              <a:ea typeface="+mn-ea"/>
              <a:cs typeface="+mn-cs"/>
            </a:rPr>
            <a:t>    'blue</a:t>
          </a:r>
          <a:r>
            <a:rPr lang="en-US" sz="1000" b="1" i="0" u="none" strike="noStrike" baseline="0">
              <a:solidFill>
                <a:srgbClr val="FF0000"/>
              </a:solidFill>
              <a:effectLst/>
              <a:latin typeface="+mn-lt"/>
              <a:ea typeface="+mn-ea"/>
              <a:cs typeface="+mn-cs"/>
            </a:rPr>
            <a:t>' is the number of returns less 1, n-1</a:t>
          </a:r>
        </a:p>
        <a:p>
          <a:r>
            <a:rPr lang="en-US" sz="1000" b="1">
              <a:solidFill>
                <a:srgbClr val="7030A0"/>
              </a:solidFill>
            </a:rPr>
            <a:t>4.</a:t>
          </a:r>
          <a:r>
            <a:rPr lang="en-US" sz="1000" b="1">
              <a:solidFill>
                <a:srgbClr val="FF0000"/>
              </a:solidFill>
            </a:rPr>
            <a:t> Press CTRL+SHIFT+ENTER</a:t>
          </a:r>
          <a:r>
            <a:rPr lang="en-US" sz="1000" b="1" baseline="0">
              <a:solidFill>
                <a:srgbClr val="FF0000"/>
              </a:solidFill>
            </a:rPr>
            <a:t> to fill out the entire 12x12 matrix with all elements of the covariance. Note the VARIANCES are on the diagonal</a:t>
          </a:r>
        </a:p>
        <a:p>
          <a:endParaRPr lang="en-US" sz="1000" b="1" baseline="0">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mn-lt"/>
              <a:ea typeface="+mn-ea"/>
              <a:cs typeface="+mn-cs"/>
            </a:rPr>
            <a:t>Cov (R1,</a:t>
          </a:r>
          <a:r>
            <a:rPr lang="en-US" sz="1000" b="1" baseline="0">
              <a:solidFill>
                <a:schemeClr val="dk1"/>
              </a:solidFill>
              <a:effectLst/>
              <a:latin typeface="+mn-lt"/>
              <a:ea typeface="+mn-ea"/>
              <a:cs typeface="+mn-cs"/>
            </a:rPr>
            <a:t> R2</a:t>
          </a:r>
          <a:r>
            <a:rPr lang="en-US" sz="1000" b="1">
              <a:solidFill>
                <a:schemeClr val="dk1"/>
              </a:solidFill>
              <a:effectLst/>
              <a:latin typeface="+mn-lt"/>
              <a:ea typeface="+mn-ea"/>
              <a:cs typeface="+mn-cs"/>
            </a:rPr>
            <a:t>) =                                              (here R1 is "raw"</a:t>
          </a:r>
          <a:r>
            <a:rPr lang="en-US" sz="1000" b="1" baseline="0">
              <a:solidFill>
                <a:schemeClr val="dk1"/>
              </a:solidFill>
              <a:effectLst/>
              <a:latin typeface="+mn-lt"/>
              <a:ea typeface="+mn-ea"/>
              <a:cs typeface="+mn-cs"/>
            </a:rPr>
            <a:t> return, not excess return; R_bar is the average return)</a:t>
          </a:r>
          <a:endParaRPr lang="en-US" sz="1000" b="1" baseline="0">
            <a:solidFill>
              <a:srgbClr val="FF0000"/>
            </a:solidFill>
          </a:endParaRPr>
        </a:p>
        <a:p>
          <a:endParaRPr lang="en-US" sz="1000" b="1">
            <a:solidFill>
              <a:srgbClr val="FF0000"/>
            </a:solidFill>
          </a:endParaRPr>
        </a:p>
      </xdr:txBody>
    </xdr:sp>
    <xdr:clientData/>
  </xdr:twoCellAnchor>
  <xdr:twoCellAnchor>
    <xdr:from>
      <xdr:col>18</xdr:col>
      <xdr:colOff>270934</xdr:colOff>
      <xdr:row>38</xdr:row>
      <xdr:rowOff>63500</xdr:rowOff>
    </xdr:from>
    <xdr:to>
      <xdr:col>20</xdr:col>
      <xdr:colOff>169334</xdr:colOff>
      <xdr:row>40</xdr:row>
      <xdr:rowOff>97367</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74867" y="5372100"/>
          <a:ext cx="1117600"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12701</xdr:colOff>
      <xdr:row>42</xdr:row>
      <xdr:rowOff>21166</xdr:rowOff>
    </xdr:from>
    <xdr:to>
      <xdr:col>25</xdr:col>
      <xdr:colOff>245534</xdr:colOff>
      <xdr:row>46</xdr:row>
      <xdr:rowOff>8467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10261601" y="7175499"/>
          <a:ext cx="5109633" cy="7831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1" i="0" u="none" strike="noStrike">
              <a:solidFill>
                <a:srgbClr val="FF0000"/>
              </a:solidFill>
              <a:effectLst/>
              <a:latin typeface="+mn-lt"/>
              <a:ea typeface="+mn-ea"/>
              <a:cs typeface="+mn-cs"/>
            </a:rPr>
            <a:t>Once you get the covariance</a:t>
          </a:r>
          <a:r>
            <a:rPr lang="en-US" sz="1000" b="1" i="0" u="none" strike="noStrike" baseline="0">
              <a:solidFill>
                <a:srgbClr val="FF0000"/>
              </a:solidFill>
              <a:effectLst/>
              <a:latin typeface="+mn-lt"/>
              <a:ea typeface="+mn-ea"/>
              <a:cs typeface="+mn-cs"/>
            </a:rPr>
            <a:t> matrix, use the square root of the diagonal elements as the standard deviations that you need in F5:F14. </a:t>
          </a:r>
          <a:r>
            <a:rPr lang="en-US" sz="1000" b="1" i="0" u="none" strike="noStrike">
              <a:solidFill>
                <a:srgbClr val="FF0000"/>
              </a:solidFill>
              <a:effectLst/>
              <a:latin typeface="+mn-lt"/>
              <a:ea typeface="+mn-ea"/>
              <a:cs typeface="+mn-cs"/>
            </a:rPr>
            <a:t>Type sqrt(</a:t>
          </a:r>
          <a:r>
            <a:rPr lang="en-US" sz="1000" b="1" i="0">
              <a:solidFill>
                <a:srgbClr val="FF0000"/>
              </a:solidFill>
              <a:effectLst/>
              <a:latin typeface="+mn-lt"/>
              <a:ea typeface="+mn-ea"/>
              <a:cs typeface="+mn-cs"/>
            </a:rPr>
            <a:t>INDEX(E24:P24,,ROWS($1:1)))</a:t>
          </a:r>
          <a:r>
            <a:rPr lang="en-US" sz="1000" b="1" i="0" baseline="0">
              <a:solidFill>
                <a:srgbClr val="FF0000"/>
              </a:solidFill>
              <a:effectLst/>
              <a:latin typeface="+mn-lt"/>
              <a:ea typeface="+mn-ea"/>
              <a:cs typeface="+mn-cs"/>
            </a:rPr>
            <a:t> in the first cell where you will report the firm's Std  [cell Fxx] and copy and fill the other cells in that column.</a:t>
          </a:r>
          <a:endParaRPr lang="en-US" sz="1000" b="1">
            <a:solidFill>
              <a:srgbClr val="FF0000"/>
            </a:solidFill>
          </a:endParaRPr>
        </a:p>
      </xdr:txBody>
    </xdr:sp>
    <xdr:clientData/>
  </xdr:twoCellAnchor>
  <xdr:twoCellAnchor>
    <xdr:from>
      <xdr:col>13</xdr:col>
      <xdr:colOff>8466</xdr:colOff>
      <xdr:row>16</xdr:row>
      <xdr:rowOff>21167</xdr:rowOff>
    </xdr:from>
    <xdr:to>
      <xdr:col>25</xdr:col>
      <xdr:colOff>605367</xdr:colOff>
      <xdr:row>31</xdr:row>
      <xdr:rowOff>4233</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7865533" y="1993900"/>
          <a:ext cx="7865534" cy="29760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7030A0"/>
              </a:solidFill>
              <a:effectLst/>
              <a:latin typeface="+mn-lt"/>
              <a:ea typeface="+mn-ea"/>
              <a:cs typeface="+mn-cs"/>
            </a:rPr>
            <a:t>Setting up Solver [</a:t>
          </a:r>
          <a:r>
            <a:rPr lang="en-US" sz="1100" b="1" i="0" u="none" strike="noStrike">
              <a:solidFill>
                <a:srgbClr val="00B050"/>
              </a:solidFill>
              <a:effectLst/>
              <a:latin typeface="+mn-lt"/>
              <a:ea typeface="+mn-ea"/>
              <a:cs typeface="+mn-cs"/>
            </a:rPr>
            <a:t>see screenshot below</a:t>
          </a:r>
          <a:r>
            <a:rPr lang="en-US" sz="1100" b="1" i="0" u="none" strike="noStrike">
              <a:solidFill>
                <a:srgbClr val="7030A0"/>
              </a:solidFill>
              <a:effectLst/>
              <a:latin typeface="+mn-lt"/>
              <a:ea typeface="+mn-ea"/>
              <a:cs typeface="+mn-cs"/>
            </a:rPr>
            <a:t>]</a:t>
          </a:r>
        </a:p>
        <a:p>
          <a:r>
            <a:rPr lang="en-US" sz="1000" b="0" i="0" u="none" strike="noStrike">
              <a:solidFill>
                <a:schemeClr val="dk1"/>
              </a:solidFill>
              <a:effectLst/>
              <a:latin typeface="+mn-lt"/>
              <a:ea typeface="+mn-ea"/>
              <a:cs typeface="+mn-cs"/>
            </a:rPr>
            <a:t>1. Fill out the weights in the </a:t>
          </a:r>
          <a:r>
            <a:rPr lang="en-US" sz="1000" b="1" i="0" u="none" strike="noStrike">
              <a:solidFill>
                <a:schemeClr val="dk1"/>
              </a:solidFill>
              <a:effectLst/>
              <a:latin typeface="+mn-lt"/>
              <a:ea typeface="+mn-ea"/>
              <a:cs typeface="+mn-cs"/>
            </a:rPr>
            <a:t>Weights</a:t>
          </a:r>
          <a:r>
            <a:rPr lang="en-US" sz="1000" b="0" i="0" u="none" strike="noStrike">
              <a:solidFill>
                <a:schemeClr val="dk1"/>
              </a:solidFill>
              <a:effectLst/>
              <a:latin typeface="+mn-lt"/>
              <a:ea typeface="+mn-ea"/>
              <a:cs typeface="+mn-cs"/>
            </a:rPr>
            <a:t> column using 1/12 for each weight as your starting weights (to create an equally weighted portfolio)</a:t>
          </a:r>
        </a:p>
        <a:p>
          <a:r>
            <a:rPr lang="en-US" sz="1100" b="0" i="0" u="none" strike="noStrike">
              <a:solidFill>
                <a:schemeClr val="dk1"/>
              </a:solidFill>
              <a:effectLst/>
              <a:latin typeface="+mn-lt"/>
              <a:ea typeface="+mn-ea"/>
              <a:cs typeface="+mn-cs"/>
            </a:rPr>
            <a:t>2. Insert the formulae</a:t>
          </a:r>
          <a:r>
            <a:rPr lang="en-US" sz="1100" b="0" i="0" u="none" strike="noStrike" baseline="0">
              <a:solidFill>
                <a:schemeClr val="dk1"/>
              </a:solidFill>
              <a:effectLst/>
              <a:latin typeface="+mn-lt"/>
              <a:ea typeface="+mn-ea"/>
              <a:cs typeface="+mn-cs"/>
            </a:rPr>
            <a:t> for computing the portfolio's </a:t>
          </a:r>
          <a:r>
            <a:rPr lang="en-US" sz="1100" b="1">
              <a:solidFill>
                <a:schemeClr val="dk1"/>
              </a:solidFill>
              <a:effectLst/>
              <a:latin typeface="+mn-lt"/>
              <a:ea typeface="+mn-ea"/>
              <a:cs typeface="+mn-cs"/>
            </a:rPr>
            <a:t>E(</a:t>
          </a:r>
          <a:r>
            <a:rPr lang="en-US" sz="1100" b="1" i="0">
              <a:solidFill>
                <a:schemeClr val="dk1"/>
              </a:solidFill>
              <a:effectLst/>
              <a:latin typeface="+mn-lt"/>
              <a:ea typeface="+mn-ea"/>
              <a:cs typeface="+mn-cs"/>
            </a:rPr>
            <a:t>r</a:t>
          </a:r>
          <a:r>
            <a:rPr lang="en-US" sz="1100" b="1" i="0" baseline="-25000">
              <a:solidFill>
                <a:schemeClr val="dk1"/>
              </a:solidFill>
              <a:effectLst/>
              <a:latin typeface="+mn-lt"/>
              <a:ea typeface="+mn-ea"/>
              <a:cs typeface="+mn-cs"/>
            </a:rPr>
            <a:t>p</a:t>
          </a:r>
          <a:r>
            <a:rPr lang="en-US" sz="1100" b="1">
              <a:solidFill>
                <a:schemeClr val="dk1"/>
              </a:solidFill>
              <a:effectLst/>
              <a:latin typeface="+mn-lt"/>
              <a:ea typeface="+mn-ea"/>
              <a:cs typeface="+mn-cs"/>
            </a:rPr>
            <a:t>)</a:t>
          </a:r>
          <a:r>
            <a:rPr lang="en-US" sz="1100" b="0">
              <a:solidFill>
                <a:schemeClr val="dk1"/>
              </a:solidFill>
              <a:effectLst/>
              <a:latin typeface="+mn-lt"/>
              <a:ea typeface="+mn-ea"/>
              <a:cs typeface="+mn-cs"/>
            </a:rPr>
            <a:t>,</a:t>
          </a:r>
          <a:r>
            <a:rPr lang="en-US" sz="1100" b="1">
              <a:solidFill>
                <a:schemeClr val="dk1"/>
              </a:solidFill>
              <a:effectLst/>
              <a:latin typeface="+mn-lt"/>
              <a:ea typeface="+mn-ea"/>
              <a:cs typeface="+mn-cs"/>
            </a:rPr>
            <a:t> </a:t>
          </a:r>
          <a:r>
            <a:rPr lang="en-US" sz="1100" b="1">
              <a:solidFill>
                <a:schemeClr val="dk1"/>
              </a:solidFill>
              <a:effectLst/>
              <a:latin typeface="+mn-lt"/>
              <a:ea typeface="+mn-ea"/>
              <a:cs typeface="+mn-cs"/>
              <a:sym typeface="Symbol" panose="05050102010706020507" pitchFamily="18" charset="2"/>
            </a:rPr>
            <a:t></a:t>
          </a:r>
          <a:r>
            <a:rPr lang="en-US" sz="1100" b="1" i="0" baseline="-25000">
              <a:solidFill>
                <a:schemeClr val="dk1"/>
              </a:solidFill>
              <a:effectLst/>
              <a:latin typeface="+mn-lt"/>
              <a:ea typeface="+mn-ea"/>
              <a:cs typeface="+mn-cs"/>
            </a:rPr>
            <a:t>p</a:t>
          </a:r>
          <a:r>
            <a:rPr lang="en-US" sz="1100" b="0" i="0" baseline="0">
              <a:solidFill>
                <a:schemeClr val="dk1"/>
              </a:solidFill>
              <a:effectLst/>
              <a:latin typeface="+mn-lt"/>
              <a:ea typeface="+mn-ea"/>
              <a:cs typeface="+mn-cs"/>
            </a:rPr>
            <a:t>, </a:t>
          </a:r>
          <a:r>
            <a:rPr lang="en-US" sz="1100" b="0">
              <a:solidFill>
                <a:schemeClr val="dk1"/>
              </a:solidFill>
              <a:effectLst/>
              <a:latin typeface="+mn-lt"/>
              <a:ea typeface="+mn-ea"/>
              <a:cs typeface="+mn-cs"/>
            </a:rPr>
            <a:t>and </a:t>
          </a:r>
          <a:r>
            <a:rPr lang="en-US" sz="1100" b="1">
              <a:solidFill>
                <a:schemeClr val="dk1"/>
              </a:solidFill>
              <a:effectLst/>
              <a:latin typeface="+mn-lt"/>
              <a:ea typeface="+mn-ea"/>
              <a:cs typeface="+mn-cs"/>
            </a:rPr>
            <a:t>SR</a:t>
          </a:r>
          <a:r>
            <a:rPr lang="en-US" sz="1100" b="1" i="0" baseline="-25000">
              <a:solidFill>
                <a:schemeClr val="dk1"/>
              </a:solidFill>
              <a:effectLst/>
              <a:latin typeface="+mn-lt"/>
              <a:ea typeface="+mn-ea"/>
              <a:cs typeface="+mn-cs"/>
            </a:rPr>
            <a:t>p</a:t>
          </a:r>
          <a:r>
            <a:rPr lang="en-US" sz="1100" b="0" i="0" u="none" strike="noStrike">
              <a:solidFill>
                <a:schemeClr val="dk1"/>
              </a:solidFill>
              <a:effectLst/>
              <a:latin typeface="+mn-lt"/>
              <a:ea typeface="+mn-ea"/>
              <a:cs typeface="+mn-cs"/>
            </a:rPr>
            <a:t>, using matrix</a:t>
          </a:r>
          <a:r>
            <a:rPr lang="en-US" sz="1100" b="0" i="0" u="none" strike="noStrike" baseline="0">
              <a:solidFill>
                <a:schemeClr val="dk1"/>
              </a:solidFill>
              <a:effectLst/>
              <a:latin typeface="+mn-lt"/>
              <a:ea typeface="+mn-ea"/>
              <a:cs typeface="+mn-cs"/>
            </a:rPr>
            <a:t> multiplication [MMULT]:</a:t>
          </a:r>
          <a:r>
            <a:rPr lang="en-US" sz="1100" b="0" i="0" u="none" strike="noStrike">
              <a:solidFill>
                <a:schemeClr val="dk1"/>
              </a:solidFill>
              <a:effectLst/>
              <a:latin typeface="+mn-lt"/>
              <a:ea typeface="+mn-ea"/>
              <a:cs typeface="+mn-cs"/>
            </a:rPr>
            <a:t> </a:t>
          </a:r>
        </a:p>
        <a:p>
          <a:r>
            <a:rPr lang="en-US" sz="1100" b="1">
              <a:solidFill>
                <a:schemeClr val="dk1"/>
              </a:solidFill>
              <a:effectLst/>
              <a:latin typeface="+mn-lt"/>
              <a:ea typeface="+mn-ea"/>
              <a:cs typeface="+mn-cs"/>
            </a:rPr>
            <a:t>     E(</a:t>
          </a:r>
          <a:r>
            <a:rPr lang="en-US" sz="1100" b="1" i="0">
              <a:solidFill>
                <a:schemeClr val="dk1"/>
              </a:solidFill>
              <a:effectLst/>
              <a:latin typeface="+mn-lt"/>
              <a:ea typeface="+mn-ea"/>
              <a:cs typeface="+mn-cs"/>
            </a:rPr>
            <a:t>r</a:t>
          </a:r>
          <a:r>
            <a:rPr lang="en-US" sz="1100" b="1" i="0" baseline="-25000">
              <a:solidFill>
                <a:schemeClr val="dk1"/>
              </a:solidFill>
              <a:effectLst/>
              <a:latin typeface="+mn-lt"/>
              <a:ea typeface="+mn-ea"/>
              <a:cs typeface="+mn-cs"/>
            </a:rPr>
            <a:t>p</a:t>
          </a:r>
          <a:r>
            <a:rPr lang="en-US" sz="1100" b="1">
              <a:solidFill>
                <a:schemeClr val="dk1"/>
              </a:solidFill>
              <a:effectLst/>
              <a:latin typeface="+mn-lt"/>
              <a:ea typeface="+mn-ea"/>
              <a:cs typeface="+mn-cs"/>
            </a:rPr>
            <a:t>)</a:t>
          </a:r>
          <a:r>
            <a:rPr lang="en-US" sz="1100" b="0" i="0" u="none" strike="noStrike">
              <a:solidFill>
                <a:schemeClr val="dk1"/>
              </a:solidFill>
              <a:effectLst/>
              <a:latin typeface="+mn-lt"/>
              <a:ea typeface="+mn-ea"/>
              <a:cs typeface="+mn-cs"/>
            </a:rPr>
            <a:t> =MMULT(TRANSPOSE(Ixx:Iyy),Gxx:Gyy) in the cell where the weighted average expected return will be</a:t>
          </a:r>
          <a:r>
            <a:rPr lang="en-US" sz="1000"/>
            <a:t> </a:t>
          </a:r>
          <a:endParaRPr lang="en-US" sz="1100" b="0" i="0" u="none" strike="noStrike">
            <a:solidFill>
              <a:schemeClr val="dk1"/>
            </a:solidFill>
            <a:effectLst/>
            <a:latin typeface="+mn-lt"/>
            <a:ea typeface="+mn-ea"/>
            <a:cs typeface="+mn-cs"/>
          </a:endParaRPr>
        </a:p>
        <a:p>
          <a:r>
            <a:rPr lang="en-US" sz="1100" b="1">
              <a:solidFill>
                <a:schemeClr val="dk1"/>
              </a:solidFill>
              <a:effectLst/>
              <a:latin typeface="+mn-lt"/>
              <a:ea typeface="+mn-ea"/>
              <a:cs typeface="+mn-cs"/>
              <a:sym typeface="Symbol" panose="05050102010706020507" pitchFamily="18" charset="2"/>
            </a:rPr>
            <a:t>     </a:t>
          </a:r>
          <a:r>
            <a:rPr lang="en-US" sz="1100" b="1" i="0" baseline="-25000">
              <a:solidFill>
                <a:schemeClr val="dk1"/>
              </a:solidFill>
              <a:effectLst/>
              <a:latin typeface="+mn-lt"/>
              <a:ea typeface="+mn-ea"/>
              <a:cs typeface="+mn-cs"/>
            </a:rPr>
            <a:t>p </a:t>
          </a:r>
          <a:r>
            <a:rPr lang="en-US" sz="1100" b="0" i="0" u="none" strike="noStrike">
              <a:solidFill>
                <a:schemeClr val="dk1"/>
              </a:solidFill>
              <a:effectLst/>
              <a:latin typeface="+mn-lt"/>
              <a:ea typeface="+mn-ea"/>
              <a:cs typeface="+mn-cs"/>
            </a:rPr>
            <a:t>=SQRT(MMULT(TRANSPOSE(Ixx:Iyy),MMULT(Exx:Pzz,Ixx:Iyy))) into the cell where the std deviation of the portfolio will be</a:t>
          </a:r>
          <a:r>
            <a:rPr lang="en-US" sz="1000"/>
            <a:t> </a:t>
          </a:r>
          <a:endParaRPr lang="en-US" sz="1100" b="0" i="0" u="none" strike="noStrik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     SR</a:t>
          </a:r>
          <a:r>
            <a:rPr lang="en-US" sz="1100" b="1" i="0" baseline="-25000">
              <a:solidFill>
                <a:schemeClr val="dk1"/>
              </a:solidFill>
              <a:effectLst/>
              <a:latin typeface="+mn-lt"/>
              <a:ea typeface="+mn-ea"/>
              <a:cs typeface="+mn-cs"/>
            </a:rPr>
            <a:t>p</a:t>
          </a:r>
          <a:r>
            <a:rPr lang="en-US" sz="1100" b="0" i="0" u="none" strike="noStrike">
              <a:solidFill>
                <a:schemeClr val="dk1"/>
              </a:solidFill>
              <a:effectLst/>
              <a:latin typeface="+mn-lt"/>
              <a:ea typeface="+mn-ea"/>
              <a:cs typeface="+mn-cs"/>
            </a:rPr>
            <a:t>= (</a:t>
          </a:r>
          <a:r>
            <a:rPr lang="en-US" sz="1100" b="1">
              <a:solidFill>
                <a:schemeClr val="dk1"/>
              </a:solidFill>
              <a:effectLst/>
              <a:latin typeface="+mn-lt"/>
              <a:ea typeface="+mn-ea"/>
              <a:cs typeface="+mn-cs"/>
            </a:rPr>
            <a:t>E(</a:t>
          </a:r>
          <a:r>
            <a:rPr lang="en-US" sz="1100" b="1" i="0">
              <a:solidFill>
                <a:schemeClr val="dk1"/>
              </a:solidFill>
              <a:effectLst/>
              <a:latin typeface="+mn-lt"/>
              <a:ea typeface="+mn-ea"/>
              <a:cs typeface="+mn-cs"/>
            </a:rPr>
            <a:t>r</a:t>
          </a:r>
          <a:r>
            <a:rPr lang="en-US" sz="1100" b="1" i="0" baseline="-25000">
              <a:solidFill>
                <a:schemeClr val="dk1"/>
              </a:solidFill>
              <a:effectLst/>
              <a:latin typeface="+mn-lt"/>
              <a:ea typeface="+mn-ea"/>
              <a:cs typeface="+mn-cs"/>
            </a:rPr>
            <a:t>p</a:t>
          </a:r>
          <a:r>
            <a:rPr lang="en-US" sz="1100" b="1">
              <a:solidFill>
                <a:schemeClr val="dk1"/>
              </a:solidFill>
              <a:effectLst/>
              <a:latin typeface="+mn-lt"/>
              <a:ea typeface="+mn-ea"/>
              <a:cs typeface="+mn-cs"/>
            </a:rPr>
            <a:t>) - </a:t>
          </a:r>
          <a:r>
            <a:rPr lang="en-US" sz="1100" b="1" i="0" u="none" strike="noStrike">
              <a:solidFill>
                <a:schemeClr val="dk1"/>
              </a:solidFill>
              <a:effectLst/>
              <a:latin typeface="+mn-lt"/>
              <a:ea typeface="+mn-ea"/>
              <a:cs typeface="+mn-cs"/>
            </a:rPr>
            <a:t>r</a:t>
          </a:r>
          <a:r>
            <a:rPr lang="en-US" sz="1100" b="1" i="0" u="none" strike="noStrike" baseline="-25000">
              <a:solidFill>
                <a:schemeClr val="dk1"/>
              </a:solidFill>
              <a:effectLst/>
              <a:latin typeface="+mn-lt"/>
              <a:ea typeface="+mn-ea"/>
              <a:cs typeface="+mn-cs"/>
            </a:rPr>
            <a:t>f</a:t>
          </a:r>
          <a:r>
            <a:rPr lang="en-US">
              <a:effectLst/>
            </a:rPr>
            <a:t> </a:t>
          </a:r>
          <a:r>
            <a:rPr lang="en-US" sz="1100" b="1">
              <a:solidFill>
                <a:schemeClr val="dk1"/>
              </a:solidFill>
              <a:effectLst/>
              <a:latin typeface="+mn-lt"/>
              <a:ea typeface="+mn-ea"/>
              <a:cs typeface="+mn-cs"/>
            </a:rPr>
            <a:t>) / </a:t>
          </a:r>
          <a:r>
            <a:rPr lang="en-US" sz="1100" b="1">
              <a:solidFill>
                <a:schemeClr val="dk1"/>
              </a:solidFill>
              <a:effectLst/>
              <a:latin typeface="+mn-lt"/>
              <a:ea typeface="+mn-ea"/>
              <a:cs typeface="+mn-cs"/>
              <a:sym typeface="Symbol" panose="05050102010706020507" pitchFamily="18" charset="2"/>
            </a:rPr>
            <a:t></a:t>
          </a:r>
          <a:r>
            <a:rPr lang="en-US" sz="1100" b="1" i="0" baseline="-25000">
              <a:solidFill>
                <a:schemeClr val="dk1"/>
              </a:solidFill>
              <a:effectLst/>
              <a:latin typeface="+mn-lt"/>
              <a:ea typeface="+mn-ea"/>
              <a:cs typeface="+mn-cs"/>
            </a:rPr>
            <a:t>p</a:t>
          </a:r>
          <a:r>
            <a:rPr lang="en-US" sz="1100" b="1" baseline="0">
              <a:solidFill>
                <a:schemeClr val="dk1"/>
              </a:solidFill>
              <a:effectLst/>
              <a:latin typeface="+mn-lt"/>
              <a:ea typeface="+mn-ea"/>
              <a:cs typeface="+mn-cs"/>
            </a:rPr>
            <a:t> </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 in the cell where the portfolio's Sharpe ratio will be reported</a:t>
          </a:r>
          <a:r>
            <a:rPr lang="en-US" sz="1000"/>
            <a:t> </a:t>
          </a:r>
        </a:p>
        <a:p>
          <a:r>
            <a:rPr lang="en-US" sz="1000" b="1" i="0" u="none" strike="noStrike">
              <a:solidFill>
                <a:srgbClr val="FF0000"/>
              </a:solidFill>
              <a:effectLst/>
              <a:latin typeface="Impact" panose="020B0806030902050204" pitchFamily="34" charset="0"/>
              <a:ea typeface="+mn-ea"/>
              <a:cs typeface="+mn-cs"/>
            </a:rPr>
            <a:t>Press CTRL+SHIFT+ENTER after each formula to activate it</a:t>
          </a:r>
        </a:p>
        <a:p>
          <a:r>
            <a:rPr lang="en-US" sz="1000" b="0" i="0" u="none" strike="noStrike">
              <a:solidFill>
                <a:schemeClr val="dk1"/>
              </a:solidFill>
              <a:effectLst/>
              <a:latin typeface="+mn-lt"/>
              <a:ea typeface="+mn-ea"/>
              <a:cs typeface="+mn-cs"/>
            </a:rPr>
            <a:t>3.</a:t>
          </a:r>
          <a:r>
            <a:rPr lang="en-US" sz="1000"/>
            <a:t> </a:t>
          </a:r>
          <a:r>
            <a:rPr lang="en-US" sz="1000" b="0" i="0" u="none" strike="noStrike">
              <a:solidFill>
                <a:schemeClr val="dk1"/>
              </a:solidFill>
              <a:effectLst/>
              <a:latin typeface="+mn-lt"/>
              <a:ea typeface="+mn-ea"/>
              <a:cs typeface="+mn-cs"/>
            </a:rPr>
            <a:t>Place the cursor in the cell  next to E[rp] (and later do same for SD[rp] and SR[rp])</a:t>
          </a:r>
        </a:p>
        <a:p>
          <a:r>
            <a:rPr lang="en-US" sz="1000"/>
            <a:t>4. </a:t>
          </a:r>
          <a:r>
            <a:rPr lang="en-US" sz="1000" b="0" i="0" u="none" strike="noStrike">
              <a:solidFill>
                <a:schemeClr val="dk1"/>
              </a:solidFill>
              <a:effectLst/>
              <a:latin typeface="+mn-lt"/>
              <a:ea typeface="+mn-ea"/>
              <a:cs typeface="+mn-cs"/>
            </a:rPr>
            <a:t>Click the Data tab</a:t>
          </a:r>
          <a:r>
            <a:rPr lang="en-US" sz="1000"/>
            <a:t> </a:t>
          </a:r>
        </a:p>
        <a:p>
          <a:r>
            <a:rPr lang="en-US" sz="1000" b="0" i="0" u="none" strike="noStrike">
              <a:solidFill>
                <a:schemeClr val="dk1"/>
              </a:solidFill>
              <a:effectLst/>
              <a:latin typeface="+mn-lt"/>
              <a:ea typeface="+mn-ea"/>
              <a:cs typeface="+mn-cs"/>
            </a:rPr>
            <a:t>5. Choose</a:t>
          </a:r>
          <a:r>
            <a:rPr lang="en-US" sz="1000" b="0" i="0" u="none" strike="noStrike" baseline="0">
              <a:solidFill>
                <a:schemeClr val="dk1"/>
              </a:solidFill>
              <a:effectLst/>
              <a:latin typeface="+mn-lt"/>
              <a:ea typeface="+mn-ea"/>
              <a:cs typeface="+mn-cs"/>
            </a:rPr>
            <a:t> </a:t>
          </a:r>
          <a:r>
            <a:rPr lang="en-US" sz="1000" b="0" i="0" u="none" strike="noStrike">
              <a:solidFill>
                <a:schemeClr val="dk1"/>
              </a:solidFill>
              <a:effectLst/>
              <a:latin typeface="+mn-lt"/>
              <a:ea typeface="+mn-ea"/>
              <a:cs typeface="+mn-cs"/>
            </a:rPr>
            <a:t>Solver [You might need to click "file, options, Add-ins, Solver add-in, go" to activate Solver in Excel if not used before]</a:t>
          </a:r>
        </a:p>
        <a:p>
          <a:r>
            <a:rPr lang="en-US" sz="1000"/>
            <a:t>6. </a:t>
          </a:r>
          <a:r>
            <a:rPr lang="en-US" sz="1000" b="0" i="0" u="none" strike="noStrike">
              <a:solidFill>
                <a:schemeClr val="dk1"/>
              </a:solidFill>
              <a:effectLst/>
              <a:latin typeface="+mn-lt"/>
              <a:ea typeface="+mn-ea"/>
              <a:cs typeface="+mn-cs"/>
            </a:rPr>
            <a:t>In the space for "</a:t>
          </a:r>
          <a:r>
            <a:rPr lang="en-US" sz="1000" b="1" i="0" u="none" strike="noStrike">
              <a:solidFill>
                <a:srgbClr val="FF0000"/>
              </a:solidFill>
              <a:effectLst/>
              <a:latin typeface="+mn-lt"/>
              <a:ea typeface="+mn-ea"/>
              <a:cs typeface="+mn-cs"/>
            </a:rPr>
            <a:t>Set Objective</a:t>
          </a:r>
          <a:r>
            <a:rPr lang="en-US" sz="1000" b="0" i="0" u="none" strike="noStrike">
              <a:solidFill>
                <a:schemeClr val="dk1"/>
              </a:solidFill>
              <a:effectLst/>
              <a:latin typeface="+mn-lt"/>
              <a:ea typeface="+mn-ea"/>
              <a:cs typeface="+mn-cs"/>
            </a:rPr>
            <a:t>" in Solver ensure you have the cell address of the cursor,</a:t>
          </a:r>
          <a:r>
            <a:rPr lang="en-US" sz="1000" b="0" i="0" u="none" strike="noStrike" baseline="0">
              <a:solidFill>
                <a:schemeClr val="dk1"/>
              </a:solidFill>
              <a:effectLst/>
              <a:latin typeface="+mn-lt"/>
              <a:ea typeface="+mn-ea"/>
              <a:cs typeface="+mn-cs"/>
            </a:rPr>
            <a:t> e.g., the cell beside the E[r]</a:t>
          </a:r>
        </a:p>
        <a:p>
          <a:r>
            <a:rPr lang="en-US" sz="1000" b="0" i="0" u="none" strike="noStrike" baseline="0">
              <a:solidFill>
                <a:schemeClr val="dk1"/>
              </a:solidFill>
              <a:effectLst/>
              <a:latin typeface="+mn-lt"/>
              <a:ea typeface="+mn-ea"/>
              <a:cs typeface="+mn-cs"/>
            </a:rPr>
            <a:t>7. </a:t>
          </a:r>
          <a:r>
            <a:rPr lang="en-US" sz="1000" b="0" i="0" u="none" strike="noStrike">
              <a:solidFill>
                <a:schemeClr val="dk1"/>
              </a:solidFill>
              <a:effectLst/>
              <a:latin typeface="+mn-lt"/>
              <a:ea typeface="+mn-ea"/>
              <a:cs typeface="+mn-cs"/>
            </a:rPr>
            <a:t>In the space for "</a:t>
          </a:r>
          <a:r>
            <a:rPr lang="en-US" sz="1000" b="1" i="0" u="none" strike="noStrike">
              <a:solidFill>
                <a:srgbClr val="FF0000"/>
              </a:solidFill>
              <a:effectLst/>
              <a:latin typeface="+mn-lt"/>
              <a:ea typeface="+mn-ea"/>
              <a:cs typeface="+mn-cs"/>
            </a:rPr>
            <a:t>To</a:t>
          </a:r>
          <a:r>
            <a:rPr lang="en-US" sz="1000" b="0" i="0" u="none" strike="noStrike">
              <a:solidFill>
                <a:schemeClr val="dk1"/>
              </a:solidFill>
              <a:effectLst/>
              <a:latin typeface="+mn-lt"/>
              <a:ea typeface="+mn-ea"/>
              <a:cs typeface="+mn-cs"/>
            </a:rPr>
            <a:t>" in Solver, set the Objective to, e.g., "</a:t>
          </a:r>
          <a:r>
            <a:rPr lang="en-US" sz="1000" b="1" i="0" u="none" strike="noStrike">
              <a:solidFill>
                <a:sysClr val="windowText" lastClr="000000"/>
              </a:solidFill>
              <a:effectLst/>
              <a:latin typeface="+mn-lt"/>
              <a:ea typeface="+mn-ea"/>
              <a:cs typeface="+mn-cs"/>
            </a:rPr>
            <a:t>Maximize</a:t>
          </a:r>
          <a:r>
            <a:rPr lang="en-US" sz="1000" b="0" i="0" u="none" strike="noStrike">
              <a:solidFill>
                <a:schemeClr val="dk1"/>
              </a:solidFill>
              <a:effectLst/>
              <a:latin typeface="+mn-lt"/>
              <a:ea typeface="+mn-ea"/>
              <a:cs typeface="+mn-cs"/>
            </a:rPr>
            <a:t>" - if objective is to maximize expected returns</a:t>
          </a:r>
          <a:r>
            <a:rPr lang="en-US" sz="1000"/>
            <a:t> </a:t>
          </a:r>
        </a:p>
        <a:p>
          <a:r>
            <a:rPr lang="en-US" sz="1000" b="0" i="0" u="none" strike="noStrike">
              <a:solidFill>
                <a:schemeClr val="dk1"/>
              </a:solidFill>
              <a:effectLst/>
              <a:latin typeface="+mn-lt"/>
              <a:ea typeface="+mn-ea"/>
              <a:cs typeface="+mn-cs"/>
            </a:rPr>
            <a:t>8. In the space for "</a:t>
          </a:r>
          <a:r>
            <a:rPr lang="en-US" sz="1000" b="1" i="0" u="none" strike="noStrike">
              <a:solidFill>
                <a:srgbClr val="FF0000"/>
              </a:solidFill>
              <a:effectLst/>
              <a:latin typeface="+mn-lt"/>
              <a:ea typeface="+mn-ea"/>
              <a:cs typeface="+mn-cs"/>
            </a:rPr>
            <a:t>Subject to the Constraints</a:t>
          </a:r>
          <a:r>
            <a:rPr lang="en-US" sz="1000" b="0" i="0" u="none" strike="noStrike">
              <a:solidFill>
                <a:schemeClr val="dk1"/>
              </a:solidFill>
              <a:effectLst/>
              <a:latin typeface="+mn-lt"/>
              <a:ea typeface="+mn-ea"/>
              <a:cs typeface="+mn-cs"/>
            </a:rPr>
            <a:t>" in Solver</a:t>
          </a:r>
          <a:r>
            <a:rPr lang="en-US" sz="1000" b="0" i="0" u="none" strike="noStrike" baseline="0">
              <a:solidFill>
                <a:schemeClr val="dk1"/>
              </a:solidFill>
              <a:effectLst/>
              <a:latin typeface="+mn-lt"/>
              <a:ea typeface="+mn-ea"/>
              <a:cs typeface="+mn-cs"/>
            </a:rPr>
            <a:t> [</a:t>
          </a:r>
          <a:r>
            <a:rPr lang="en-US" sz="1000" b="0" i="0" u="none" strike="noStrike">
              <a:solidFill>
                <a:schemeClr val="dk1"/>
              </a:solidFill>
              <a:effectLst/>
              <a:latin typeface="+mn-lt"/>
              <a:ea typeface="+mn-ea"/>
              <a:cs typeface="+mn-cs"/>
            </a:rPr>
            <a:t>typically need to </a:t>
          </a:r>
          <a:r>
            <a:rPr lang="en-US" sz="1000" b="1" i="0" u="none" strike="noStrike">
              <a:solidFill>
                <a:schemeClr val="dk1"/>
              </a:solidFill>
              <a:effectLst/>
              <a:latin typeface="+mn-lt"/>
              <a:ea typeface="+mn-ea"/>
              <a:cs typeface="+mn-cs"/>
            </a:rPr>
            <a:t>1</a:t>
          </a:r>
          <a:r>
            <a:rPr lang="en-US" sz="1000" b="0" i="0" u="none" strike="noStrike">
              <a:solidFill>
                <a:schemeClr val="dk1"/>
              </a:solidFill>
              <a:effectLst/>
              <a:latin typeface="+mn-lt"/>
              <a:ea typeface="+mn-ea"/>
              <a:cs typeface="+mn-cs"/>
            </a:rPr>
            <a:t>) impose a positive weight on each of the stock in the portfolio, and </a:t>
          </a:r>
          <a:r>
            <a:rPr lang="en-US" sz="1000" b="1" i="0" u="none" strike="noStrike">
              <a:solidFill>
                <a:schemeClr val="dk1"/>
              </a:solidFill>
              <a:effectLst/>
              <a:latin typeface="+mn-lt"/>
              <a:ea typeface="+mn-ea"/>
              <a:cs typeface="+mn-cs"/>
            </a:rPr>
            <a:t>2</a:t>
          </a:r>
          <a:r>
            <a:rPr lang="en-US" sz="1000" b="0" i="0" u="none" strike="noStrike">
              <a:solidFill>
                <a:schemeClr val="dk1"/>
              </a:solidFill>
              <a:effectLst/>
              <a:latin typeface="+mn-lt"/>
              <a:ea typeface="+mn-ea"/>
              <a:cs typeface="+mn-cs"/>
            </a:rPr>
            <a:t>)  the weights must add to 1. The second is necessary; the first is not becuase weights can be negative to allow shortsales]</a:t>
          </a:r>
          <a:r>
            <a:rPr lang="en-US" sz="1000"/>
            <a:t> </a:t>
          </a:r>
        </a:p>
        <a:p>
          <a:r>
            <a:rPr lang="en-US" sz="1000" b="0" i="0" u="none" strike="noStrike">
              <a:solidFill>
                <a:schemeClr val="dk1"/>
              </a:solidFill>
              <a:effectLst/>
              <a:latin typeface="+mn-lt"/>
              <a:ea typeface="+mn-ea"/>
              <a:cs typeface="+mn-cs"/>
            </a:rPr>
            <a:t>9. In space for "</a:t>
          </a:r>
          <a:r>
            <a:rPr lang="en-US" sz="1000" b="1" i="0" u="none" strike="noStrike">
              <a:solidFill>
                <a:srgbClr val="FF0000"/>
              </a:solidFill>
              <a:effectLst/>
              <a:latin typeface="+mn-lt"/>
              <a:ea typeface="+mn-ea"/>
              <a:cs typeface="+mn-cs"/>
            </a:rPr>
            <a:t>By Changing Variable Cells</a:t>
          </a:r>
          <a:r>
            <a:rPr lang="en-US" sz="1000" b="0" i="0" u="none" strike="noStrike">
              <a:solidFill>
                <a:schemeClr val="dk1"/>
              </a:solidFill>
              <a:effectLst/>
              <a:latin typeface="+mn-lt"/>
              <a:ea typeface="+mn-ea"/>
              <a:cs typeface="+mn-cs"/>
            </a:rPr>
            <a:t>" insert the cells with the </a:t>
          </a:r>
          <a:r>
            <a:rPr lang="en-US" sz="1000" b="1" i="0" u="none" strike="noStrike">
              <a:solidFill>
                <a:schemeClr val="dk1"/>
              </a:solidFill>
              <a:effectLst/>
              <a:latin typeface="+mn-lt"/>
              <a:ea typeface="+mn-ea"/>
              <a:cs typeface="+mn-cs"/>
            </a:rPr>
            <a:t>weights</a:t>
          </a:r>
          <a:r>
            <a:rPr lang="en-US" sz="1000" b="0" i="0" u="none" strike="noStrike">
              <a:solidFill>
                <a:schemeClr val="dk1"/>
              </a:solidFill>
              <a:effectLst/>
              <a:latin typeface="+mn-lt"/>
              <a:ea typeface="+mn-ea"/>
              <a:cs typeface="+mn-cs"/>
            </a:rPr>
            <a:t> by clciking and pulling down cells containing the weights</a:t>
          </a:r>
          <a:r>
            <a:rPr lang="en-US" sz="1000"/>
            <a:t> [y</a:t>
          </a:r>
          <a:r>
            <a:rPr lang="en-US" sz="1000" b="0" i="0" u="none" strike="noStrike">
              <a:solidFill>
                <a:schemeClr val="dk1"/>
              </a:solidFill>
              <a:effectLst/>
              <a:latin typeface="+mn-lt"/>
              <a:ea typeface="+mn-ea"/>
              <a:cs typeface="+mn-cs"/>
            </a:rPr>
            <a:t>ou can use "</a:t>
          </a:r>
          <a:r>
            <a:rPr lang="en-US" sz="1000" b="1" i="0" u="none" strike="noStrike">
              <a:solidFill>
                <a:schemeClr val="dk1"/>
              </a:solidFill>
              <a:effectLst/>
              <a:latin typeface="+mn-lt"/>
              <a:ea typeface="+mn-ea"/>
              <a:cs typeface="+mn-cs"/>
            </a:rPr>
            <a:t>Add</a:t>
          </a:r>
          <a:r>
            <a:rPr lang="en-US" sz="1000" b="0" i="0" u="none" strike="noStrike">
              <a:solidFill>
                <a:schemeClr val="dk1"/>
              </a:solidFill>
              <a:effectLst/>
              <a:latin typeface="+mn-lt"/>
              <a:ea typeface="+mn-ea"/>
              <a:cs typeface="+mn-cs"/>
            </a:rPr>
            <a:t>", "</a:t>
          </a:r>
          <a:r>
            <a:rPr lang="en-US" sz="1000" b="1" i="0" u="none" strike="noStrike">
              <a:solidFill>
                <a:schemeClr val="dk1"/>
              </a:solidFill>
              <a:effectLst/>
              <a:latin typeface="+mn-lt"/>
              <a:ea typeface="+mn-ea"/>
              <a:cs typeface="+mn-cs"/>
            </a:rPr>
            <a:t>Change</a:t>
          </a:r>
          <a:r>
            <a:rPr lang="en-US" sz="1000" b="0" i="0" u="none" strike="noStrike">
              <a:solidFill>
                <a:schemeClr val="dk1"/>
              </a:solidFill>
              <a:effectLst/>
              <a:latin typeface="+mn-lt"/>
              <a:ea typeface="+mn-ea"/>
              <a:cs typeface="+mn-cs"/>
            </a:rPr>
            <a:t>", or "</a:t>
          </a:r>
          <a:r>
            <a:rPr lang="en-US" sz="1000" b="1" i="0" u="none" strike="noStrike">
              <a:solidFill>
                <a:schemeClr val="dk1"/>
              </a:solidFill>
              <a:effectLst/>
              <a:latin typeface="+mn-lt"/>
              <a:ea typeface="+mn-ea"/>
              <a:cs typeface="+mn-cs"/>
            </a:rPr>
            <a:t>Delete</a:t>
          </a:r>
          <a:r>
            <a:rPr lang="en-US" sz="1000" b="0" i="0" u="none" strike="noStrike">
              <a:solidFill>
                <a:schemeClr val="dk1"/>
              </a:solidFill>
              <a:effectLst/>
              <a:latin typeface="+mn-lt"/>
              <a:ea typeface="+mn-ea"/>
              <a:cs typeface="+mn-cs"/>
            </a:rPr>
            <a:t>" to set different restrictions</a:t>
          </a:r>
          <a:r>
            <a:rPr lang="en-US" sz="1000"/>
            <a:t> </a:t>
          </a:r>
        </a:p>
        <a:p>
          <a:r>
            <a:rPr lang="en-US" sz="1000"/>
            <a:t>10</a:t>
          </a:r>
          <a:r>
            <a:rPr lang="en-US" sz="1000" b="0" i="0" u="none" strike="noStrike">
              <a:solidFill>
                <a:schemeClr val="dk1"/>
              </a:solidFill>
              <a:effectLst/>
              <a:latin typeface="+mn-lt"/>
              <a:ea typeface="+mn-ea"/>
              <a:cs typeface="+mn-cs"/>
            </a:rPr>
            <a:t>. Hit "Solve"</a:t>
          </a:r>
          <a:r>
            <a:rPr lang="en-US" sz="1000"/>
            <a:t> to get expected return, standard</a:t>
          </a:r>
          <a:r>
            <a:rPr lang="en-US" sz="1000" baseline="0"/>
            <a:t> deviation, and Sharpe ratio of the </a:t>
          </a:r>
          <a:r>
            <a:rPr lang="en-US" sz="1000"/>
            <a:t>portfolio in the next month, given the specific objective you set</a:t>
          </a:r>
        </a:p>
        <a:p>
          <a:r>
            <a:rPr lang="en-US" sz="1000"/>
            <a:t>11. You shoud then set a different objective in the</a:t>
          </a:r>
          <a:r>
            <a:rPr lang="en-US" sz="1000" baseline="0"/>
            <a:t> other cells to achieve results suitable for a different client</a:t>
          </a:r>
          <a:endParaRPr lang="en-US" sz="1000"/>
        </a:p>
      </xdr:txBody>
    </xdr:sp>
    <xdr:clientData/>
  </xdr:twoCellAnchor>
  <xdr:twoCellAnchor>
    <xdr:from>
      <xdr:col>0</xdr:col>
      <xdr:colOff>21167</xdr:colOff>
      <xdr:row>11</xdr:row>
      <xdr:rowOff>12702</xdr:rowOff>
    </xdr:from>
    <xdr:to>
      <xdr:col>4</xdr:col>
      <xdr:colOff>8467</xdr:colOff>
      <xdr:row>11</xdr:row>
      <xdr:rowOff>985520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1167" y="12702"/>
          <a:ext cx="2766060" cy="9728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FF0000"/>
              </a:solidFill>
            </a:rPr>
            <a:t>Get these '</a:t>
          </a:r>
          <a:r>
            <a:rPr lang="en-US" sz="1000">
              <a:solidFill>
                <a:schemeClr val="tx1"/>
              </a:solidFill>
            </a:rPr>
            <a:t>inputs</a:t>
          </a:r>
          <a:r>
            <a:rPr lang="en-US" sz="1000">
              <a:solidFill>
                <a:srgbClr val="FF0000"/>
              </a:solidFill>
            </a:rPr>
            <a:t>':</a:t>
          </a:r>
          <a:r>
            <a:rPr lang="en-US" sz="1000" baseline="0">
              <a:solidFill>
                <a:srgbClr val="FF0000"/>
              </a:solidFill>
            </a:rPr>
            <a:t> </a:t>
          </a:r>
          <a:r>
            <a:rPr lang="en-US" sz="1000">
              <a:solidFill>
                <a:srgbClr val="FF0000"/>
              </a:solidFill>
            </a:rPr>
            <a:t>One</a:t>
          </a:r>
          <a:r>
            <a:rPr lang="en-US" sz="1000" baseline="0">
              <a:solidFill>
                <a:srgbClr val="FF0000"/>
              </a:solidFill>
            </a:rPr>
            <a:t>-month risk-free return and expected m</a:t>
          </a:r>
          <a:r>
            <a:rPr lang="en-US" sz="1000">
              <a:solidFill>
                <a:srgbClr val="FF0000"/>
              </a:solidFill>
            </a:rPr>
            <a:t>arket return (</a:t>
          </a:r>
          <a:r>
            <a:rPr lang="en-US" sz="1000" baseline="0">
              <a:solidFill>
                <a:srgbClr val="FF0000"/>
              </a:solidFill>
            </a:rPr>
            <a:t>from survey), both </a:t>
          </a:r>
          <a:r>
            <a:rPr lang="en-US" sz="1000" baseline="0">
              <a:solidFill>
                <a:srgbClr val="FF0000"/>
              </a:solidFill>
              <a:effectLst/>
              <a:latin typeface="+mn-lt"/>
              <a:ea typeface="+mn-ea"/>
              <a:cs typeface="+mn-cs"/>
            </a:rPr>
            <a:t>for next month, which is the period for which you are estimating the portfolio's expected performance.</a:t>
          </a:r>
          <a:endParaRPr lang="en-US" sz="1000">
            <a:solidFill>
              <a:srgbClr val="FF0000"/>
            </a:solidFill>
          </a:endParaRPr>
        </a:p>
      </xdr:txBody>
    </xdr:sp>
    <xdr:clientData/>
  </xdr:twoCellAnchor>
  <xdr:twoCellAnchor>
    <xdr:from>
      <xdr:col>4</xdr:col>
      <xdr:colOff>42334</xdr:colOff>
      <xdr:row>11</xdr:row>
      <xdr:rowOff>21167</xdr:rowOff>
    </xdr:from>
    <xdr:to>
      <xdr:col>26</xdr:col>
      <xdr:colOff>0</xdr:colOff>
      <xdr:row>11</xdr:row>
      <xdr:rowOff>990600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891367" y="21167"/>
          <a:ext cx="12843933" cy="9694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Get these '</a:t>
          </a:r>
          <a:r>
            <a:rPr lang="en-US" sz="1100">
              <a:solidFill>
                <a:schemeClr val="tx1"/>
              </a:solidFill>
            </a:rPr>
            <a:t>outputs</a:t>
          </a:r>
          <a:r>
            <a:rPr lang="en-US" sz="1100">
              <a:solidFill>
                <a:srgbClr val="FF0000"/>
              </a:solidFill>
            </a:rPr>
            <a:t>' using STEPS</a:t>
          </a:r>
          <a:r>
            <a:rPr lang="en-US" sz="1100" baseline="0">
              <a:solidFill>
                <a:srgbClr val="FF0000"/>
              </a:solidFill>
            </a:rPr>
            <a:t> 1 to 7 in that order </a:t>
          </a:r>
          <a:endParaRPr lang="en-US" sz="1100">
            <a:solidFill>
              <a:srgbClr val="FF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rgbClr val="FF0000"/>
              </a:solidFill>
            </a:rPr>
            <a:t>-</a:t>
          </a:r>
          <a:r>
            <a:rPr lang="en-US" sz="1100">
              <a:solidFill>
                <a:srgbClr val="00B050"/>
              </a:solidFill>
            </a:rPr>
            <a:t>1</a:t>
          </a:r>
          <a:r>
            <a:rPr lang="en-US" sz="1100">
              <a:solidFill>
                <a:srgbClr val="FF0000"/>
              </a:solidFill>
            </a:rPr>
            <a:t>. </a:t>
          </a:r>
          <a:r>
            <a:rPr lang="en-US" sz="1100" b="1">
              <a:solidFill>
                <a:srgbClr val="0070C0"/>
              </a:solidFill>
            </a:rPr>
            <a:t>Beta</a:t>
          </a:r>
          <a:r>
            <a:rPr lang="en-US" sz="1100">
              <a:solidFill>
                <a:srgbClr val="FF0000"/>
              </a:solidFill>
            </a:rPr>
            <a:t> (or adjusted beta) from prior regressions  </a:t>
          </a:r>
          <a:r>
            <a:rPr lang="en-US" sz="1100">
              <a:solidFill>
                <a:srgbClr val="FF0000"/>
              </a:solidFill>
              <a:effectLst/>
              <a:latin typeface="+mn-lt"/>
              <a:ea typeface="+mn-ea"/>
              <a:cs typeface="+mn-cs"/>
            </a:rPr>
            <a:t>-</a:t>
          </a:r>
          <a:r>
            <a:rPr lang="en-US" sz="1100">
              <a:solidFill>
                <a:srgbClr val="00B050"/>
              </a:solidFill>
              <a:effectLst/>
              <a:latin typeface="+mn-lt"/>
              <a:ea typeface="+mn-ea"/>
              <a:cs typeface="+mn-cs"/>
            </a:rPr>
            <a:t>2</a:t>
          </a:r>
          <a:r>
            <a:rPr lang="en-US" sz="1100">
              <a:solidFill>
                <a:srgbClr val="FF0000"/>
              </a:solidFill>
              <a:effectLst/>
              <a:latin typeface="+mn-lt"/>
              <a:ea typeface="+mn-ea"/>
              <a:cs typeface="+mn-cs"/>
            </a:rPr>
            <a:t>.</a:t>
          </a:r>
          <a:r>
            <a:rPr lang="en-US" sz="1100" baseline="0">
              <a:solidFill>
                <a:srgbClr val="FF0000"/>
              </a:solidFill>
              <a:effectLst/>
              <a:latin typeface="+mn-lt"/>
              <a:ea typeface="+mn-ea"/>
              <a:cs typeface="+mn-cs"/>
            </a:rPr>
            <a:t> </a:t>
          </a:r>
          <a:r>
            <a:rPr lang="en-US" sz="1100" b="1" baseline="0">
              <a:solidFill>
                <a:srgbClr val="0070C0"/>
              </a:solidFill>
              <a:effectLst/>
              <a:latin typeface="+mn-lt"/>
              <a:ea typeface="+mn-ea"/>
              <a:cs typeface="+mn-cs"/>
            </a:rPr>
            <a:t>Covariance matrix </a:t>
          </a:r>
          <a:r>
            <a:rPr lang="en-US" sz="1100" baseline="0">
              <a:solidFill>
                <a:srgbClr val="FF0000"/>
              </a:solidFill>
              <a:effectLst/>
              <a:latin typeface="+mn-lt"/>
              <a:ea typeface="+mn-ea"/>
              <a:cs typeface="+mn-cs"/>
            </a:rPr>
            <a:t>from raw returns (see below) </a:t>
          </a:r>
          <a:r>
            <a:rPr lang="en-US" sz="1100">
              <a:solidFill>
                <a:srgbClr val="FF0000"/>
              </a:solidFill>
              <a:effectLst/>
              <a:latin typeface="+mn-lt"/>
              <a:ea typeface="+mn-ea"/>
              <a:cs typeface="+mn-cs"/>
            </a:rPr>
            <a:t>-</a:t>
          </a:r>
          <a:r>
            <a:rPr lang="en-US" sz="1100">
              <a:solidFill>
                <a:srgbClr val="00B050"/>
              </a:solidFill>
              <a:effectLst/>
              <a:latin typeface="+mn-lt"/>
              <a:ea typeface="+mn-ea"/>
              <a:cs typeface="+mn-cs"/>
            </a:rPr>
            <a:t>3</a:t>
          </a:r>
          <a:r>
            <a:rPr lang="en-US" sz="1100">
              <a:solidFill>
                <a:srgbClr val="FF0000"/>
              </a:solidFill>
              <a:effectLst/>
              <a:latin typeface="+mn-lt"/>
              <a:ea typeface="+mn-ea"/>
              <a:cs typeface="+mn-cs"/>
            </a:rPr>
            <a:t>.</a:t>
          </a:r>
          <a:r>
            <a:rPr lang="en-US" sz="1100" baseline="0">
              <a:solidFill>
                <a:srgbClr val="FF0000"/>
              </a:solidFill>
              <a:effectLst/>
              <a:latin typeface="+mn-lt"/>
              <a:ea typeface="+mn-ea"/>
              <a:cs typeface="+mn-cs"/>
            </a:rPr>
            <a:t> </a:t>
          </a:r>
          <a:r>
            <a:rPr lang="en-US" sz="1100" b="1">
              <a:solidFill>
                <a:srgbClr val="0070C0"/>
              </a:solidFill>
              <a:effectLst/>
              <a:latin typeface="+mn-lt"/>
              <a:ea typeface="+mn-ea"/>
              <a:cs typeface="+mn-cs"/>
            </a:rPr>
            <a:t>Std</a:t>
          </a:r>
          <a:r>
            <a:rPr lang="en-US" sz="1100" baseline="0">
              <a:solidFill>
                <a:srgbClr val="FF0000"/>
              </a:solidFill>
              <a:effectLst/>
              <a:latin typeface="+mn-lt"/>
              <a:ea typeface="+mn-ea"/>
              <a:cs typeface="+mn-cs"/>
            </a:rPr>
            <a:t> is square root of diagonals from covariance matrix (see function to copy them below)</a:t>
          </a:r>
          <a:endParaRPr lang="en-US">
            <a:solidFill>
              <a:srgbClr val="FF0000"/>
            </a:solidFill>
            <a:effectLst/>
          </a:endParaRPr>
        </a:p>
        <a:p>
          <a:r>
            <a:rPr lang="en-US" sz="1100">
              <a:solidFill>
                <a:srgbClr val="FF0000"/>
              </a:solidFill>
            </a:rPr>
            <a:t>-</a:t>
          </a:r>
          <a:r>
            <a:rPr lang="en-US" sz="1100">
              <a:solidFill>
                <a:srgbClr val="00B050"/>
              </a:solidFill>
            </a:rPr>
            <a:t>4</a:t>
          </a:r>
          <a:r>
            <a:rPr lang="en-US" sz="1100">
              <a:solidFill>
                <a:srgbClr val="FF0000"/>
              </a:solidFill>
            </a:rPr>
            <a:t>. </a:t>
          </a:r>
          <a:r>
            <a:rPr lang="en-US" sz="1100" b="1">
              <a:solidFill>
                <a:srgbClr val="0070C0"/>
              </a:solidFill>
            </a:rPr>
            <a:t>E(</a:t>
          </a:r>
          <a:r>
            <a:rPr lang="en-US" sz="1100" b="1" i="0">
              <a:solidFill>
                <a:srgbClr val="0070C0"/>
              </a:solidFill>
              <a:effectLst/>
              <a:latin typeface="+mn-lt"/>
              <a:ea typeface="+mn-ea"/>
              <a:cs typeface="+mn-cs"/>
            </a:rPr>
            <a:t>r</a:t>
          </a:r>
          <a:r>
            <a:rPr lang="en-US" sz="1100" b="1" i="0" baseline="-25000">
              <a:solidFill>
                <a:srgbClr val="0070C0"/>
              </a:solidFill>
              <a:effectLst/>
              <a:latin typeface="+mn-lt"/>
              <a:ea typeface="+mn-ea"/>
              <a:cs typeface="+mn-cs"/>
            </a:rPr>
            <a:t>i</a:t>
          </a:r>
          <a:r>
            <a:rPr lang="en-US" sz="1100" b="1">
              <a:solidFill>
                <a:srgbClr val="0070C0"/>
              </a:solidFill>
            </a:rPr>
            <a:t>)</a:t>
          </a:r>
          <a:r>
            <a:rPr lang="en-US" sz="1100">
              <a:solidFill>
                <a:srgbClr val="FF0000"/>
              </a:solidFill>
            </a:rPr>
            <a:t> =</a:t>
          </a:r>
          <a:r>
            <a:rPr lang="en-US" sz="1100" baseline="0">
              <a:solidFill>
                <a:srgbClr val="FF0000"/>
              </a:solidFill>
            </a:rPr>
            <a:t> rf +Beta</a:t>
          </a:r>
          <a:r>
            <a:rPr lang="en-US" sz="1100" baseline="0">
              <a:solidFill>
                <a:srgbClr val="FF0000"/>
              </a:solidFill>
              <a:sym typeface="Symbol" panose="05050102010706020507" pitchFamily="18" charset="2"/>
            </a:rPr>
            <a:t></a:t>
          </a:r>
          <a:r>
            <a:rPr lang="en-US" sz="1100" b="1" i="0" u="none" strike="noStrike">
              <a:solidFill>
                <a:srgbClr val="FF0000"/>
              </a:solidFill>
              <a:effectLst/>
              <a:latin typeface="+mn-lt"/>
              <a:ea typeface="+mn-ea"/>
              <a:cs typeface="+mn-cs"/>
            </a:rPr>
            <a:t>E(r</a:t>
          </a:r>
          <a:r>
            <a:rPr lang="en-US" sz="1100" b="1" i="0" u="none" strike="noStrike" baseline="-25000">
              <a:solidFill>
                <a:srgbClr val="FF0000"/>
              </a:solidFill>
              <a:effectLst/>
              <a:latin typeface="+mn-lt"/>
              <a:ea typeface="+mn-ea"/>
              <a:cs typeface="+mn-cs"/>
            </a:rPr>
            <a:t>m</a:t>
          </a:r>
          <a:r>
            <a:rPr lang="en-US" sz="1100" b="1" i="0" u="none" strike="noStrike">
              <a:solidFill>
                <a:srgbClr val="FF0000"/>
              </a:solidFill>
              <a:effectLst/>
              <a:latin typeface="+mn-lt"/>
              <a:ea typeface="+mn-ea"/>
              <a:cs typeface="+mn-cs"/>
            </a:rPr>
            <a:t>)-r</a:t>
          </a:r>
          <a:r>
            <a:rPr lang="en-US" sz="1100" b="1" i="0" u="none" strike="noStrike" baseline="-25000">
              <a:solidFill>
                <a:srgbClr val="FF0000"/>
              </a:solidFill>
              <a:effectLst/>
              <a:latin typeface="+mn-lt"/>
              <a:ea typeface="+mn-ea"/>
              <a:cs typeface="+mn-cs"/>
            </a:rPr>
            <a:t>f</a:t>
          </a:r>
          <a:r>
            <a:rPr lang="en-US">
              <a:solidFill>
                <a:srgbClr val="FF0000"/>
              </a:solidFill>
            </a:rPr>
            <a:t>                                            </a:t>
          </a:r>
          <a:r>
            <a:rPr lang="en-US" sz="1100">
              <a:solidFill>
                <a:srgbClr val="FF0000"/>
              </a:solidFill>
              <a:effectLst/>
              <a:latin typeface="+mn-lt"/>
              <a:ea typeface="+mn-ea"/>
              <a:cs typeface="+mn-cs"/>
            </a:rPr>
            <a:t>-</a:t>
          </a:r>
          <a:r>
            <a:rPr lang="en-US" sz="1100">
              <a:solidFill>
                <a:srgbClr val="00B050"/>
              </a:solidFill>
              <a:effectLst/>
              <a:latin typeface="+mn-lt"/>
              <a:ea typeface="+mn-ea"/>
              <a:cs typeface="+mn-cs"/>
            </a:rPr>
            <a:t>5</a:t>
          </a:r>
          <a:r>
            <a:rPr lang="en-US" sz="1100">
              <a:solidFill>
                <a:srgbClr val="FF0000"/>
              </a:solidFill>
              <a:effectLst/>
              <a:latin typeface="+mn-lt"/>
              <a:ea typeface="+mn-ea"/>
              <a:cs typeface="+mn-cs"/>
            </a:rPr>
            <a:t>. </a:t>
          </a:r>
          <a:r>
            <a:rPr lang="en-US" sz="1100" b="1">
              <a:solidFill>
                <a:srgbClr val="0070C0"/>
              </a:solidFill>
              <a:effectLst/>
              <a:latin typeface="+mn-lt"/>
              <a:ea typeface="+mn-ea"/>
              <a:cs typeface="+mn-cs"/>
            </a:rPr>
            <a:t>SR</a:t>
          </a:r>
          <a:r>
            <a:rPr lang="en-US" sz="1100">
              <a:solidFill>
                <a:srgbClr val="FF0000"/>
              </a:solidFill>
              <a:effectLst/>
              <a:latin typeface="+mn-lt"/>
              <a:ea typeface="+mn-ea"/>
              <a:cs typeface="+mn-cs"/>
            </a:rPr>
            <a:t> = [</a:t>
          </a:r>
          <a:r>
            <a:rPr lang="en-US" sz="1100" b="1" i="0">
              <a:solidFill>
                <a:srgbClr val="FF0000"/>
              </a:solidFill>
              <a:effectLst/>
              <a:latin typeface="+mn-lt"/>
              <a:ea typeface="+mn-ea"/>
              <a:cs typeface="+mn-cs"/>
            </a:rPr>
            <a:t>E(r</a:t>
          </a:r>
          <a:r>
            <a:rPr lang="en-US" sz="1100" b="1" i="0" baseline="-25000">
              <a:solidFill>
                <a:srgbClr val="FF0000"/>
              </a:solidFill>
              <a:effectLst/>
              <a:latin typeface="+mn-lt"/>
              <a:ea typeface="+mn-ea"/>
              <a:cs typeface="+mn-cs"/>
            </a:rPr>
            <a:t>i</a:t>
          </a:r>
          <a:r>
            <a:rPr lang="en-US" sz="1100" b="1" i="0">
              <a:solidFill>
                <a:srgbClr val="FF0000"/>
              </a:solidFill>
              <a:effectLst/>
              <a:latin typeface="+mn-lt"/>
              <a:ea typeface="+mn-ea"/>
              <a:cs typeface="+mn-cs"/>
            </a:rPr>
            <a:t>)-r</a:t>
          </a:r>
          <a:r>
            <a:rPr lang="en-US" sz="1100" b="1" i="0" baseline="-25000">
              <a:solidFill>
                <a:srgbClr val="FF0000"/>
              </a:solidFill>
              <a:effectLst/>
              <a:latin typeface="+mn-lt"/>
              <a:ea typeface="+mn-ea"/>
              <a:cs typeface="+mn-cs"/>
            </a:rPr>
            <a:t>f</a:t>
          </a:r>
          <a:r>
            <a:rPr lang="en-US" sz="1100">
              <a:solidFill>
                <a:srgbClr val="FF0000"/>
              </a:solidFill>
              <a:effectLst/>
              <a:latin typeface="+mn-lt"/>
              <a:ea typeface="+mn-ea"/>
              <a:cs typeface="+mn-cs"/>
            </a:rPr>
            <a:t>]/Std </a:t>
          </a:r>
          <a:r>
            <a:rPr lang="en-US" sz="1100">
              <a:solidFill>
                <a:schemeClr val="dk1"/>
              </a:solidFill>
              <a:effectLst/>
              <a:latin typeface="+mn-lt"/>
              <a:ea typeface="+mn-ea"/>
              <a:cs typeface="+mn-cs"/>
            </a:rPr>
            <a:t>                                                         </a:t>
          </a:r>
          <a:r>
            <a:rPr lang="en-US" sz="1100">
              <a:solidFill>
                <a:srgbClr val="FF0000"/>
              </a:solidFill>
              <a:effectLst/>
              <a:latin typeface="+mn-lt"/>
              <a:ea typeface="+mn-ea"/>
              <a:cs typeface="+mn-cs"/>
            </a:rPr>
            <a:t>-</a:t>
          </a:r>
          <a:r>
            <a:rPr lang="en-US" sz="1100">
              <a:solidFill>
                <a:srgbClr val="00B050"/>
              </a:solidFill>
              <a:effectLst/>
              <a:latin typeface="+mn-lt"/>
              <a:ea typeface="+mn-ea"/>
              <a:cs typeface="+mn-cs"/>
            </a:rPr>
            <a:t>6</a:t>
          </a:r>
          <a:r>
            <a:rPr lang="en-US" sz="1100">
              <a:solidFill>
                <a:srgbClr val="FF0000"/>
              </a:solidFill>
              <a:effectLst/>
              <a:latin typeface="+mn-lt"/>
              <a:ea typeface="+mn-ea"/>
              <a:cs typeface="+mn-cs"/>
            </a:rPr>
            <a:t>. </a:t>
          </a:r>
          <a:r>
            <a:rPr lang="en-US" sz="1100" b="1">
              <a:solidFill>
                <a:srgbClr val="0070C0"/>
              </a:solidFill>
              <a:effectLst/>
              <a:latin typeface="+mn-lt"/>
              <a:ea typeface="+mn-ea"/>
              <a:cs typeface="+mn-cs"/>
            </a:rPr>
            <a:t>Weights</a:t>
          </a:r>
          <a:r>
            <a:rPr lang="en-US" sz="1100">
              <a:solidFill>
                <a:srgbClr val="FF0000"/>
              </a:solidFill>
              <a:effectLst/>
              <a:latin typeface="+mn-lt"/>
              <a:ea typeface="+mn-ea"/>
              <a:cs typeface="+mn-cs"/>
            </a:rPr>
            <a:t> insert initial amounts that sum to 1 (0.0833 for 12 stocks), Solver will change the weights for</a:t>
          </a:r>
          <a:r>
            <a:rPr lang="en-US" sz="1100" baseline="0">
              <a:solidFill>
                <a:srgbClr val="FF0000"/>
              </a:solidFill>
              <a:effectLst/>
              <a:latin typeface="+mn-lt"/>
              <a:ea typeface="+mn-ea"/>
              <a:cs typeface="+mn-cs"/>
            </a:rPr>
            <a:t> each objective</a:t>
          </a:r>
          <a:r>
            <a:rPr lang="en-US" sz="1100">
              <a:solidFill>
                <a:srgbClr val="FF0000"/>
              </a:solidFill>
              <a:effectLst/>
              <a:latin typeface="+mn-lt"/>
              <a:ea typeface="+mn-ea"/>
              <a:cs typeface="+mn-cs"/>
            </a:rPr>
            <a:t> </a:t>
          </a:r>
        </a:p>
        <a:p>
          <a:r>
            <a:rPr lang="en-US" sz="1100">
              <a:solidFill>
                <a:srgbClr val="FF0000"/>
              </a:solidFill>
              <a:effectLst/>
              <a:latin typeface="+mn-lt"/>
              <a:ea typeface="+mn-ea"/>
              <a:cs typeface="+mn-cs"/>
            </a:rPr>
            <a:t>-</a:t>
          </a:r>
          <a:r>
            <a:rPr lang="en-US" sz="1100">
              <a:solidFill>
                <a:srgbClr val="00B050"/>
              </a:solidFill>
              <a:effectLst/>
              <a:latin typeface="+mn-lt"/>
              <a:ea typeface="+mn-ea"/>
              <a:cs typeface="+mn-cs"/>
            </a:rPr>
            <a:t>7</a:t>
          </a:r>
          <a:r>
            <a:rPr lang="en-US" sz="1100">
              <a:solidFill>
                <a:srgbClr val="FF0000"/>
              </a:solidFill>
              <a:effectLst/>
              <a:latin typeface="+mn-lt"/>
              <a:ea typeface="+mn-ea"/>
              <a:cs typeface="+mn-cs"/>
            </a:rPr>
            <a:t>. Follow the instructions "</a:t>
          </a:r>
          <a:r>
            <a:rPr lang="en-US" sz="1100" b="1">
              <a:solidFill>
                <a:srgbClr val="7030A0"/>
              </a:solidFill>
              <a:effectLst/>
              <a:latin typeface="+mn-lt"/>
              <a:ea typeface="+mn-ea"/>
              <a:cs typeface="+mn-cs"/>
            </a:rPr>
            <a:t>Setting up Solver</a:t>
          </a:r>
          <a:r>
            <a:rPr lang="en-US" sz="1100">
              <a:solidFill>
                <a:srgbClr val="FF0000"/>
              </a:solidFill>
              <a:effectLst/>
              <a:latin typeface="+mn-lt"/>
              <a:ea typeface="+mn-ea"/>
              <a:cs typeface="+mn-cs"/>
            </a:rPr>
            <a:t>" to get the </a:t>
          </a:r>
          <a:r>
            <a:rPr lang="en-US" sz="1100" b="1">
              <a:solidFill>
                <a:srgbClr val="FF0000"/>
              </a:solidFill>
              <a:effectLst/>
              <a:latin typeface="+mn-lt"/>
              <a:ea typeface="+mn-ea"/>
              <a:cs typeface="+mn-cs"/>
            </a:rPr>
            <a:t>'Solver Output</a:t>
          </a:r>
          <a:r>
            <a:rPr lang="en-US" sz="1100">
              <a:solidFill>
                <a:srgbClr val="FF0000"/>
              </a:solidFill>
              <a:effectLst/>
              <a:latin typeface="+mn-lt"/>
              <a:ea typeface="+mn-ea"/>
              <a:cs typeface="+mn-cs"/>
            </a:rPr>
            <a:t>' in the box below</a:t>
          </a:r>
        </a:p>
        <a:p>
          <a:r>
            <a:rPr lang="en-US" sz="1100" u="sng">
              <a:solidFill>
                <a:srgbClr val="FF0000"/>
              </a:solidFill>
            </a:rPr>
            <a:t>We use </a:t>
          </a:r>
          <a:r>
            <a:rPr lang="en-US" sz="1100" b="1" u="sng" baseline="0">
              <a:solidFill>
                <a:schemeClr val="dk1"/>
              </a:solidFill>
              <a:effectLst/>
              <a:latin typeface="+mn-lt"/>
              <a:ea typeface="+mn-ea"/>
              <a:cs typeface="+mn-cs"/>
            </a:rPr>
            <a:t>monthly r</a:t>
          </a:r>
          <a:r>
            <a:rPr lang="en-US" sz="1100" b="1" u="sng">
              <a:solidFill>
                <a:schemeClr val="dk1"/>
              </a:solidFill>
              <a:effectLst/>
              <a:latin typeface="+mn-lt"/>
              <a:ea typeface="+mn-ea"/>
              <a:cs typeface="+mn-cs"/>
            </a:rPr>
            <a:t>eturns in our estimation</a:t>
          </a:r>
          <a:r>
            <a:rPr lang="en-US" sz="1100" u="sng">
              <a:solidFill>
                <a:srgbClr val="FF0000"/>
              </a:solidFill>
            </a:rPr>
            <a:t>, so E(r), Std, and SR are monthly values, not annual values. The 'monthly' betas are the same as 'annual' betas. We can get annualized E(R),</a:t>
          </a:r>
          <a:r>
            <a:rPr lang="en-US" sz="1100" u="sng" baseline="0">
              <a:solidFill>
                <a:srgbClr val="FF0000"/>
              </a:solidFill>
            </a:rPr>
            <a:t> Std, and SR from our estimates...</a:t>
          </a:r>
          <a:endParaRPr lang="en-US" sz="1100" b="1" u="sng">
            <a:solidFill>
              <a:srgbClr val="FF0000"/>
            </a:solidFill>
          </a:endParaRPr>
        </a:p>
      </xdr:txBody>
    </xdr:sp>
    <xdr:clientData/>
  </xdr:twoCellAnchor>
  <xdr:twoCellAnchor>
    <xdr:from>
      <xdr:col>13</xdr:col>
      <xdr:colOff>21166</xdr:colOff>
      <xdr:row>12</xdr:row>
      <xdr:rowOff>293158</xdr:rowOff>
    </xdr:from>
    <xdr:to>
      <xdr:col>25</xdr:col>
      <xdr:colOff>613834</xdr:colOff>
      <xdr:row>15</xdr:row>
      <xdr:rowOff>121709</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8254999" y="3150658"/>
          <a:ext cx="7990418" cy="5482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rgbClr val="00B050"/>
              </a:solidFill>
              <a:effectLst/>
              <a:latin typeface="+mn-lt"/>
              <a:ea typeface="+mn-ea"/>
              <a:cs typeface="+mn-cs"/>
            </a:rPr>
            <a:t>This</a:t>
          </a:r>
          <a:r>
            <a:rPr lang="en-US" sz="1000" b="0" i="0" u="none" strike="noStrike" baseline="0">
              <a:solidFill>
                <a:srgbClr val="00B050"/>
              </a:solidFill>
              <a:effectLst/>
              <a:latin typeface="+mn-lt"/>
              <a:ea typeface="+mn-ea"/>
              <a:cs typeface="+mn-cs"/>
            </a:rPr>
            <a:t> note is to explain "</a:t>
          </a:r>
          <a:r>
            <a:rPr lang="en-US" sz="1000" b="1" i="0" u="none" strike="noStrike" baseline="0">
              <a:solidFill>
                <a:srgbClr val="7030A0"/>
              </a:solidFill>
              <a:effectLst/>
              <a:latin typeface="+mn-lt"/>
              <a:ea typeface="+mn-ea"/>
              <a:cs typeface="+mn-cs"/>
            </a:rPr>
            <a:t>Setting up Solver</a:t>
          </a:r>
          <a:r>
            <a:rPr lang="en-US" sz="1000" b="0" i="0" u="none" strike="noStrike" baseline="0">
              <a:solidFill>
                <a:srgbClr val="00B050"/>
              </a:solidFill>
              <a:effectLst/>
              <a:latin typeface="+mn-lt"/>
              <a:ea typeface="+mn-ea"/>
              <a:cs typeface="+mn-cs"/>
            </a:rPr>
            <a:t>" below</a:t>
          </a:r>
          <a:endParaRPr lang="en-US" sz="1000" b="0" i="0" u="none" strike="noStrike">
            <a:solidFill>
              <a:srgbClr val="00B050"/>
            </a:solidFill>
            <a:effectLst/>
            <a:latin typeface="+mn-lt"/>
            <a:ea typeface="+mn-ea"/>
            <a:cs typeface="+mn-cs"/>
          </a:endParaRPr>
        </a:p>
        <a:p>
          <a:r>
            <a:rPr lang="en-US" sz="1000" b="0" i="0" u="none" strike="noStrike">
              <a:solidFill>
                <a:srgbClr val="00B050"/>
              </a:solidFill>
              <a:effectLst/>
              <a:latin typeface="+mn-lt"/>
              <a:ea typeface="+mn-ea"/>
              <a:cs typeface="+mn-cs"/>
            </a:rPr>
            <a:t>1</a:t>
          </a:r>
          <a:r>
            <a:rPr lang="en-US" sz="1000" b="0" i="0" u="none" strike="noStrike">
              <a:solidFill>
                <a:srgbClr val="FF0000"/>
              </a:solidFill>
              <a:effectLst/>
              <a:latin typeface="+mn-lt"/>
              <a:ea typeface="+mn-ea"/>
              <a:cs typeface="+mn-cs"/>
            </a:rPr>
            <a:t>. Gxx:Gyy - cell range with expected returns  </a:t>
          </a:r>
          <a:r>
            <a:rPr lang="en-US" sz="1000" b="0" i="0" u="none" strike="noStrike">
              <a:solidFill>
                <a:srgbClr val="00B050"/>
              </a:solidFill>
              <a:effectLst/>
              <a:latin typeface="+mn-lt"/>
              <a:ea typeface="+mn-ea"/>
              <a:cs typeface="+mn-cs"/>
            </a:rPr>
            <a:t>2</a:t>
          </a:r>
          <a:r>
            <a:rPr lang="en-US" sz="1000" b="0" i="0" u="none" strike="noStrike">
              <a:solidFill>
                <a:srgbClr val="FF0000"/>
              </a:solidFill>
              <a:effectLst/>
              <a:latin typeface="+mn-lt"/>
              <a:ea typeface="+mn-ea"/>
              <a:cs typeface="+mn-cs"/>
            </a:rPr>
            <a:t>. </a:t>
          </a:r>
          <a:r>
            <a:rPr lang="en-US" sz="1000">
              <a:solidFill>
                <a:srgbClr val="FF0000"/>
              </a:solidFill>
            </a:rPr>
            <a:t> </a:t>
          </a:r>
          <a:r>
            <a:rPr lang="en-US" sz="1000" b="0" i="0" u="none" strike="noStrike">
              <a:solidFill>
                <a:srgbClr val="FF0000"/>
              </a:solidFill>
              <a:effectLst/>
              <a:latin typeface="+mn-lt"/>
              <a:ea typeface="+mn-ea"/>
              <a:cs typeface="+mn-cs"/>
            </a:rPr>
            <a:t>Hxx:Hyy - cell range with Sharpe ratio  </a:t>
          </a:r>
          <a:r>
            <a:rPr lang="en-US" sz="1000" b="0" i="0" u="none" strike="noStrike">
              <a:solidFill>
                <a:srgbClr val="00B050"/>
              </a:solidFill>
              <a:effectLst/>
              <a:latin typeface="+mn-lt"/>
              <a:ea typeface="+mn-ea"/>
              <a:cs typeface="+mn-cs"/>
            </a:rPr>
            <a:t>3</a:t>
          </a:r>
          <a:r>
            <a:rPr lang="en-US" sz="1000" b="0" i="0" u="none" strike="noStrike">
              <a:solidFill>
                <a:srgbClr val="FF0000"/>
              </a:solidFill>
              <a:effectLst/>
              <a:latin typeface="+mn-lt"/>
              <a:ea typeface="+mn-ea"/>
              <a:cs typeface="+mn-cs"/>
            </a:rPr>
            <a:t>. </a:t>
          </a:r>
          <a:r>
            <a:rPr lang="en-US" sz="1100" b="0" i="0">
              <a:solidFill>
                <a:srgbClr val="FF0000"/>
              </a:solidFill>
              <a:effectLst/>
              <a:latin typeface="+mn-lt"/>
              <a:ea typeface="+mn-ea"/>
              <a:cs typeface="+mn-cs"/>
            </a:rPr>
            <a:t>Ixx:Iyy - cell range with weights        </a:t>
          </a:r>
          <a:r>
            <a:rPr lang="en-US" sz="1100" b="0" i="0">
              <a:solidFill>
                <a:srgbClr val="00B050"/>
              </a:solidFill>
              <a:effectLst/>
              <a:latin typeface="+mn-lt"/>
              <a:ea typeface="+mn-ea"/>
              <a:cs typeface="+mn-cs"/>
            </a:rPr>
            <a:t>4</a:t>
          </a:r>
          <a:r>
            <a:rPr lang="en-US" sz="1100" b="0" i="0">
              <a:solidFill>
                <a:srgbClr val="FF0000"/>
              </a:solidFill>
              <a:effectLst/>
              <a:latin typeface="+mn-lt"/>
              <a:ea typeface="+mn-ea"/>
              <a:cs typeface="+mn-cs"/>
            </a:rPr>
            <a:t>. </a:t>
          </a:r>
          <a:r>
            <a:rPr lang="en-US" sz="1000" b="0" i="0" u="none" strike="noStrike">
              <a:solidFill>
                <a:srgbClr val="FF0000"/>
              </a:solidFill>
              <a:effectLst/>
              <a:latin typeface="+mn-lt"/>
              <a:ea typeface="+mn-ea"/>
              <a:cs typeface="+mn-cs"/>
            </a:rPr>
            <a:t>Exx:Pzz - cell range for covariance matrix (note that the range is a matrix and not a column or row)</a:t>
          </a:r>
          <a:r>
            <a:rPr lang="en-US" sz="1000">
              <a:solidFill>
                <a:srgbClr val="FF0000"/>
              </a:solidFill>
            </a:rPr>
            <a:t> </a:t>
          </a:r>
        </a:p>
      </xdr:txBody>
    </xdr:sp>
    <xdr:clientData/>
  </xdr:twoCellAnchor>
  <xdr:twoCellAnchor editAs="oneCell">
    <xdr:from>
      <xdr:col>5</xdr:col>
      <xdr:colOff>16933</xdr:colOff>
      <xdr:row>64</xdr:row>
      <xdr:rowOff>173566</xdr:rowOff>
    </xdr:from>
    <xdr:to>
      <xdr:col>15</xdr:col>
      <xdr:colOff>380999</xdr:colOff>
      <xdr:row>82</xdr:row>
      <xdr:rowOff>8465</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3407833" y="11713633"/>
          <a:ext cx="6286500" cy="3416299"/>
        </a:xfrm>
        <a:prstGeom prst="rect">
          <a:avLst/>
        </a:prstGeom>
      </xdr:spPr>
    </xdr:pic>
    <xdr:clientData/>
  </xdr:twoCellAnchor>
  <xdr:twoCellAnchor>
    <xdr:from>
      <xdr:col>11</xdr:col>
      <xdr:colOff>148166</xdr:colOff>
      <xdr:row>52</xdr:row>
      <xdr:rowOff>194733</xdr:rowOff>
    </xdr:from>
    <xdr:to>
      <xdr:col>16</xdr:col>
      <xdr:colOff>376766</xdr:colOff>
      <xdr:row>58</xdr:row>
      <xdr:rowOff>21166</xdr:rowOff>
    </xdr:to>
    <xdr:sp macro="" textlink="">
      <xdr:nvSpPr>
        <xdr:cNvPr id="12" name="TextBox 11">
          <a:extLst>
            <a:ext uri="{FF2B5EF4-FFF2-40B4-BE49-F238E27FC236}">
              <a16:creationId xmlns:a16="http://schemas.microsoft.com/office/drawing/2014/main" id="{00000000-0008-0000-0100-00000C000000}"/>
            </a:ext>
          </a:extLst>
        </xdr:cNvPr>
        <xdr:cNvSpPr txBox="1"/>
      </xdr:nvSpPr>
      <xdr:spPr>
        <a:xfrm>
          <a:off x="6925733" y="9342966"/>
          <a:ext cx="3014133" cy="10202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Note that the estimation of the correlation matrix is not a part of</a:t>
          </a:r>
          <a:r>
            <a:rPr lang="en-US" sz="1100" baseline="0">
              <a:solidFill>
                <a:srgbClr val="FF0000"/>
              </a:solidFill>
            </a:rPr>
            <a:t> the portfolio optimization that has been done on this tab using Solver. However, it is an impotant part of describing the portfolio to the client.</a:t>
          </a:r>
          <a:endParaRPr lang="en-US" sz="1100">
            <a:solidFill>
              <a:srgbClr val="FF0000"/>
            </a:solidFill>
          </a:endParaRPr>
        </a:p>
      </xdr:txBody>
    </xdr:sp>
    <xdr:clientData/>
  </xdr:twoCellAnchor>
  <xdr:twoCellAnchor>
    <xdr:from>
      <xdr:col>7</xdr:col>
      <xdr:colOff>7407</xdr:colOff>
      <xdr:row>0</xdr:row>
      <xdr:rowOff>46565</xdr:rowOff>
    </xdr:from>
    <xdr:to>
      <xdr:col>20</xdr:col>
      <xdr:colOff>592666</xdr:colOff>
      <xdr:row>8</xdr:row>
      <xdr:rowOff>180975</xdr:rowOff>
    </xdr:to>
    <xdr:sp macro="" textlink="">
      <xdr:nvSpPr>
        <xdr:cNvPr id="2" name="TextBox 1">
          <a:extLst>
            <a:ext uri="{FF2B5EF4-FFF2-40B4-BE49-F238E27FC236}">
              <a16:creationId xmlns:a16="http://schemas.microsoft.com/office/drawing/2014/main" id="{9AC6049F-18AA-61AD-703D-E5D17DC4AF9E}"/>
            </a:ext>
          </a:extLst>
        </xdr:cNvPr>
        <xdr:cNvSpPr txBox="1"/>
      </xdr:nvSpPr>
      <xdr:spPr>
        <a:xfrm>
          <a:off x="4588932" y="46565"/>
          <a:ext cx="8443384" cy="173461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FF0000"/>
              </a:solidFill>
              <a:latin typeface="Times New Roman" panose="02020603050405020304" pitchFamily="18" charset="0"/>
              <a:cs typeface="Times New Roman" panose="02020603050405020304" pitchFamily="18" charset="0"/>
            </a:rPr>
            <a:t>Below is a fully worked portfolio optimization using Excel Solver. Note that the estimated expected return and other measures are based on a 1-month ahead projection.</a:t>
          </a:r>
          <a:r>
            <a:rPr lang="en-US" sz="1400" b="1" baseline="0">
              <a:solidFill>
                <a:srgbClr val="FF0000"/>
              </a:solidFill>
              <a:latin typeface="Times New Roman" panose="02020603050405020304" pitchFamily="18" charset="0"/>
              <a:cs typeface="Times New Roman" panose="02020603050405020304" pitchFamily="18" charset="0"/>
            </a:rPr>
            <a:t> </a:t>
          </a:r>
        </a:p>
        <a:p>
          <a:endParaRPr lang="en-US" sz="1400" b="1" baseline="0">
            <a:solidFill>
              <a:srgbClr val="FF0000"/>
            </a:solidFill>
            <a:latin typeface="Times New Roman" panose="02020603050405020304" pitchFamily="18" charset="0"/>
            <a:cs typeface="Times New Roman" panose="02020603050405020304" pitchFamily="18" charset="0"/>
          </a:endParaRPr>
        </a:p>
        <a:p>
          <a:r>
            <a:rPr lang="en-US" sz="1400" b="1" baseline="0">
              <a:solidFill>
                <a:srgbClr val="FF0000"/>
              </a:solidFill>
              <a:latin typeface="Times New Roman" panose="02020603050405020304" pitchFamily="18" charset="0"/>
              <a:cs typeface="Times New Roman" panose="02020603050405020304" pitchFamily="18" charset="0"/>
            </a:rPr>
            <a:t>At the bottom is a brief explanation of matrix multiplication (MMULT), which underlies the optimization process given that we have several (a matrix of) stock returns.</a:t>
          </a:r>
        </a:p>
        <a:p>
          <a:endParaRPr lang="en-US" sz="1400" b="1" baseline="0">
            <a:solidFill>
              <a:srgbClr val="FF0000"/>
            </a:solidFill>
            <a:latin typeface="Times New Roman" panose="02020603050405020304" pitchFamily="18" charset="0"/>
            <a:cs typeface="Times New Roman" panose="02020603050405020304" pitchFamily="18"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2:BB117"/>
  <sheetViews>
    <sheetView workbookViewId="0">
      <selection activeCell="T8" sqref="T8"/>
    </sheetView>
  </sheetViews>
  <sheetFormatPr baseColWidth="10" defaultColWidth="6.83203125" defaultRowHeight="15" x14ac:dyDescent="0.2"/>
  <cols>
    <col min="1" max="1" width="7.83203125" customWidth="1"/>
    <col min="2" max="2" width="8" style="16" bestFit="1" customWidth="1"/>
    <col min="3" max="6" width="8" style="7" bestFit="1" customWidth="1"/>
    <col min="7" max="10" width="8" bestFit="1" customWidth="1"/>
    <col min="11" max="13" width="9" bestFit="1" customWidth="1"/>
    <col min="14" max="14" width="4.83203125" style="7" bestFit="1" customWidth="1"/>
    <col min="16" max="24" width="10" bestFit="1" customWidth="1"/>
    <col min="25" max="27" width="11" bestFit="1" customWidth="1"/>
    <col min="29" max="29" width="16.83203125" customWidth="1"/>
    <col min="30" max="30" width="19.5" customWidth="1"/>
    <col min="31" max="31" width="9.83203125" customWidth="1"/>
  </cols>
  <sheetData>
    <row r="22" spans="1:34" x14ac:dyDescent="0.2">
      <c r="A22" s="8" t="s">
        <v>0</v>
      </c>
      <c r="B22" s="26" t="s">
        <v>72</v>
      </c>
      <c r="C22" s="5" t="s">
        <v>73</v>
      </c>
      <c r="D22" s="5" t="s">
        <v>74</v>
      </c>
      <c r="E22" s="5" t="s">
        <v>75</v>
      </c>
      <c r="F22" s="5" t="s">
        <v>76</v>
      </c>
      <c r="G22" s="5" t="s">
        <v>77</v>
      </c>
      <c r="H22" s="5" t="s">
        <v>78</v>
      </c>
      <c r="I22" s="5" t="s">
        <v>79</v>
      </c>
      <c r="J22" s="5" t="s">
        <v>80</v>
      </c>
      <c r="K22" s="5" t="s">
        <v>81</v>
      </c>
      <c r="L22" s="5" t="s">
        <v>82</v>
      </c>
      <c r="M22" s="5" t="s">
        <v>83</v>
      </c>
      <c r="N22" s="6" t="s">
        <v>6</v>
      </c>
      <c r="O22" s="18" t="s">
        <v>31</v>
      </c>
      <c r="P22" s="26" t="s">
        <v>84</v>
      </c>
      <c r="Q22" s="26" t="s">
        <v>85</v>
      </c>
      <c r="R22" s="26" t="s">
        <v>86</v>
      </c>
      <c r="S22" s="26" t="s">
        <v>87</v>
      </c>
      <c r="T22" s="26" t="s">
        <v>88</v>
      </c>
      <c r="U22" s="26" t="s">
        <v>89</v>
      </c>
      <c r="V22" s="26" t="s">
        <v>90</v>
      </c>
      <c r="W22" s="26" t="s">
        <v>91</v>
      </c>
      <c r="X22" s="26" t="s">
        <v>92</v>
      </c>
      <c r="Y22" s="26" t="s">
        <v>93</v>
      </c>
      <c r="Z22" s="26" t="s">
        <v>94</v>
      </c>
      <c r="AA22" s="26" t="s">
        <v>95</v>
      </c>
      <c r="AC22" t="s">
        <v>32</v>
      </c>
    </row>
    <row r="23" spans="1:34" ht="16" thickBot="1" x14ac:dyDescent="0.25">
      <c r="A23">
        <v>200001</v>
      </c>
      <c r="B23" s="16">
        <v>-10.958907708057652</v>
      </c>
      <c r="C23" s="7">
        <v>1.81</v>
      </c>
      <c r="D23" s="7">
        <v>-4.54</v>
      </c>
      <c r="E23" s="7">
        <v>-3.55</v>
      </c>
      <c r="F23" s="4">
        <v>4.7</v>
      </c>
      <c r="G23" s="11">
        <v>10.56</v>
      </c>
      <c r="H23">
        <v>1.81</v>
      </c>
      <c r="I23">
        <v>0.95</v>
      </c>
      <c r="J23">
        <v>-3.18</v>
      </c>
      <c r="K23">
        <v>-4.54</v>
      </c>
      <c r="L23" s="16">
        <v>13.351247567569233</v>
      </c>
      <c r="M23" s="16">
        <v>6.7227419424550234</v>
      </c>
      <c r="N23" s="9">
        <v>0.41</v>
      </c>
      <c r="O23" s="18">
        <v>-1.1200000000000001</v>
      </c>
      <c r="P23" s="19">
        <f>B23-$N23</f>
        <v>-11.368907708057652</v>
      </c>
      <c r="Q23" s="19">
        <f t="shared" ref="Q23:AA23" si="0">C23-$N23</f>
        <v>1.4000000000000001</v>
      </c>
      <c r="R23" s="19">
        <f t="shared" si="0"/>
        <v>-4.95</v>
      </c>
      <c r="S23" s="19">
        <f t="shared" si="0"/>
        <v>-3.96</v>
      </c>
      <c r="T23" s="19">
        <f t="shared" si="0"/>
        <v>4.29</v>
      </c>
      <c r="U23" s="19">
        <f t="shared" si="0"/>
        <v>10.15</v>
      </c>
      <c r="V23" s="19">
        <f t="shared" si="0"/>
        <v>1.4000000000000001</v>
      </c>
      <c r="W23" s="19">
        <f t="shared" si="0"/>
        <v>0.54</v>
      </c>
      <c r="X23" s="19">
        <f t="shared" si="0"/>
        <v>-3.5900000000000003</v>
      </c>
      <c r="Y23" s="19">
        <f t="shared" si="0"/>
        <v>-4.95</v>
      </c>
      <c r="Z23" s="19">
        <f t="shared" si="0"/>
        <v>12.941247567569233</v>
      </c>
      <c r="AA23" s="19">
        <f t="shared" si="0"/>
        <v>6.3127419424550233</v>
      </c>
    </row>
    <row r="24" spans="1:34" x14ac:dyDescent="0.2">
      <c r="A24">
        <v>200002</v>
      </c>
      <c r="B24" s="16">
        <v>16.043244944055406</v>
      </c>
      <c r="C24" s="7">
        <v>26.02</v>
      </c>
      <c r="D24" s="7">
        <v>14.96</v>
      </c>
      <c r="E24" s="7">
        <v>13.06</v>
      </c>
      <c r="F24" s="4">
        <v>2.62</v>
      </c>
      <c r="G24" s="11">
        <v>29.41</v>
      </c>
      <c r="H24">
        <v>26.02</v>
      </c>
      <c r="I24">
        <v>18.41</v>
      </c>
      <c r="J24">
        <v>17.03</v>
      </c>
      <c r="K24">
        <v>14.96</v>
      </c>
      <c r="L24" s="16">
        <v>1.7663265251228795</v>
      </c>
      <c r="M24" s="16">
        <v>-0.95746378207342608</v>
      </c>
      <c r="N24" s="9">
        <v>0.43</v>
      </c>
      <c r="O24" s="18">
        <v>0.59</v>
      </c>
      <c r="P24" s="19">
        <f>B24-$N24</f>
        <v>15.613244944055406</v>
      </c>
      <c r="Q24" s="19">
        <f t="shared" ref="Q24" si="1">C24-$N24</f>
        <v>25.59</v>
      </c>
      <c r="R24" s="19">
        <f t="shared" ref="R24" si="2">D24-$N24</f>
        <v>14.530000000000001</v>
      </c>
      <c r="S24" s="19">
        <f t="shared" ref="S24" si="3">E24-$N24</f>
        <v>12.63</v>
      </c>
      <c r="T24" s="19">
        <f t="shared" ref="T24" si="4">F24-$N24</f>
        <v>2.19</v>
      </c>
      <c r="U24" s="19">
        <f t="shared" ref="U24" si="5">G24-$N24</f>
        <v>28.98</v>
      </c>
      <c r="V24" s="19">
        <f t="shared" ref="V24" si="6">H24-$N24</f>
        <v>25.59</v>
      </c>
      <c r="W24" s="19">
        <f>I24-$N24</f>
        <v>17.98</v>
      </c>
      <c r="X24" s="19">
        <f t="shared" ref="X24" si="7">J24-$N24</f>
        <v>16.600000000000001</v>
      </c>
      <c r="Y24" s="19">
        <f t="shared" ref="Y24" si="8">K24-$N24</f>
        <v>14.530000000000001</v>
      </c>
      <c r="Z24" s="19">
        <f>L24-$N24</f>
        <v>1.3363265251228795</v>
      </c>
      <c r="AA24" s="19">
        <f t="shared" ref="AA24" si="9">M24-$N24</f>
        <v>-1.3874637820734261</v>
      </c>
      <c r="AC24" s="15" t="s">
        <v>33</v>
      </c>
      <c r="AD24" s="15"/>
    </row>
    <row r="25" spans="1:34" x14ac:dyDescent="0.2">
      <c r="A25">
        <v>200003</v>
      </c>
      <c r="B25" s="16">
        <v>-1.9911546267612559</v>
      </c>
      <c r="C25" s="7">
        <v>10.56</v>
      </c>
      <c r="D25" s="7">
        <v>7.09</v>
      </c>
      <c r="E25" s="7">
        <v>3.65</v>
      </c>
      <c r="F25" s="4">
        <v>10.64</v>
      </c>
      <c r="G25" s="11">
        <v>-10.4</v>
      </c>
      <c r="H25">
        <v>-10.56</v>
      </c>
      <c r="I25">
        <v>-5.97</v>
      </c>
      <c r="J25">
        <v>-6.8</v>
      </c>
      <c r="K25">
        <v>-7.09</v>
      </c>
      <c r="L25" s="16">
        <v>1.1322565700094989</v>
      </c>
      <c r="M25" s="16">
        <v>-2.6504072505762921</v>
      </c>
      <c r="N25" s="9">
        <v>0.47</v>
      </c>
      <c r="O25" s="18">
        <v>1.36</v>
      </c>
      <c r="P25" s="19">
        <f t="shared" ref="P25:P81" si="10">B25-$N25</f>
        <v>-2.4611546267612558</v>
      </c>
      <c r="Q25" s="19">
        <f t="shared" ref="Q25:Q82" si="11">C25-$N25</f>
        <v>10.09</v>
      </c>
      <c r="R25" s="19">
        <f t="shared" ref="R25:R82" si="12">D25-$N25</f>
        <v>6.62</v>
      </c>
      <c r="S25" s="19">
        <f t="shared" ref="S25:S82" si="13">E25-$N25</f>
        <v>3.1799999999999997</v>
      </c>
      <c r="T25" s="19">
        <f t="shared" ref="T25:T82" si="14">F25-$N25</f>
        <v>10.17</v>
      </c>
      <c r="U25" s="19">
        <f t="shared" ref="U25:U82" si="15">G25-$N25</f>
        <v>-10.870000000000001</v>
      </c>
      <c r="V25" s="19">
        <f t="shared" ref="V25:V82" si="16">H25-$N25</f>
        <v>-11.030000000000001</v>
      </c>
      <c r="W25" s="19">
        <f t="shared" ref="W25:W82" si="17">I25-$N25</f>
        <v>-6.4399999999999995</v>
      </c>
      <c r="X25" s="19">
        <f t="shared" ref="X25:X82" si="18">J25-$N25</f>
        <v>-7.27</v>
      </c>
      <c r="Y25" s="19">
        <f t="shared" ref="Y25:Y82" si="19">K25-$N25</f>
        <v>-7.56</v>
      </c>
      <c r="Z25" s="19">
        <f t="shared" ref="Z25:Z82" si="20">L25-$N25</f>
        <v>0.66225657000949889</v>
      </c>
      <c r="AA25" s="19">
        <f t="shared" ref="AA25:AA81" si="21">M25-$N25</f>
        <v>-3.1204072505762923</v>
      </c>
      <c r="AC25" t="s">
        <v>34</v>
      </c>
      <c r="AD25" s="44">
        <v>0.14392855552883654</v>
      </c>
    </row>
    <row r="26" spans="1:34" x14ac:dyDescent="0.2">
      <c r="A26">
        <v>200004</v>
      </c>
      <c r="B26" s="16">
        <v>4.0632141296604809</v>
      </c>
      <c r="C26" s="7">
        <v>-12.26</v>
      </c>
      <c r="D26" s="7">
        <v>-5.51</v>
      </c>
      <c r="E26" s="7">
        <v>-6.06</v>
      </c>
      <c r="F26" s="4">
        <v>3.41</v>
      </c>
      <c r="G26" s="11">
        <v>-18.13</v>
      </c>
      <c r="H26">
        <v>-12.26</v>
      </c>
      <c r="I26">
        <v>-12.07</v>
      </c>
      <c r="J26">
        <v>-6.68</v>
      </c>
      <c r="K26">
        <v>-5.51</v>
      </c>
      <c r="L26" s="16">
        <v>23.51126009363276</v>
      </c>
      <c r="M26" s="16">
        <v>-0.41188620524229014</v>
      </c>
      <c r="N26" s="9">
        <v>0.46</v>
      </c>
      <c r="O26" s="18">
        <v>-1.53</v>
      </c>
      <c r="P26" s="19">
        <f t="shared" si="10"/>
        <v>3.6032141296604809</v>
      </c>
      <c r="Q26" s="19">
        <f t="shared" si="11"/>
        <v>-12.72</v>
      </c>
      <c r="R26" s="19">
        <f t="shared" si="12"/>
        <v>-5.97</v>
      </c>
      <c r="S26" s="19">
        <f t="shared" si="13"/>
        <v>-6.52</v>
      </c>
      <c r="T26" s="19">
        <f t="shared" si="14"/>
        <v>2.95</v>
      </c>
      <c r="U26" s="19">
        <f t="shared" si="15"/>
        <v>-18.59</v>
      </c>
      <c r="V26" s="19">
        <f t="shared" si="16"/>
        <v>-12.72</v>
      </c>
      <c r="W26" s="19">
        <f t="shared" si="17"/>
        <v>-12.530000000000001</v>
      </c>
      <c r="X26" s="19">
        <f t="shared" si="18"/>
        <v>-7.14</v>
      </c>
      <c r="Y26" s="19">
        <f t="shared" si="19"/>
        <v>-5.97</v>
      </c>
      <c r="Z26" s="19">
        <f t="shared" si="20"/>
        <v>23.051260093632759</v>
      </c>
      <c r="AA26" s="19">
        <f t="shared" si="21"/>
        <v>-0.87188620524229021</v>
      </c>
      <c r="AC26" s="43" t="s">
        <v>35</v>
      </c>
      <c r="AD26" s="45">
        <v>2.0715429096617385E-2</v>
      </c>
    </row>
    <row r="27" spans="1:34" x14ac:dyDescent="0.2">
      <c r="A27">
        <v>200005</v>
      </c>
      <c r="B27" s="16">
        <v>0.10920764053721907</v>
      </c>
      <c r="C27" s="7">
        <v>-7.49</v>
      </c>
      <c r="D27" s="7">
        <v>-3.29</v>
      </c>
      <c r="E27" s="7">
        <v>-3.57</v>
      </c>
      <c r="F27" s="4">
        <v>-2.58</v>
      </c>
      <c r="G27" s="11">
        <v>-10.33</v>
      </c>
      <c r="H27">
        <v>-7.49</v>
      </c>
      <c r="I27">
        <v>-8.35</v>
      </c>
      <c r="J27">
        <v>-4.58</v>
      </c>
      <c r="K27">
        <v>-3.29</v>
      </c>
      <c r="L27" s="16">
        <v>-4.3383396360717281</v>
      </c>
      <c r="M27" s="16">
        <v>-8.704251432390226</v>
      </c>
      <c r="N27" s="9">
        <v>0.5</v>
      </c>
      <c r="O27" s="18">
        <v>1.54</v>
      </c>
      <c r="P27" s="19">
        <f t="shared" si="10"/>
        <v>-0.3907923594627809</v>
      </c>
      <c r="Q27" s="19">
        <f t="shared" si="11"/>
        <v>-7.99</v>
      </c>
      <c r="R27" s="19">
        <f t="shared" si="12"/>
        <v>-3.79</v>
      </c>
      <c r="S27" s="19">
        <f t="shared" si="13"/>
        <v>-4.07</v>
      </c>
      <c r="T27" s="19">
        <f t="shared" si="14"/>
        <v>-3.08</v>
      </c>
      <c r="U27" s="19">
        <f t="shared" si="15"/>
        <v>-10.83</v>
      </c>
      <c r="V27" s="19">
        <f t="shared" si="16"/>
        <v>-7.99</v>
      </c>
      <c r="W27" s="19">
        <f t="shared" si="17"/>
        <v>-8.85</v>
      </c>
      <c r="X27" s="19">
        <f t="shared" si="18"/>
        <v>-5.08</v>
      </c>
      <c r="Y27" s="19">
        <f t="shared" si="19"/>
        <v>-3.79</v>
      </c>
      <c r="Z27" s="19">
        <f t="shared" si="20"/>
        <v>-4.8383396360717281</v>
      </c>
      <c r="AA27" s="19">
        <f t="shared" si="21"/>
        <v>-9.204251432390226</v>
      </c>
      <c r="AC27" t="s">
        <v>36</v>
      </c>
      <c r="AD27" s="44">
        <v>3.8312123569038911E-3</v>
      </c>
    </row>
    <row r="28" spans="1:34" x14ac:dyDescent="0.2">
      <c r="A28">
        <v>200006</v>
      </c>
      <c r="B28" s="16">
        <v>-4.1214758871300914</v>
      </c>
      <c r="C28" s="7">
        <v>22.07</v>
      </c>
      <c r="D28" s="7">
        <v>8.11</v>
      </c>
      <c r="E28" s="7">
        <v>6.83</v>
      </c>
      <c r="F28" s="4">
        <v>2.72</v>
      </c>
      <c r="G28" s="11">
        <v>18.399999999999999</v>
      </c>
      <c r="H28">
        <v>22.07</v>
      </c>
      <c r="I28">
        <v>12.92</v>
      </c>
      <c r="J28">
        <v>9.1</v>
      </c>
      <c r="K28">
        <v>8.11</v>
      </c>
      <c r="L28" s="16">
        <v>-0.1949735753775482</v>
      </c>
      <c r="M28" s="16">
        <v>-1.1606903496481942</v>
      </c>
      <c r="N28" s="9">
        <v>0.4</v>
      </c>
      <c r="O28" s="18">
        <v>-6.04</v>
      </c>
      <c r="P28" s="19">
        <f t="shared" si="10"/>
        <v>-4.5214758871300917</v>
      </c>
      <c r="Q28" s="19">
        <f t="shared" si="11"/>
        <v>21.67</v>
      </c>
      <c r="R28" s="19">
        <f t="shared" si="12"/>
        <v>7.7099999999999991</v>
      </c>
      <c r="S28" s="19">
        <f t="shared" si="13"/>
        <v>6.43</v>
      </c>
      <c r="T28" s="19">
        <f t="shared" si="14"/>
        <v>2.3200000000000003</v>
      </c>
      <c r="U28" s="19">
        <f t="shared" si="15"/>
        <v>18</v>
      </c>
      <c r="V28" s="19">
        <f t="shared" si="16"/>
        <v>21.67</v>
      </c>
      <c r="W28" s="19">
        <f t="shared" si="17"/>
        <v>12.52</v>
      </c>
      <c r="X28" s="19">
        <f t="shared" si="18"/>
        <v>8.6999999999999993</v>
      </c>
      <c r="Y28" s="19">
        <f t="shared" si="19"/>
        <v>7.7099999999999991</v>
      </c>
      <c r="Z28" s="19">
        <f t="shared" si="20"/>
        <v>-0.59497357537754825</v>
      </c>
      <c r="AA28" s="19">
        <f t="shared" si="21"/>
        <v>-1.5606903496481941</v>
      </c>
      <c r="AC28" s="43" t="s">
        <v>37</v>
      </c>
      <c r="AD28" s="45">
        <v>6.1495273838274391</v>
      </c>
    </row>
    <row r="29" spans="1:34" ht="16" thickBot="1" x14ac:dyDescent="0.25">
      <c r="A29">
        <v>200007</v>
      </c>
      <c r="B29" s="16">
        <v>-13.800900732687216</v>
      </c>
      <c r="C29" s="7">
        <v>-1.85</v>
      </c>
      <c r="D29" s="7">
        <v>-3.36</v>
      </c>
      <c r="E29" s="7">
        <v>-1.4</v>
      </c>
      <c r="F29" s="4">
        <v>-1.81</v>
      </c>
      <c r="G29" s="11">
        <v>-1.9</v>
      </c>
      <c r="H29">
        <v>-1.85</v>
      </c>
      <c r="I29">
        <v>-1.47</v>
      </c>
      <c r="J29">
        <v>-4.3099999999999996</v>
      </c>
      <c r="K29">
        <v>-3.36</v>
      </c>
      <c r="L29" s="16">
        <v>22.272364308571252</v>
      </c>
      <c r="M29" s="16">
        <v>-3.3731187404789225</v>
      </c>
      <c r="N29" s="9">
        <v>0.48</v>
      </c>
      <c r="O29" s="18">
        <v>-3.08</v>
      </c>
      <c r="P29" s="19">
        <f t="shared" si="10"/>
        <v>-14.280900732687217</v>
      </c>
      <c r="Q29" s="19">
        <f t="shared" si="11"/>
        <v>-2.33</v>
      </c>
      <c r="R29" s="19">
        <f t="shared" si="12"/>
        <v>-3.84</v>
      </c>
      <c r="S29" s="19">
        <f t="shared" si="13"/>
        <v>-1.88</v>
      </c>
      <c r="T29" s="19">
        <f t="shared" si="14"/>
        <v>-2.29</v>
      </c>
      <c r="U29" s="19">
        <f t="shared" si="15"/>
        <v>-2.38</v>
      </c>
      <c r="V29" s="19">
        <f t="shared" si="16"/>
        <v>-2.33</v>
      </c>
      <c r="W29" s="19">
        <f t="shared" si="17"/>
        <v>-1.95</v>
      </c>
      <c r="X29" s="19">
        <f t="shared" si="18"/>
        <v>-4.7899999999999991</v>
      </c>
      <c r="Y29" s="19">
        <f t="shared" si="19"/>
        <v>-3.84</v>
      </c>
      <c r="Z29" s="19">
        <f t="shared" si="20"/>
        <v>21.792364308571251</v>
      </c>
      <c r="AA29" s="19">
        <f t="shared" si="21"/>
        <v>-3.8531187404789224</v>
      </c>
      <c r="AC29" s="13" t="s">
        <v>38</v>
      </c>
      <c r="AD29" s="13">
        <v>60</v>
      </c>
    </row>
    <row r="30" spans="1:34" x14ac:dyDescent="0.2">
      <c r="A30">
        <v>200008</v>
      </c>
      <c r="B30" s="16">
        <v>1.1622660613669884</v>
      </c>
      <c r="C30" s="7">
        <v>8.06</v>
      </c>
      <c r="D30" s="7">
        <v>7.67</v>
      </c>
      <c r="E30" s="7">
        <v>10.28</v>
      </c>
      <c r="F30" s="4">
        <v>7.3</v>
      </c>
      <c r="G30" s="11">
        <v>3.82</v>
      </c>
      <c r="H30">
        <v>8.06</v>
      </c>
      <c r="I30">
        <v>6.12</v>
      </c>
      <c r="J30">
        <v>5.52</v>
      </c>
      <c r="K30">
        <v>7.67</v>
      </c>
      <c r="L30" s="16">
        <v>6.2150443374962947</v>
      </c>
      <c r="M30" s="16">
        <v>-0.47114923578976275</v>
      </c>
      <c r="N30" s="9">
        <v>0.5</v>
      </c>
      <c r="O30" s="18">
        <v>7.75</v>
      </c>
      <c r="P30" s="19">
        <f t="shared" si="10"/>
        <v>0.6622660613669884</v>
      </c>
      <c r="Q30" s="19">
        <f t="shared" si="11"/>
        <v>7.5600000000000005</v>
      </c>
      <c r="R30" s="19">
        <f t="shared" si="12"/>
        <v>7.17</v>
      </c>
      <c r="S30" s="19">
        <f t="shared" si="13"/>
        <v>9.7799999999999994</v>
      </c>
      <c r="T30" s="19">
        <f t="shared" si="14"/>
        <v>6.8</v>
      </c>
      <c r="U30" s="19">
        <f>G30-$N30</f>
        <v>3.32</v>
      </c>
      <c r="V30" s="19">
        <f t="shared" si="16"/>
        <v>7.5600000000000005</v>
      </c>
      <c r="W30" s="19">
        <f t="shared" si="17"/>
        <v>5.62</v>
      </c>
      <c r="X30" s="19">
        <f t="shared" si="18"/>
        <v>5.0199999999999996</v>
      </c>
      <c r="Y30" s="19">
        <f t="shared" si="19"/>
        <v>7.17</v>
      </c>
      <c r="Z30" s="19">
        <f t="shared" si="20"/>
        <v>5.7150443374962947</v>
      </c>
      <c r="AA30" s="19">
        <f t="shared" si="21"/>
        <v>-0.97114923578976275</v>
      </c>
    </row>
    <row r="31" spans="1:34" ht="16" thickBot="1" x14ac:dyDescent="0.25">
      <c r="A31">
        <v>200009</v>
      </c>
      <c r="B31" s="16">
        <v>-5.714277602818151</v>
      </c>
      <c r="C31" s="7">
        <v>-3.73</v>
      </c>
      <c r="D31" s="7">
        <v>-4.6900000000000004</v>
      </c>
      <c r="E31" s="7">
        <v>-4.6500000000000004</v>
      </c>
      <c r="F31" s="4">
        <v>5.51</v>
      </c>
      <c r="G31" s="11">
        <v>-3.3</v>
      </c>
      <c r="H31">
        <v>-3.73</v>
      </c>
      <c r="I31">
        <v>-3.63</v>
      </c>
      <c r="J31">
        <v>-2.99</v>
      </c>
      <c r="K31">
        <v>-4.6900000000000004</v>
      </c>
      <c r="L31" s="16">
        <v>1.6681749699429842</v>
      </c>
      <c r="M31" s="16">
        <v>-0.36514795878936612</v>
      </c>
      <c r="N31" s="9">
        <v>0.51</v>
      </c>
      <c r="O31" s="18">
        <v>0.56000000000000005</v>
      </c>
      <c r="P31" s="19">
        <f t="shared" si="10"/>
        <v>-6.2242776028181508</v>
      </c>
      <c r="Q31" s="19">
        <f t="shared" si="11"/>
        <v>-4.24</v>
      </c>
      <c r="R31" s="19">
        <f t="shared" si="12"/>
        <v>-5.2</v>
      </c>
      <c r="S31" s="19">
        <f t="shared" si="13"/>
        <v>-5.16</v>
      </c>
      <c r="T31" s="19">
        <f t="shared" si="14"/>
        <v>5</v>
      </c>
      <c r="U31" s="19">
        <f t="shared" si="15"/>
        <v>-3.8099999999999996</v>
      </c>
      <c r="V31" s="19">
        <f t="shared" si="16"/>
        <v>-4.24</v>
      </c>
      <c r="W31" s="19">
        <f t="shared" si="17"/>
        <v>-4.1399999999999997</v>
      </c>
      <c r="X31" s="19">
        <f t="shared" si="18"/>
        <v>-3.5</v>
      </c>
      <c r="Y31" s="19">
        <f t="shared" si="19"/>
        <v>-5.2</v>
      </c>
      <c r="Z31" s="19">
        <f t="shared" si="20"/>
        <v>1.1581749699429842</v>
      </c>
      <c r="AA31" s="19">
        <f t="shared" si="21"/>
        <v>-0.87514795878936613</v>
      </c>
      <c r="AC31" t="s">
        <v>39</v>
      </c>
    </row>
    <row r="32" spans="1:34" x14ac:dyDescent="0.2">
      <c r="A32">
        <v>200010</v>
      </c>
      <c r="B32" s="16">
        <v>15.013771091656613</v>
      </c>
      <c r="C32" s="7">
        <v>-7.71</v>
      </c>
      <c r="D32" s="7">
        <v>-4.4000000000000004</v>
      </c>
      <c r="E32" s="7">
        <v>-2.48</v>
      </c>
      <c r="F32" s="4">
        <v>-1.57</v>
      </c>
      <c r="G32" s="11">
        <v>-7.31</v>
      </c>
      <c r="H32">
        <v>-7.71</v>
      </c>
      <c r="I32">
        <v>-4.5599999999999996</v>
      </c>
      <c r="J32">
        <v>-5.43</v>
      </c>
      <c r="K32">
        <v>-4.4000000000000004</v>
      </c>
      <c r="L32" s="16">
        <v>-13.15155025629428</v>
      </c>
      <c r="M32" s="16">
        <v>-9.3227790680422107</v>
      </c>
      <c r="N32" s="9">
        <v>0.56000000000000005</v>
      </c>
      <c r="O32" s="18">
        <v>-2.17</v>
      </c>
      <c r="P32" s="19">
        <f t="shared" si="10"/>
        <v>14.453771091656613</v>
      </c>
      <c r="Q32" s="19">
        <f t="shared" si="11"/>
        <v>-8.27</v>
      </c>
      <c r="R32" s="19">
        <f t="shared" si="12"/>
        <v>-4.9600000000000009</v>
      </c>
      <c r="S32" s="19">
        <f t="shared" si="13"/>
        <v>-3.04</v>
      </c>
      <c r="T32" s="19">
        <f t="shared" si="14"/>
        <v>-2.13</v>
      </c>
      <c r="U32" s="19">
        <f t="shared" si="15"/>
        <v>-7.8699999999999992</v>
      </c>
      <c r="V32" s="19">
        <f t="shared" si="16"/>
        <v>-8.27</v>
      </c>
      <c r="W32" s="19">
        <f t="shared" si="17"/>
        <v>-5.1199999999999992</v>
      </c>
      <c r="X32" s="19">
        <f t="shared" si="18"/>
        <v>-5.99</v>
      </c>
      <c r="Y32" s="19">
        <f t="shared" si="19"/>
        <v>-4.9600000000000009</v>
      </c>
      <c r="Z32" s="19">
        <f t="shared" si="20"/>
        <v>-13.711550256294281</v>
      </c>
      <c r="AA32" s="19">
        <f t="shared" si="21"/>
        <v>-9.8827790680422112</v>
      </c>
      <c r="AC32" s="14"/>
      <c r="AD32" s="14" t="s">
        <v>43</v>
      </c>
      <c r="AE32" s="14" t="s">
        <v>44</v>
      </c>
      <c r="AF32" s="14" t="s">
        <v>45</v>
      </c>
      <c r="AG32" s="14" t="s">
        <v>46</v>
      </c>
      <c r="AH32" s="14" t="s">
        <v>47</v>
      </c>
    </row>
    <row r="33" spans="1:54" x14ac:dyDescent="0.2">
      <c r="A33">
        <v>200011</v>
      </c>
      <c r="B33" s="16">
        <v>1.9238130663152411</v>
      </c>
      <c r="C33" s="7">
        <v>10.79</v>
      </c>
      <c r="D33" s="7">
        <v>10.57</v>
      </c>
      <c r="E33" s="7">
        <v>9.9</v>
      </c>
      <c r="F33" s="4">
        <v>9.8000000000000007</v>
      </c>
      <c r="G33" s="11">
        <v>-9.18</v>
      </c>
      <c r="H33">
        <v>-10.79</v>
      </c>
      <c r="I33">
        <v>-9.39</v>
      </c>
      <c r="J33">
        <v>-10.52</v>
      </c>
      <c r="K33">
        <v>-10.57</v>
      </c>
      <c r="L33" s="16">
        <v>-5.8739318568994818</v>
      </c>
      <c r="M33" s="16">
        <v>5.0004109191854305</v>
      </c>
      <c r="N33" s="9">
        <v>0.51</v>
      </c>
      <c r="O33" s="18">
        <v>-5.77</v>
      </c>
      <c r="P33" s="19">
        <f t="shared" si="10"/>
        <v>1.4138130663152411</v>
      </c>
      <c r="Q33" s="19">
        <f t="shared" si="11"/>
        <v>10.28</v>
      </c>
      <c r="R33" s="19">
        <f t="shared" si="12"/>
        <v>10.06</v>
      </c>
      <c r="S33" s="19">
        <f t="shared" si="13"/>
        <v>9.39</v>
      </c>
      <c r="T33" s="19">
        <f t="shared" si="14"/>
        <v>9.2900000000000009</v>
      </c>
      <c r="U33" s="19">
        <f t="shared" si="15"/>
        <v>-9.69</v>
      </c>
      <c r="V33" s="19">
        <f t="shared" si="16"/>
        <v>-11.299999999999999</v>
      </c>
      <c r="W33" s="19">
        <f t="shared" si="17"/>
        <v>-9.9</v>
      </c>
      <c r="X33" s="19">
        <f t="shared" si="18"/>
        <v>-11.03</v>
      </c>
      <c r="Y33" s="19">
        <f t="shared" si="19"/>
        <v>-11.08</v>
      </c>
      <c r="Z33" s="19">
        <f t="shared" si="20"/>
        <v>-6.3839318568994816</v>
      </c>
      <c r="AA33" s="19">
        <f t="shared" si="21"/>
        <v>4.4904109191854307</v>
      </c>
      <c r="AC33" t="s">
        <v>40</v>
      </c>
      <c r="AD33">
        <v>1</v>
      </c>
      <c r="AE33">
        <v>46.39770450799324</v>
      </c>
      <c r="AF33">
        <v>46.39770450799324</v>
      </c>
      <c r="AG33">
        <v>1.2269108727971059</v>
      </c>
      <c r="AH33">
        <v>0.27258113664986378</v>
      </c>
    </row>
    <row r="34" spans="1:54" x14ac:dyDescent="0.2">
      <c r="A34">
        <v>200012</v>
      </c>
      <c r="B34" s="16">
        <v>6.9176382764127018</v>
      </c>
      <c r="C34" s="7">
        <v>1.32</v>
      </c>
      <c r="D34" s="7">
        <v>8.85</v>
      </c>
      <c r="E34" s="7">
        <v>7.49</v>
      </c>
      <c r="F34" s="4">
        <v>-0.23</v>
      </c>
      <c r="G34" s="11">
        <v>-2.39</v>
      </c>
      <c r="H34">
        <v>1.32</v>
      </c>
      <c r="I34">
        <v>6.21</v>
      </c>
      <c r="J34">
        <v>8.14</v>
      </c>
      <c r="K34">
        <v>8.85</v>
      </c>
      <c r="L34" s="16">
        <v>7.4422633590724736</v>
      </c>
      <c r="M34" s="16">
        <v>16.764874337587916</v>
      </c>
      <c r="N34" s="9">
        <v>0.5</v>
      </c>
      <c r="O34" s="18">
        <v>-7.0000000000000007E-2</v>
      </c>
      <c r="P34" s="19">
        <f t="shared" si="10"/>
        <v>6.4176382764127018</v>
      </c>
      <c r="Q34" s="19">
        <f t="shared" si="11"/>
        <v>0.82000000000000006</v>
      </c>
      <c r="R34" s="19">
        <f t="shared" si="12"/>
        <v>8.35</v>
      </c>
      <c r="S34" s="19">
        <f t="shared" si="13"/>
        <v>6.99</v>
      </c>
      <c r="T34" s="19">
        <f t="shared" si="14"/>
        <v>-0.73</v>
      </c>
      <c r="U34" s="19">
        <f t="shared" si="15"/>
        <v>-2.89</v>
      </c>
      <c r="V34" s="19">
        <f t="shared" si="16"/>
        <v>0.82000000000000006</v>
      </c>
      <c r="W34" s="19">
        <f t="shared" si="17"/>
        <v>5.71</v>
      </c>
      <c r="X34" s="19">
        <f t="shared" si="18"/>
        <v>7.6400000000000006</v>
      </c>
      <c r="Y34" s="19">
        <f t="shared" si="19"/>
        <v>8.35</v>
      </c>
      <c r="Z34" s="19">
        <f t="shared" si="20"/>
        <v>6.9422633590724736</v>
      </c>
      <c r="AA34" s="19">
        <f t="shared" si="21"/>
        <v>16.264874337587916</v>
      </c>
      <c r="AC34" t="s">
        <v>41</v>
      </c>
      <c r="AD34">
        <v>58</v>
      </c>
      <c r="AE34">
        <v>2193.3678485777259</v>
      </c>
      <c r="AF34">
        <v>37.816687044443547</v>
      </c>
    </row>
    <row r="35" spans="1:54" ht="16" thickBot="1" x14ac:dyDescent="0.25">
      <c r="A35">
        <v>200101</v>
      </c>
      <c r="B35" s="16">
        <v>11.813000000000001</v>
      </c>
      <c r="C35" s="7">
        <v>14.85</v>
      </c>
      <c r="D35" s="7">
        <v>4.38</v>
      </c>
      <c r="E35" s="7">
        <v>3.81</v>
      </c>
      <c r="F35" s="4">
        <v>3.24</v>
      </c>
      <c r="G35" s="11">
        <v>17.739999999999998</v>
      </c>
      <c r="H35">
        <v>14.85</v>
      </c>
      <c r="I35">
        <v>10.71</v>
      </c>
      <c r="J35">
        <v>7.45</v>
      </c>
      <c r="K35">
        <v>4.38</v>
      </c>
      <c r="L35" s="16">
        <v>11.109428329220702</v>
      </c>
      <c r="M35" s="16">
        <v>-3.6381953660939521</v>
      </c>
      <c r="N35" s="9">
        <v>0.54</v>
      </c>
      <c r="O35" s="18">
        <v>6.96</v>
      </c>
      <c r="P35" s="19">
        <f t="shared" si="10"/>
        <v>11.273</v>
      </c>
      <c r="Q35" s="19">
        <f t="shared" si="11"/>
        <v>14.309999999999999</v>
      </c>
      <c r="R35" s="19">
        <f t="shared" si="12"/>
        <v>3.84</v>
      </c>
      <c r="S35" s="19">
        <f t="shared" si="13"/>
        <v>3.27</v>
      </c>
      <c r="T35" s="19">
        <f t="shared" si="14"/>
        <v>2.7</v>
      </c>
      <c r="U35" s="19">
        <f>G35-$N35</f>
        <v>17.2</v>
      </c>
      <c r="V35" s="19">
        <f t="shared" si="16"/>
        <v>14.309999999999999</v>
      </c>
      <c r="W35" s="19">
        <f t="shared" si="17"/>
        <v>10.170000000000002</v>
      </c>
      <c r="X35" s="19">
        <f t="shared" si="18"/>
        <v>6.91</v>
      </c>
      <c r="Y35" s="19">
        <f t="shared" si="19"/>
        <v>3.84</v>
      </c>
      <c r="Z35" s="19">
        <f t="shared" si="20"/>
        <v>10.569428329220703</v>
      </c>
      <c r="AA35" s="19">
        <f>M35-$N35</f>
        <v>-4.1781953660939521</v>
      </c>
      <c r="AC35" s="13" t="s">
        <v>42</v>
      </c>
      <c r="AD35" s="13">
        <v>59</v>
      </c>
      <c r="AE35" s="13">
        <v>2239.7655530857191</v>
      </c>
      <c r="AF35" s="13"/>
      <c r="AG35" s="13"/>
      <c r="AH35" s="13"/>
    </row>
    <row r="36" spans="1:54" ht="16" thickBot="1" x14ac:dyDescent="0.25">
      <c r="A36">
        <v>200102</v>
      </c>
      <c r="B36" s="16">
        <v>0.96612987472783529</v>
      </c>
      <c r="C36" s="7">
        <v>5.44</v>
      </c>
      <c r="D36" s="7">
        <v>6.71</v>
      </c>
      <c r="E36" s="7">
        <v>7.73</v>
      </c>
      <c r="F36" s="4">
        <v>10.62</v>
      </c>
      <c r="G36" s="11">
        <v>-3.24</v>
      </c>
      <c r="H36">
        <v>-5.44</v>
      </c>
      <c r="I36">
        <v>-5.2</v>
      </c>
      <c r="J36">
        <v>-5.31</v>
      </c>
      <c r="K36">
        <v>-6.71</v>
      </c>
      <c r="L36" s="16">
        <v>9.5817020289786843</v>
      </c>
      <c r="M36" s="16">
        <v>5.3446750793891615</v>
      </c>
      <c r="N36" s="9">
        <v>0.39</v>
      </c>
      <c r="O36" s="18">
        <v>0.92</v>
      </c>
      <c r="P36" s="19">
        <f t="shared" si="10"/>
        <v>0.57612987472783528</v>
      </c>
      <c r="Q36" s="19">
        <f t="shared" si="11"/>
        <v>5.0500000000000007</v>
      </c>
      <c r="R36" s="19">
        <f t="shared" si="12"/>
        <v>6.32</v>
      </c>
      <c r="S36" s="19">
        <f t="shared" si="13"/>
        <v>7.3400000000000007</v>
      </c>
      <c r="T36" s="19">
        <f t="shared" si="14"/>
        <v>10.229999999999999</v>
      </c>
      <c r="U36" s="19">
        <f t="shared" si="15"/>
        <v>-3.6300000000000003</v>
      </c>
      <c r="V36" s="19">
        <f t="shared" si="16"/>
        <v>-5.83</v>
      </c>
      <c r="W36" s="19">
        <f t="shared" si="17"/>
        <v>-5.59</v>
      </c>
      <c r="X36" s="19">
        <f t="shared" si="18"/>
        <v>-5.6999999999999993</v>
      </c>
      <c r="Y36" s="19">
        <f t="shared" si="19"/>
        <v>-7.1</v>
      </c>
      <c r="Z36" s="19">
        <f t="shared" si="20"/>
        <v>9.1917020289786837</v>
      </c>
      <c r="AA36" s="19">
        <f t="shared" si="21"/>
        <v>4.9546750793891619</v>
      </c>
    </row>
    <row r="37" spans="1:54" x14ac:dyDescent="0.2">
      <c r="A37">
        <v>200103</v>
      </c>
      <c r="B37" s="16">
        <v>2.4554503468766611</v>
      </c>
      <c r="C37" s="7">
        <v>4.3600000000000003</v>
      </c>
      <c r="D37" s="7">
        <v>5.73</v>
      </c>
      <c r="E37" s="7">
        <v>4.9000000000000004</v>
      </c>
      <c r="F37" s="4">
        <v>7.38</v>
      </c>
      <c r="G37" s="11">
        <v>-1.1299999999999999</v>
      </c>
      <c r="H37">
        <v>-4.3600000000000003</v>
      </c>
      <c r="I37">
        <v>-3.17</v>
      </c>
      <c r="J37">
        <v>-3</v>
      </c>
      <c r="K37">
        <v>-5.73</v>
      </c>
      <c r="L37" s="16">
        <v>-0.99198705270371113</v>
      </c>
      <c r="M37" s="16">
        <v>0.63437825489115185</v>
      </c>
      <c r="N37" s="9">
        <v>0.44</v>
      </c>
      <c r="O37" s="18">
        <v>1.78</v>
      </c>
      <c r="P37" s="19">
        <f t="shared" si="10"/>
        <v>2.0154503468766611</v>
      </c>
      <c r="Q37" s="19">
        <f t="shared" si="11"/>
        <v>3.9200000000000004</v>
      </c>
      <c r="R37" s="19">
        <f t="shared" si="12"/>
        <v>5.29</v>
      </c>
      <c r="S37" s="19">
        <f t="shared" si="13"/>
        <v>4.46</v>
      </c>
      <c r="T37" s="19">
        <f t="shared" si="14"/>
        <v>6.9399999999999995</v>
      </c>
      <c r="U37" s="19">
        <f t="shared" si="15"/>
        <v>-1.5699999999999998</v>
      </c>
      <c r="V37" s="19">
        <f t="shared" si="16"/>
        <v>-4.8000000000000007</v>
      </c>
      <c r="W37" s="19">
        <f t="shared" si="17"/>
        <v>-3.61</v>
      </c>
      <c r="X37" s="19">
        <f t="shared" si="18"/>
        <v>-3.44</v>
      </c>
      <c r="Y37" s="19">
        <f t="shared" si="19"/>
        <v>-6.1700000000000008</v>
      </c>
      <c r="Z37" s="19">
        <f t="shared" si="20"/>
        <v>-1.4319870527037111</v>
      </c>
      <c r="AA37" s="19">
        <f t="shared" si="21"/>
        <v>0.19437825489115185</v>
      </c>
      <c r="AC37" s="14"/>
      <c r="AD37" s="14" t="s">
        <v>48</v>
      </c>
      <c r="AE37" s="14" t="s">
        <v>37</v>
      </c>
      <c r="AF37" s="14" t="s">
        <v>49</v>
      </c>
      <c r="AG37" s="14" t="s">
        <v>50</v>
      </c>
      <c r="AH37" s="14" t="s">
        <v>51</v>
      </c>
      <c r="AI37" s="14" t="s">
        <v>52</v>
      </c>
      <c r="AJ37" s="14" t="s">
        <v>53</v>
      </c>
      <c r="AK37" s="14" t="s">
        <v>54</v>
      </c>
    </row>
    <row r="38" spans="1:54" x14ac:dyDescent="0.2">
      <c r="A38">
        <v>200104</v>
      </c>
      <c r="B38" s="16">
        <v>1.9322654219076384E-2</v>
      </c>
      <c r="C38" s="7">
        <v>7.48</v>
      </c>
      <c r="D38" s="7">
        <v>8.14</v>
      </c>
      <c r="E38" s="7">
        <v>10.6</v>
      </c>
      <c r="F38" s="4">
        <v>7.99</v>
      </c>
      <c r="G38" s="11">
        <v>2.9</v>
      </c>
      <c r="H38">
        <v>7.48</v>
      </c>
      <c r="I38">
        <v>7.23</v>
      </c>
      <c r="J38">
        <v>7.33</v>
      </c>
      <c r="K38">
        <v>8.14</v>
      </c>
      <c r="L38" s="16">
        <v>6.0353264723968385</v>
      </c>
      <c r="M38" s="16">
        <v>5.8242302073699577</v>
      </c>
      <c r="N38" s="9">
        <v>0.39</v>
      </c>
      <c r="O38" s="18">
        <v>-0.05</v>
      </c>
      <c r="P38" s="19">
        <f t="shared" si="10"/>
        <v>-0.37067734578092365</v>
      </c>
      <c r="Q38" s="19">
        <f t="shared" si="11"/>
        <v>7.0900000000000007</v>
      </c>
      <c r="R38" s="19">
        <f t="shared" si="12"/>
        <v>7.7500000000000009</v>
      </c>
      <c r="S38" s="19">
        <f t="shared" si="13"/>
        <v>10.209999999999999</v>
      </c>
      <c r="T38" s="19">
        <f t="shared" si="14"/>
        <v>7.6000000000000005</v>
      </c>
      <c r="U38" s="19">
        <f t="shared" si="15"/>
        <v>2.5099999999999998</v>
      </c>
      <c r="V38" s="19">
        <f t="shared" si="16"/>
        <v>7.0900000000000007</v>
      </c>
      <c r="W38" s="19">
        <f t="shared" si="17"/>
        <v>6.8400000000000007</v>
      </c>
      <c r="X38" s="19">
        <f t="shared" si="18"/>
        <v>6.94</v>
      </c>
      <c r="Y38" s="19">
        <f t="shared" si="19"/>
        <v>7.7500000000000009</v>
      </c>
      <c r="Z38" s="19">
        <f t="shared" si="20"/>
        <v>5.6453264723968388</v>
      </c>
      <c r="AA38" s="19">
        <f t="shared" si="21"/>
        <v>5.434230207369958</v>
      </c>
      <c r="AC38" t="s">
        <v>98</v>
      </c>
      <c r="AD38">
        <v>2.3305530563219814</v>
      </c>
      <c r="AE38">
        <v>0.80844598882425889</v>
      </c>
      <c r="AF38">
        <v>2.8827566572645833</v>
      </c>
      <c r="AG38">
        <v>5.5208473637456878E-3</v>
      </c>
      <c r="AH38">
        <v>0.71227258550537886</v>
      </c>
      <c r="AI38">
        <v>3.9488335271385839</v>
      </c>
      <c r="AJ38">
        <v>0.71227258550537886</v>
      </c>
      <c r="AK38">
        <v>3.9488335271385839</v>
      </c>
    </row>
    <row r="39" spans="1:54" ht="16" thickBot="1" x14ac:dyDescent="0.25">
      <c r="A39">
        <v>200105</v>
      </c>
      <c r="B39" s="16">
        <v>5.5651999999999999</v>
      </c>
      <c r="C39" s="7">
        <v>12.58</v>
      </c>
      <c r="D39" s="7">
        <v>2.59</v>
      </c>
      <c r="E39" s="7">
        <v>3.19</v>
      </c>
      <c r="F39" s="4">
        <v>0.22</v>
      </c>
      <c r="G39" s="11">
        <v>8.91</v>
      </c>
      <c r="H39">
        <v>12.58</v>
      </c>
      <c r="I39">
        <v>4.75</v>
      </c>
      <c r="J39">
        <v>2.7</v>
      </c>
      <c r="K39">
        <v>2.59</v>
      </c>
      <c r="L39" s="16">
        <v>1.3639745163189174</v>
      </c>
      <c r="M39" s="16">
        <v>-1.0833052596380475</v>
      </c>
      <c r="N39" s="9">
        <v>0.32</v>
      </c>
      <c r="O39" s="18">
        <v>3.95</v>
      </c>
      <c r="P39" s="19">
        <f t="shared" si="10"/>
        <v>5.2451999999999996</v>
      </c>
      <c r="Q39" s="19">
        <f t="shared" si="11"/>
        <v>12.26</v>
      </c>
      <c r="R39" s="19">
        <f t="shared" si="12"/>
        <v>2.27</v>
      </c>
      <c r="S39" s="19">
        <f t="shared" si="13"/>
        <v>2.87</v>
      </c>
      <c r="T39" s="19">
        <f t="shared" si="14"/>
        <v>-0.1</v>
      </c>
      <c r="U39" s="19">
        <f t="shared" si="15"/>
        <v>8.59</v>
      </c>
      <c r="V39" s="19">
        <f t="shared" si="16"/>
        <v>12.26</v>
      </c>
      <c r="W39" s="19">
        <f t="shared" si="17"/>
        <v>4.43</v>
      </c>
      <c r="X39" s="19">
        <f t="shared" si="18"/>
        <v>2.3800000000000003</v>
      </c>
      <c r="Y39" s="19">
        <f t="shared" si="19"/>
        <v>2.27</v>
      </c>
      <c r="Z39" s="19">
        <f t="shared" si="20"/>
        <v>1.0439745163189174</v>
      </c>
      <c r="AA39" s="19">
        <f t="shared" si="21"/>
        <v>-1.4033052596380475</v>
      </c>
      <c r="AC39" s="13" t="s">
        <v>97</v>
      </c>
      <c r="AD39" s="17">
        <v>0.24105722441803157</v>
      </c>
      <c r="AE39" s="13">
        <v>0.21762743535551041</v>
      </c>
      <c r="AF39" s="13">
        <v>1.1076600890151873</v>
      </c>
      <c r="AG39" s="13">
        <v>0.27258113664985861</v>
      </c>
      <c r="AH39" s="13">
        <v>-0.19457141796278055</v>
      </c>
      <c r="AI39" s="13">
        <v>0.67668586679884368</v>
      </c>
      <c r="AJ39" s="13">
        <v>-0.19457141796278055</v>
      </c>
      <c r="AK39" s="13">
        <v>0.67668586679884368</v>
      </c>
    </row>
    <row r="40" spans="1:54" x14ac:dyDescent="0.2">
      <c r="A40">
        <v>200106</v>
      </c>
      <c r="B40" s="16">
        <v>14.549188041006566</v>
      </c>
      <c r="C40" s="7">
        <v>3.13</v>
      </c>
      <c r="D40" s="7">
        <v>3.92</v>
      </c>
      <c r="E40" s="7">
        <v>-0.57999999999999996</v>
      </c>
      <c r="F40" s="4">
        <v>-2.4300000000000002</v>
      </c>
      <c r="G40" s="11">
        <v>2.04</v>
      </c>
      <c r="H40">
        <v>3.13</v>
      </c>
      <c r="I40">
        <v>8.48</v>
      </c>
      <c r="J40">
        <v>5.77</v>
      </c>
      <c r="K40">
        <v>3.92</v>
      </c>
      <c r="L40" s="16">
        <v>8.8603187103185235</v>
      </c>
      <c r="M40" s="16">
        <v>0.84464378710343901</v>
      </c>
      <c r="N40" s="9">
        <v>0.28000000000000003</v>
      </c>
      <c r="O40" s="18">
        <v>0.5</v>
      </c>
      <c r="P40" s="19">
        <f t="shared" si="10"/>
        <v>14.269188041006567</v>
      </c>
      <c r="Q40" s="19">
        <f t="shared" si="11"/>
        <v>2.8499999999999996</v>
      </c>
      <c r="R40" s="19">
        <f t="shared" si="12"/>
        <v>3.6399999999999997</v>
      </c>
      <c r="S40" s="19">
        <f t="shared" si="13"/>
        <v>-0.86</v>
      </c>
      <c r="T40" s="19">
        <f t="shared" si="14"/>
        <v>-2.71</v>
      </c>
      <c r="U40" s="19">
        <f t="shared" si="15"/>
        <v>1.76</v>
      </c>
      <c r="V40" s="19">
        <f t="shared" si="16"/>
        <v>2.8499999999999996</v>
      </c>
      <c r="W40" s="19">
        <f t="shared" si="17"/>
        <v>8.2000000000000011</v>
      </c>
      <c r="X40" s="19">
        <f t="shared" si="18"/>
        <v>5.4899999999999993</v>
      </c>
      <c r="Y40" s="19">
        <f t="shared" si="19"/>
        <v>3.6399999999999997</v>
      </c>
      <c r="Z40" s="19">
        <f t="shared" si="20"/>
        <v>8.5803187103185241</v>
      </c>
      <c r="AA40" s="19">
        <f t="shared" si="21"/>
        <v>0.56464378710343899</v>
      </c>
      <c r="AC40" s="36" t="s">
        <v>99</v>
      </c>
      <c r="AD40" s="36">
        <f>(2/3)*AD39+(1/3)*1</f>
        <v>0.49403814961202103</v>
      </c>
    </row>
    <row r="41" spans="1:54" x14ac:dyDescent="0.2">
      <c r="A41">
        <v>200107</v>
      </c>
      <c r="B41" s="16">
        <v>-14.042940696066387</v>
      </c>
      <c r="C41" s="7">
        <v>-4.17</v>
      </c>
      <c r="D41" s="7">
        <v>5.53</v>
      </c>
      <c r="E41" s="7">
        <v>-2.99</v>
      </c>
      <c r="F41" s="4">
        <v>-0.91</v>
      </c>
      <c r="G41" s="11">
        <v>-0.72</v>
      </c>
      <c r="H41">
        <v>-4.17</v>
      </c>
      <c r="I41">
        <v>-6.43</v>
      </c>
      <c r="J41">
        <v>-6.52</v>
      </c>
      <c r="K41">
        <v>-5.53</v>
      </c>
      <c r="L41" s="16">
        <v>-5.6717334217236859</v>
      </c>
      <c r="M41" s="16">
        <v>-3.2483627063037854</v>
      </c>
      <c r="N41" s="9">
        <v>0.3</v>
      </c>
      <c r="O41" s="18">
        <v>0.25</v>
      </c>
      <c r="P41" s="19">
        <f t="shared" si="10"/>
        <v>-14.342940696066387</v>
      </c>
      <c r="Q41" s="19">
        <f t="shared" si="11"/>
        <v>-4.47</v>
      </c>
      <c r="R41" s="19">
        <f t="shared" si="12"/>
        <v>5.23</v>
      </c>
      <c r="S41" s="19">
        <f t="shared" si="13"/>
        <v>-3.29</v>
      </c>
      <c r="T41" s="19">
        <f t="shared" si="14"/>
        <v>-1.21</v>
      </c>
      <c r="U41" s="19">
        <f t="shared" si="15"/>
        <v>-1.02</v>
      </c>
      <c r="V41" s="19">
        <f t="shared" si="16"/>
        <v>-4.47</v>
      </c>
      <c r="W41" s="19">
        <f t="shared" si="17"/>
        <v>-6.7299999999999995</v>
      </c>
      <c r="X41" s="19">
        <f t="shared" si="18"/>
        <v>-6.8199999999999994</v>
      </c>
      <c r="Y41" s="19">
        <f t="shared" si="19"/>
        <v>-5.83</v>
      </c>
      <c r="Z41" s="19">
        <f t="shared" si="20"/>
        <v>-5.9717334217236857</v>
      </c>
      <c r="AA41" s="19">
        <f t="shared" si="21"/>
        <v>-3.5483627063037853</v>
      </c>
    </row>
    <row r="42" spans="1:54" x14ac:dyDescent="0.2">
      <c r="A42">
        <v>200108</v>
      </c>
      <c r="B42" s="16">
        <v>3.1769573523762058</v>
      </c>
      <c r="C42" s="7">
        <v>-3.27</v>
      </c>
      <c r="D42" s="7">
        <v>-3.93</v>
      </c>
      <c r="E42" s="7">
        <v>-5.5</v>
      </c>
      <c r="F42" s="4">
        <v>6.77</v>
      </c>
      <c r="G42" s="11">
        <v>-3.08</v>
      </c>
      <c r="H42">
        <v>-3.27</v>
      </c>
      <c r="I42">
        <v>-4.2699999999999996</v>
      </c>
      <c r="J42">
        <v>-4.63</v>
      </c>
      <c r="K42">
        <v>-3.93</v>
      </c>
      <c r="L42" s="16">
        <v>-4.9694866744493593</v>
      </c>
      <c r="M42" s="16">
        <v>5.5501504680982814</v>
      </c>
      <c r="N42" s="9">
        <v>0.31</v>
      </c>
      <c r="O42" s="18">
        <v>-2.02</v>
      </c>
      <c r="P42" s="19">
        <f t="shared" si="10"/>
        <v>2.8669573523762057</v>
      </c>
      <c r="Q42" s="19">
        <f t="shared" si="11"/>
        <v>-3.58</v>
      </c>
      <c r="R42" s="19">
        <f t="shared" si="12"/>
        <v>-4.24</v>
      </c>
      <c r="S42" s="19">
        <f t="shared" si="13"/>
        <v>-5.81</v>
      </c>
      <c r="T42" s="19">
        <f t="shared" si="14"/>
        <v>6.46</v>
      </c>
      <c r="U42" s="19">
        <f t="shared" si="15"/>
        <v>-3.39</v>
      </c>
      <c r="V42" s="19">
        <f t="shared" si="16"/>
        <v>-3.58</v>
      </c>
      <c r="W42" s="19">
        <f t="shared" si="17"/>
        <v>-4.5799999999999992</v>
      </c>
      <c r="X42" s="19">
        <f t="shared" si="18"/>
        <v>-4.9399999999999995</v>
      </c>
      <c r="Y42" s="19">
        <f t="shared" si="19"/>
        <v>-4.24</v>
      </c>
      <c r="Z42" s="19">
        <f t="shared" si="20"/>
        <v>-5.2794866744493589</v>
      </c>
      <c r="AA42" s="19">
        <f t="shared" si="21"/>
        <v>5.2401504680982818</v>
      </c>
      <c r="AB42" s="19"/>
      <c r="AL42" s="19"/>
      <c r="AM42" s="19"/>
      <c r="AN42" s="19"/>
      <c r="AO42" s="19"/>
      <c r="AP42" s="19"/>
      <c r="AQ42" s="19"/>
      <c r="AR42" s="19"/>
      <c r="AS42" s="19"/>
      <c r="AT42" s="19"/>
      <c r="AU42" s="19"/>
      <c r="AV42" s="19"/>
      <c r="AW42" s="19"/>
      <c r="AX42" s="19"/>
      <c r="AY42" s="19"/>
      <c r="AZ42" s="19"/>
      <c r="BA42" s="19"/>
      <c r="BB42" s="19"/>
    </row>
    <row r="43" spans="1:54" x14ac:dyDescent="0.2">
      <c r="A43">
        <v>200109</v>
      </c>
      <c r="B43" s="16">
        <v>3.8383828762649048</v>
      </c>
      <c r="C43" s="7">
        <v>13.84</v>
      </c>
      <c r="D43" s="7">
        <v>15.384</v>
      </c>
      <c r="E43" s="7">
        <v>14.66</v>
      </c>
      <c r="F43" s="4">
        <v>7.11</v>
      </c>
      <c r="G43" s="11">
        <v>-11.06</v>
      </c>
      <c r="H43">
        <v>-13.84</v>
      </c>
      <c r="I43">
        <v>-15.69</v>
      </c>
      <c r="J43">
        <v>-16.05</v>
      </c>
      <c r="K43">
        <v>-15.34</v>
      </c>
      <c r="L43" s="16">
        <v>2.4101637197447996</v>
      </c>
      <c r="M43" s="16">
        <v>3.2522822859810194</v>
      </c>
      <c r="N43" s="9">
        <v>0.28000000000000003</v>
      </c>
      <c r="O43" s="18">
        <v>4.8600000000000003</v>
      </c>
      <c r="P43" s="19">
        <f t="shared" si="10"/>
        <v>3.558382876264905</v>
      </c>
      <c r="Q43" s="19">
        <f t="shared" si="11"/>
        <v>13.56</v>
      </c>
      <c r="R43" s="19">
        <f t="shared" si="12"/>
        <v>15.104000000000001</v>
      </c>
      <c r="S43" s="19">
        <f t="shared" si="13"/>
        <v>14.38</v>
      </c>
      <c r="T43" s="19">
        <f t="shared" si="14"/>
        <v>6.83</v>
      </c>
      <c r="U43" s="19">
        <f t="shared" si="15"/>
        <v>-11.34</v>
      </c>
      <c r="V43" s="19">
        <f t="shared" si="16"/>
        <v>-14.12</v>
      </c>
      <c r="W43" s="19">
        <f t="shared" si="17"/>
        <v>-15.969999999999999</v>
      </c>
      <c r="X43" s="19">
        <f t="shared" si="18"/>
        <v>-16.330000000000002</v>
      </c>
      <c r="Y43" s="19">
        <f t="shared" si="19"/>
        <v>-15.62</v>
      </c>
      <c r="Z43" s="19">
        <f t="shared" si="20"/>
        <v>2.1301637197447993</v>
      </c>
      <c r="AA43" s="19">
        <f t="shared" si="21"/>
        <v>2.9722822859810192</v>
      </c>
      <c r="AC43" t="s">
        <v>55</v>
      </c>
    </row>
    <row r="44" spans="1:54" ht="16" thickBot="1" x14ac:dyDescent="0.25">
      <c r="A44">
        <v>200110</v>
      </c>
      <c r="B44" s="16">
        <v>7.2957176740927876</v>
      </c>
      <c r="C44" s="7">
        <v>5.42</v>
      </c>
      <c r="D44" s="7">
        <v>7.93</v>
      </c>
      <c r="E44" s="7">
        <v>4.72</v>
      </c>
      <c r="F44" s="4">
        <v>1.7</v>
      </c>
      <c r="G44" s="11">
        <v>6.71</v>
      </c>
      <c r="H44">
        <v>5.42</v>
      </c>
      <c r="I44">
        <v>6.79</v>
      </c>
      <c r="J44">
        <v>7.25</v>
      </c>
      <c r="K44">
        <v>7.93</v>
      </c>
      <c r="L44" s="16">
        <v>7.1318930249539498</v>
      </c>
      <c r="M44" s="16">
        <v>5.1388545276373074</v>
      </c>
      <c r="N44" s="9">
        <v>0.22</v>
      </c>
      <c r="O44" s="18">
        <v>1.82</v>
      </c>
      <c r="P44" s="19">
        <f t="shared" si="10"/>
        <v>7.0757176740927878</v>
      </c>
      <c r="Q44" s="19">
        <f t="shared" si="11"/>
        <v>5.2</v>
      </c>
      <c r="R44" s="19">
        <f t="shared" si="12"/>
        <v>7.71</v>
      </c>
      <c r="S44" s="19">
        <f t="shared" si="13"/>
        <v>4.5</v>
      </c>
      <c r="T44" s="19">
        <f t="shared" si="14"/>
        <v>1.48</v>
      </c>
      <c r="U44" s="19">
        <f t="shared" si="15"/>
        <v>6.49</v>
      </c>
      <c r="V44" s="19">
        <f t="shared" si="16"/>
        <v>5.2</v>
      </c>
      <c r="W44" s="19">
        <f t="shared" si="17"/>
        <v>6.57</v>
      </c>
      <c r="X44" s="19">
        <f t="shared" si="18"/>
        <v>7.03</v>
      </c>
      <c r="Y44" s="19">
        <f t="shared" si="19"/>
        <v>7.71</v>
      </c>
      <c r="Z44" s="19">
        <f t="shared" si="20"/>
        <v>6.9118930249539501</v>
      </c>
      <c r="AA44" s="19">
        <f t="shared" si="21"/>
        <v>4.9188545276373077</v>
      </c>
    </row>
    <row r="45" spans="1:54" x14ac:dyDescent="0.2">
      <c r="A45">
        <v>200111</v>
      </c>
      <c r="B45" s="16">
        <v>4.4828796713875283</v>
      </c>
      <c r="C45" s="7">
        <v>7.56</v>
      </c>
      <c r="D45" s="7">
        <v>8.33</v>
      </c>
      <c r="E45" s="7">
        <v>10.039999999999999</v>
      </c>
      <c r="F45" s="4">
        <v>7.77</v>
      </c>
      <c r="G45" s="11">
        <v>5.74</v>
      </c>
      <c r="H45">
        <v>7.56</v>
      </c>
      <c r="I45">
        <v>8.86</v>
      </c>
      <c r="J45">
        <v>9.9499999999999993</v>
      </c>
      <c r="K45">
        <v>8.33</v>
      </c>
      <c r="L45" s="16">
        <v>2.618156910141284</v>
      </c>
      <c r="M45" s="16">
        <v>3.0369102373091246</v>
      </c>
      <c r="N45" s="9">
        <v>0.17</v>
      </c>
      <c r="O45" s="18">
        <v>1.94</v>
      </c>
      <c r="P45" s="19">
        <f t="shared" si="10"/>
        <v>4.3128796713875284</v>
      </c>
      <c r="Q45" s="19">
        <f t="shared" si="11"/>
        <v>7.39</v>
      </c>
      <c r="R45" s="19">
        <f t="shared" si="12"/>
        <v>8.16</v>
      </c>
      <c r="S45" s="19">
        <f t="shared" si="13"/>
        <v>9.8699999999999992</v>
      </c>
      <c r="T45" s="19">
        <f t="shared" si="14"/>
        <v>7.6</v>
      </c>
      <c r="U45" s="19">
        <f t="shared" si="15"/>
        <v>5.57</v>
      </c>
      <c r="V45" s="19">
        <f t="shared" si="16"/>
        <v>7.39</v>
      </c>
      <c r="W45" s="19">
        <f t="shared" si="17"/>
        <v>8.69</v>
      </c>
      <c r="X45" s="19">
        <f t="shared" si="18"/>
        <v>9.7799999999999994</v>
      </c>
      <c r="Y45" s="19">
        <f t="shared" si="19"/>
        <v>8.16</v>
      </c>
      <c r="Z45" s="19">
        <f t="shared" si="20"/>
        <v>2.4481569101412841</v>
      </c>
      <c r="AA45" s="19">
        <f t="shared" si="21"/>
        <v>2.8669102373091246</v>
      </c>
      <c r="AC45" s="14" t="s">
        <v>56</v>
      </c>
      <c r="AD45" s="14" t="s">
        <v>96</v>
      </c>
      <c r="AE45" s="14" t="s">
        <v>57</v>
      </c>
    </row>
    <row r="46" spans="1:54" x14ac:dyDescent="0.2">
      <c r="A46">
        <v>200112</v>
      </c>
      <c r="B46" s="16">
        <v>4.2224183265971673</v>
      </c>
      <c r="C46" s="7">
        <v>8.01</v>
      </c>
      <c r="D46" s="7">
        <v>5.98</v>
      </c>
      <c r="E46" s="7">
        <v>4.33</v>
      </c>
      <c r="F46" s="4">
        <v>0.4</v>
      </c>
      <c r="G46" s="11">
        <v>6.66</v>
      </c>
      <c r="H46">
        <v>8.01</v>
      </c>
      <c r="I46">
        <v>7.46</v>
      </c>
      <c r="J46">
        <v>7</v>
      </c>
      <c r="K46">
        <v>5.98</v>
      </c>
      <c r="L46" s="16">
        <v>4.9110102575525723</v>
      </c>
      <c r="M46" s="16">
        <v>-2.393016668338209</v>
      </c>
      <c r="N46" s="9">
        <v>0.15</v>
      </c>
      <c r="O46" s="18">
        <v>3.57</v>
      </c>
      <c r="P46" s="19">
        <f t="shared" si="10"/>
        <v>4.072418326597167</v>
      </c>
      <c r="Q46" s="19">
        <f t="shared" si="11"/>
        <v>7.8599999999999994</v>
      </c>
      <c r="R46" s="19">
        <f t="shared" si="12"/>
        <v>5.83</v>
      </c>
      <c r="S46" s="19">
        <f t="shared" si="13"/>
        <v>4.18</v>
      </c>
      <c r="T46" s="19">
        <f t="shared" si="14"/>
        <v>0.25</v>
      </c>
      <c r="U46" s="19">
        <f t="shared" si="15"/>
        <v>6.51</v>
      </c>
      <c r="V46" s="19">
        <f t="shared" si="16"/>
        <v>7.8599999999999994</v>
      </c>
      <c r="W46" s="19">
        <f t="shared" si="17"/>
        <v>7.31</v>
      </c>
      <c r="X46" s="19">
        <f t="shared" si="18"/>
        <v>6.85</v>
      </c>
      <c r="Y46" s="19">
        <f t="shared" si="19"/>
        <v>5.83</v>
      </c>
      <c r="Z46" s="19">
        <f t="shared" si="20"/>
        <v>4.7610102575525719</v>
      </c>
      <c r="AA46" s="19">
        <f t="shared" si="21"/>
        <v>-2.5430166683382089</v>
      </c>
      <c r="AC46">
        <v>1</v>
      </c>
      <c r="AD46" s="19">
        <v>2.0605689649737862</v>
      </c>
      <c r="AE46" s="19">
        <v>-13.429476673031438</v>
      </c>
    </row>
    <row r="47" spans="1:54" x14ac:dyDescent="0.2">
      <c r="A47">
        <v>200201</v>
      </c>
      <c r="B47" s="16">
        <v>3.3844513183105969</v>
      </c>
      <c r="C47" s="7">
        <v>-0.53</v>
      </c>
      <c r="D47" s="7">
        <v>-1.41</v>
      </c>
      <c r="E47" s="7">
        <v>-1.92</v>
      </c>
      <c r="F47" s="4">
        <v>-1.8</v>
      </c>
      <c r="G47" s="11">
        <v>4.63</v>
      </c>
      <c r="H47">
        <v>-0.53</v>
      </c>
      <c r="I47">
        <v>-1.07</v>
      </c>
      <c r="J47">
        <v>-2.59</v>
      </c>
      <c r="K47">
        <v>-1.41</v>
      </c>
      <c r="L47" s="16">
        <v>4.3370872102961178</v>
      </c>
      <c r="M47" s="16">
        <v>-7.9533700561643119</v>
      </c>
      <c r="N47" s="9">
        <v>0.14000000000000001</v>
      </c>
      <c r="O47" s="18">
        <v>0.17</v>
      </c>
      <c r="P47" s="19">
        <f t="shared" si="10"/>
        <v>3.2444513183105967</v>
      </c>
      <c r="Q47" s="19">
        <f t="shared" si="11"/>
        <v>-0.67</v>
      </c>
      <c r="R47" s="19">
        <f t="shared" si="12"/>
        <v>-1.5499999999999998</v>
      </c>
      <c r="S47" s="19">
        <f t="shared" si="13"/>
        <v>-2.06</v>
      </c>
      <c r="T47" s="19">
        <f t="shared" si="14"/>
        <v>-1.94</v>
      </c>
      <c r="U47" s="19">
        <f t="shared" si="15"/>
        <v>4.49</v>
      </c>
      <c r="V47" s="19">
        <f t="shared" si="16"/>
        <v>-0.67</v>
      </c>
      <c r="W47" s="19">
        <f t="shared" si="17"/>
        <v>-1.21</v>
      </c>
      <c r="X47" s="19">
        <f t="shared" si="18"/>
        <v>-2.73</v>
      </c>
      <c r="Y47" s="19">
        <f t="shared" si="19"/>
        <v>-1.5499999999999998</v>
      </c>
      <c r="Z47" s="19">
        <f t="shared" si="20"/>
        <v>4.1970872102961181</v>
      </c>
      <c r="AA47" s="19">
        <f t="shared" si="21"/>
        <v>-8.0933700561643125</v>
      </c>
      <c r="AC47">
        <v>2</v>
      </c>
      <c r="AD47" s="19">
        <v>2.4727768187286201</v>
      </c>
      <c r="AE47" s="19">
        <v>13.140468125326786</v>
      </c>
    </row>
    <row r="48" spans="1:54" x14ac:dyDescent="0.2">
      <c r="A48">
        <v>200202</v>
      </c>
      <c r="B48" s="16">
        <v>-1.0279952078073691</v>
      </c>
      <c r="C48" s="7">
        <v>-4.3899999999999997</v>
      </c>
      <c r="D48" s="7">
        <v>-3.01</v>
      </c>
      <c r="E48" s="7">
        <v>-1.37</v>
      </c>
      <c r="F48" s="4">
        <v>-2.2799999999999998</v>
      </c>
      <c r="G48" s="11">
        <v>-3.87</v>
      </c>
      <c r="H48">
        <v>-4.3899999999999997</v>
      </c>
      <c r="I48">
        <v>-3.79</v>
      </c>
      <c r="J48">
        <v>-3.21</v>
      </c>
      <c r="K48">
        <v>-3.01</v>
      </c>
      <c r="L48" s="16">
        <v>7.5276495694834464</v>
      </c>
      <c r="M48" s="16">
        <v>-4.7788143617552246</v>
      </c>
      <c r="N48" s="9">
        <v>0.13</v>
      </c>
      <c r="O48" s="18">
        <v>1.0900000000000001</v>
      </c>
      <c r="P48" s="19">
        <f t="shared" si="10"/>
        <v>-1.1579952078073692</v>
      </c>
      <c r="Q48" s="19">
        <f t="shared" si="11"/>
        <v>-4.5199999999999996</v>
      </c>
      <c r="R48" s="19">
        <f t="shared" si="12"/>
        <v>-3.1399999999999997</v>
      </c>
      <c r="S48" s="19">
        <f t="shared" si="13"/>
        <v>-1.5</v>
      </c>
      <c r="T48" s="19">
        <f t="shared" si="14"/>
        <v>-2.4099999999999997</v>
      </c>
      <c r="U48" s="19">
        <f t="shared" si="15"/>
        <v>-4</v>
      </c>
      <c r="V48" s="19">
        <f t="shared" si="16"/>
        <v>-4.5199999999999996</v>
      </c>
      <c r="W48" s="19">
        <f t="shared" si="17"/>
        <v>-3.92</v>
      </c>
      <c r="X48" s="19">
        <f t="shared" si="18"/>
        <v>-3.34</v>
      </c>
      <c r="Y48" s="19">
        <f t="shared" si="19"/>
        <v>-3.1399999999999997</v>
      </c>
      <c r="Z48" s="19">
        <f t="shared" si="20"/>
        <v>7.3976495694834465</v>
      </c>
      <c r="AA48" s="19">
        <f t="shared" si="21"/>
        <v>-4.9088143617552245</v>
      </c>
      <c r="AC48">
        <v>3</v>
      </c>
      <c r="AD48" s="19">
        <v>2.6583908815305044</v>
      </c>
      <c r="AE48" s="19">
        <v>-5.1195455082917602</v>
      </c>
    </row>
    <row r="49" spans="1:31" x14ac:dyDescent="0.2">
      <c r="A49">
        <v>200203</v>
      </c>
      <c r="B49" s="16">
        <v>8.8743999999999996</v>
      </c>
      <c r="C49" s="7">
        <v>8.43</v>
      </c>
      <c r="D49" s="7">
        <v>8.86</v>
      </c>
      <c r="E49" s="7">
        <v>6.7</v>
      </c>
      <c r="F49" s="4">
        <v>3.32</v>
      </c>
      <c r="G49" s="11">
        <v>7.87</v>
      </c>
      <c r="H49">
        <v>8.43</v>
      </c>
      <c r="I49">
        <v>9.1999999999999993</v>
      </c>
      <c r="J49">
        <v>8.5500000000000007</v>
      </c>
      <c r="K49">
        <v>8.86</v>
      </c>
      <c r="L49" s="16">
        <v>-2.6763985375138191</v>
      </c>
      <c r="M49" s="16">
        <v>1.7707619127480978</v>
      </c>
      <c r="N49" s="9">
        <v>0.13</v>
      </c>
      <c r="O49" s="18">
        <v>1.06</v>
      </c>
      <c r="P49" s="19">
        <f t="shared" si="10"/>
        <v>8.7443999999999988</v>
      </c>
      <c r="Q49" s="19">
        <f t="shared" si="11"/>
        <v>8.2999999999999989</v>
      </c>
      <c r="R49" s="19">
        <f t="shared" si="12"/>
        <v>8.7299999999999986</v>
      </c>
      <c r="S49" s="19">
        <f t="shared" si="13"/>
        <v>6.57</v>
      </c>
      <c r="T49" s="19">
        <f t="shared" si="14"/>
        <v>3.19</v>
      </c>
      <c r="U49" s="19">
        <f t="shared" si="15"/>
        <v>7.74</v>
      </c>
      <c r="V49" s="19">
        <f t="shared" si="16"/>
        <v>8.2999999999999989</v>
      </c>
      <c r="W49" s="19">
        <f t="shared" si="17"/>
        <v>9.0699999999999985</v>
      </c>
      <c r="X49" s="19">
        <f t="shared" si="18"/>
        <v>8.42</v>
      </c>
      <c r="Y49" s="19">
        <f t="shared" si="19"/>
        <v>8.7299999999999986</v>
      </c>
      <c r="Z49" s="19">
        <f t="shared" si="20"/>
        <v>-2.806398537513819</v>
      </c>
      <c r="AA49" s="19">
        <f t="shared" si="21"/>
        <v>1.6407619127480979</v>
      </c>
      <c r="AC49">
        <v>4</v>
      </c>
      <c r="AD49" s="19">
        <v>1.9617355029623931</v>
      </c>
      <c r="AE49" s="19">
        <v>1.6414786266980879</v>
      </c>
    </row>
    <row r="50" spans="1:31" x14ac:dyDescent="0.2">
      <c r="A50">
        <v>200204</v>
      </c>
      <c r="B50" s="16">
        <v>-3.1507368809026213</v>
      </c>
      <c r="C50" s="7">
        <v>1.74</v>
      </c>
      <c r="D50" s="7">
        <v>-0.21</v>
      </c>
      <c r="E50" s="7">
        <v>-0.62</v>
      </c>
      <c r="F50" s="4">
        <v>-7.2</v>
      </c>
      <c r="G50" s="11">
        <v>1.96</v>
      </c>
      <c r="H50">
        <v>1.74</v>
      </c>
      <c r="I50">
        <v>1.4</v>
      </c>
      <c r="J50">
        <v>1.59</v>
      </c>
      <c r="K50">
        <v>-0.21</v>
      </c>
      <c r="L50" s="16">
        <v>2.043391425619836</v>
      </c>
      <c r="M50" s="16">
        <v>-5.9546257097918724</v>
      </c>
      <c r="N50" s="9">
        <v>0.15</v>
      </c>
      <c r="O50" s="18">
        <v>0.78</v>
      </c>
      <c r="P50" s="19">
        <f t="shared" si="10"/>
        <v>-3.3007368809026212</v>
      </c>
      <c r="Q50" s="19">
        <f t="shared" si="11"/>
        <v>1.59</v>
      </c>
      <c r="R50" s="19">
        <f t="shared" si="12"/>
        <v>-0.36</v>
      </c>
      <c r="S50" s="19">
        <f t="shared" si="13"/>
        <v>-0.77</v>
      </c>
      <c r="T50" s="19">
        <f t="shared" si="14"/>
        <v>-7.3500000000000005</v>
      </c>
      <c r="U50" s="19">
        <f t="shared" si="15"/>
        <v>1.81</v>
      </c>
      <c r="V50" s="19">
        <f t="shared" si="16"/>
        <v>1.59</v>
      </c>
      <c r="W50" s="19">
        <f t="shared" si="17"/>
        <v>1.25</v>
      </c>
      <c r="X50" s="19">
        <f t="shared" si="18"/>
        <v>1.4400000000000002</v>
      </c>
      <c r="Y50" s="19">
        <f t="shared" si="19"/>
        <v>-0.36</v>
      </c>
      <c r="Z50" s="19">
        <f t="shared" si="20"/>
        <v>1.8933914256198361</v>
      </c>
      <c r="AA50" s="19">
        <f t="shared" si="21"/>
        <v>-6.1046257097918728</v>
      </c>
      <c r="AC50">
        <v>5</v>
      </c>
      <c r="AD50" s="19">
        <v>2.70178118192575</v>
      </c>
      <c r="AE50" s="19">
        <v>-3.0925735413885311</v>
      </c>
    </row>
    <row r="51" spans="1:31" x14ac:dyDescent="0.2">
      <c r="A51">
        <v>200205</v>
      </c>
      <c r="B51" s="16">
        <v>1.8124945463786859</v>
      </c>
      <c r="C51" s="7">
        <v>-3.78</v>
      </c>
      <c r="D51" s="7">
        <v>-5.24</v>
      </c>
      <c r="E51" s="7">
        <v>-1.53</v>
      </c>
      <c r="F51" s="4">
        <v>-0.72</v>
      </c>
      <c r="G51" s="11">
        <v>1.83</v>
      </c>
      <c r="H51">
        <v>-3.78</v>
      </c>
      <c r="I51">
        <v>-5.61</v>
      </c>
      <c r="J51">
        <v>-4.6399999999999997</v>
      </c>
      <c r="K51">
        <v>-5.24</v>
      </c>
      <c r="L51" s="16">
        <v>-0.72688784842804743</v>
      </c>
      <c r="M51" s="16">
        <v>-1.1336092537326714</v>
      </c>
      <c r="N51" s="9">
        <v>0.14000000000000001</v>
      </c>
      <c r="O51" s="18">
        <v>1.87</v>
      </c>
      <c r="P51" s="19">
        <f t="shared" si="10"/>
        <v>1.6724945463786858</v>
      </c>
      <c r="Q51" s="19">
        <f t="shared" si="11"/>
        <v>-3.92</v>
      </c>
      <c r="R51" s="19">
        <f t="shared" si="12"/>
        <v>-5.38</v>
      </c>
      <c r="S51" s="19">
        <f t="shared" si="13"/>
        <v>-1.67</v>
      </c>
      <c r="T51" s="19">
        <f t="shared" si="14"/>
        <v>-0.86</v>
      </c>
      <c r="U51" s="19">
        <f t="shared" si="15"/>
        <v>1.69</v>
      </c>
      <c r="V51" s="19">
        <f t="shared" si="16"/>
        <v>-3.92</v>
      </c>
      <c r="W51" s="19">
        <f t="shared" si="17"/>
        <v>-5.75</v>
      </c>
      <c r="X51" s="19">
        <f t="shared" si="18"/>
        <v>-4.7799999999999994</v>
      </c>
      <c r="Y51" s="19">
        <f t="shared" si="19"/>
        <v>-5.38</v>
      </c>
      <c r="Z51" s="19">
        <f t="shared" si="20"/>
        <v>-0.86688784842804745</v>
      </c>
      <c r="AA51" s="19">
        <f t="shared" si="21"/>
        <v>-1.2736092537326713</v>
      </c>
      <c r="AC51">
        <v>6</v>
      </c>
      <c r="AD51" s="19">
        <v>0.87456742083707062</v>
      </c>
      <c r="AE51" s="19">
        <v>-5.3960433079671626</v>
      </c>
    </row>
    <row r="52" spans="1:31" x14ac:dyDescent="0.2">
      <c r="A52">
        <v>200206</v>
      </c>
      <c r="B52" s="16">
        <v>-10.598073275823081</v>
      </c>
      <c r="C52" s="7">
        <v>-0.19</v>
      </c>
      <c r="D52" s="7">
        <v>-6.29</v>
      </c>
      <c r="E52" s="7">
        <v>-8.2200000000000006</v>
      </c>
      <c r="F52" s="4">
        <v>7.58</v>
      </c>
      <c r="G52" s="11">
        <v>-4.03</v>
      </c>
      <c r="H52">
        <v>-0.19</v>
      </c>
      <c r="I52">
        <v>-3.38</v>
      </c>
      <c r="J52">
        <v>-5.15</v>
      </c>
      <c r="K52">
        <v>-6.29</v>
      </c>
      <c r="L52" s="16">
        <v>-1.963083874274947</v>
      </c>
      <c r="M52" s="16">
        <v>2.5049741521952678</v>
      </c>
      <c r="N52" s="9">
        <v>0.13</v>
      </c>
      <c r="O52" s="18">
        <v>0.16</v>
      </c>
      <c r="P52" s="19">
        <f t="shared" si="10"/>
        <v>-10.728073275823082</v>
      </c>
      <c r="Q52" s="19">
        <f t="shared" si="11"/>
        <v>-0.32</v>
      </c>
      <c r="R52" s="19">
        <f t="shared" si="12"/>
        <v>-6.42</v>
      </c>
      <c r="S52" s="19">
        <f t="shared" si="13"/>
        <v>-8.3500000000000014</v>
      </c>
      <c r="T52" s="19">
        <f t="shared" si="14"/>
        <v>7.45</v>
      </c>
      <c r="U52" s="19">
        <f t="shared" si="15"/>
        <v>-4.16</v>
      </c>
      <c r="V52" s="19">
        <f t="shared" si="16"/>
        <v>-0.32</v>
      </c>
      <c r="W52" s="19">
        <f t="shared" si="17"/>
        <v>-3.51</v>
      </c>
      <c r="X52" s="19">
        <f t="shared" si="18"/>
        <v>-5.28</v>
      </c>
      <c r="Y52" s="19">
        <f t="shared" si="19"/>
        <v>-6.42</v>
      </c>
      <c r="Z52" s="19">
        <f t="shared" si="20"/>
        <v>-2.0930838742749471</v>
      </c>
      <c r="AA52" s="19">
        <f t="shared" si="21"/>
        <v>2.3749741521952679</v>
      </c>
      <c r="AC52">
        <v>7</v>
      </c>
      <c r="AD52" s="19">
        <v>1.5880968051144442</v>
      </c>
      <c r="AE52" s="19">
        <v>-15.868997537801661</v>
      </c>
    </row>
    <row r="53" spans="1:31" x14ac:dyDescent="0.2">
      <c r="A53">
        <v>200207</v>
      </c>
      <c r="B53" s="16">
        <v>8.7433954662570237</v>
      </c>
      <c r="C53" s="7">
        <v>16.829999999999998</v>
      </c>
      <c r="D53" s="7">
        <v>12.73</v>
      </c>
      <c r="E53" s="7">
        <v>10.34</v>
      </c>
      <c r="F53" s="4">
        <v>6.45</v>
      </c>
      <c r="G53" s="11">
        <v>-11.44</v>
      </c>
      <c r="H53">
        <v>-16.829999999999998</v>
      </c>
      <c r="I53">
        <v>-15.49</v>
      </c>
      <c r="J53">
        <v>-16.3</v>
      </c>
      <c r="K53">
        <v>-12.71</v>
      </c>
      <c r="L53" s="16">
        <v>14.971660331117546</v>
      </c>
      <c r="M53" s="16">
        <v>6.1896782071306919</v>
      </c>
      <c r="N53" s="9">
        <v>0.15</v>
      </c>
      <c r="O53" s="18">
        <v>2.5099999999999998</v>
      </c>
      <c r="P53" s="19">
        <f t="shared" si="10"/>
        <v>8.5933954662570233</v>
      </c>
      <c r="Q53" s="19">
        <f t="shared" si="11"/>
        <v>16.68</v>
      </c>
      <c r="R53" s="19">
        <f t="shared" si="12"/>
        <v>12.58</v>
      </c>
      <c r="S53" s="19">
        <f t="shared" si="13"/>
        <v>10.19</v>
      </c>
      <c r="T53" s="19">
        <f t="shared" si="14"/>
        <v>6.3</v>
      </c>
      <c r="U53" s="19">
        <f t="shared" si="15"/>
        <v>-11.59</v>
      </c>
      <c r="V53" s="19">
        <f t="shared" si="16"/>
        <v>-16.979999999999997</v>
      </c>
      <c r="W53" s="19">
        <f t="shared" si="17"/>
        <v>-15.64</v>
      </c>
      <c r="X53" s="19">
        <f t="shared" si="18"/>
        <v>-16.45</v>
      </c>
      <c r="Y53" s="19">
        <f t="shared" si="19"/>
        <v>-12.860000000000001</v>
      </c>
      <c r="Z53" s="19">
        <f t="shared" si="20"/>
        <v>14.821660331117545</v>
      </c>
      <c r="AA53" s="19">
        <f t="shared" si="21"/>
        <v>6.0396782071306916</v>
      </c>
      <c r="AC53">
        <v>8</v>
      </c>
      <c r="AD53" s="19">
        <v>4.1987465455617263</v>
      </c>
      <c r="AE53" s="19">
        <v>-3.5364804841947377</v>
      </c>
    </row>
    <row r="54" spans="1:31" x14ac:dyDescent="0.2">
      <c r="A54">
        <v>200208</v>
      </c>
      <c r="B54" s="16">
        <v>7.8007999999999997</v>
      </c>
      <c r="C54" s="7">
        <v>-1.45</v>
      </c>
      <c r="D54" s="7">
        <v>0.3</v>
      </c>
      <c r="E54" s="7">
        <v>0.42</v>
      </c>
      <c r="F54" s="4">
        <v>0.83</v>
      </c>
      <c r="G54" s="11">
        <v>-0.65</v>
      </c>
      <c r="H54">
        <v>-1.45</v>
      </c>
      <c r="I54">
        <v>-0.77</v>
      </c>
      <c r="J54">
        <v>1.23</v>
      </c>
      <c r="K54">
        <v>0.3</v>
      </c>
      <c r="L54" s="16">
        <v>6.466232006803045</v>
      </c>
      <c r="M54" s="16">
        <v>-3.2065357973085171</v>
      </c>
      <c r="N54" s="9">
        <v>0.14000000000000001</v>
      </c>
      <c r="O54" s="18">
        <v>2.25</v>
      </c>
      <c r="P54" s="19">
        <f t="shared" si="10"/>
        <v>7.6608000000000001</v>
      </c>
      <c r="Q54" s="19">
        <f t="shared" si="11"/>
        <v>-1.5899999999999999</v>
      </c>
      <c r="R54" s="19">
        <f t="shared" si="12"/>
        <v>0.15999999999999998</v>
      </c>
      <c r="S54" s="19">
        <f t="shared" si="13"/>
        <v>0.27999999999999997</v>
      </c>
      <c r="T54" s="19">
        <f t="shared" si="14"/>
        <v>0.69</v>
      </c>
      <c r="U54" s="19">
        <f t="shared" si="15"/>
        <v>-0.79</v>
      </c>
      <c r="V54" s="19">
        <f t="shared" si="16"/>
        <v>-1.5899999999999999</v>
      </c>
      <c r="W54" s="19">
        <f t="shared" si="17"/>
        <v>-0.91</v>
      </c>
      <c r="X54" s="19">
        <f t="shared" si="18"/>
        <v>1.0899999999999999</v>
      </c>
      <c r="Y54" s="19">
        <f t="shared" si="19"/>
        <v>0.15999999999999998</v>
      </c>
      <c r="Z54" s="19">
        <f t="shared" si="20"/>
        <v>6.3262320068030453</v>
      </c>
      <c r="AA54" s="19">
        <f t="shared" si="21"/>
        <v>-3.3465357973085172</v>
      </c>
      <c r="AC54">
        <v>9</v>
      </c>
      <c r="AD54" s="19">
        <v>2.4655451019960792</v>
      </c>
      <c r="AE54" s="19">
        <v>-8.6898227048142296</v>
      </c>
    </row>
    <row r="55" spans="1:31" x14ac:dyDescent="0.2">
      <c r="A55">
        <v>200209</v>
      </c>
      <c r="B55" s="16">
        <v>8.7530394077102169</v>
      </c>
      <c r="C55" s="7">
        <v>-7.98</v>
      </c>
      <c r="D55" s="7">
        <v>-7.61</v>
      </c>
      <c r="E55" s="7">
        <v>-10.85</v>
      </c>
      <c r="F55" s="4">
        <v>10.88</v>
      </c>
      <c r="G55" s="11">
        <v>-8.0500000000000007</v>
      </c>
      <c r="H55">
        <v>-7.98</v>
      </c>
      <c r="I55">
        <v>-7.25</v>
      </c>
      <c r="J55">
        <v>-7.11</v>
      </c>
      <c r="K55">
        <v>-7.61</v>
      </c>
      <c r="L55" s="16">
        <v>-0.61865553431060238</v>
      </c>
      <c r="M55" s="16">
        <v>3.9119271679143446</v>
      </c>
      <c r="N55" s="9">
        <v>0.14000000000000001</v>
      </c>
      <c r="O55" s="18">
        <v>3.12</v>
      </c>
      <c r="P55" s="19">
        <f t="shared" si="10"/>
        <v>8.6130394077102164</v>
      </c>
      <c r="Q55" s="19">
        <f t="shared" si="11"/>
        <v>-8.120000000000001</v>
      </c>
      <c r="R55" s="19">
        <f t="shared" si="12"/>
        <v>-7.75</v>
      </c>
      <c r="S55" s="19">
        <f t="shared" si="13"/>
        <v>-10.99</v>
      </c>
      <c r="T55" s="19">
        <f t="shared" si="14"/>
        <v>10.74</v>
      </c>
      <c r="U55" s="19">
        <f t="shared" si="15"/>
        <v>-8.1900000000000013</v>
      </c>
      <c r="V55" s="19">
        <f t="shared" si="16"/>
        <v>-8.120000000000001</v>
      </c>
      <c r="W55" s="19">
        <f t="shared" si="17"/>
        <v>-7.39</v>
      </c>
      <c r="X55" s="19">
        <f t="shared" si="18"/>
        <v>-7.25</v>
      </c>
      <c r="Y55" s="19">
        <f t="shared" si="19"/>
        <v>-7.75</v>
      </c>
      <c r="Z55" s="19">
        <f t="shared" si="20"/>
        <v>-0.7586555343106024</v>
      </c>
      <c r="AA55" s="19">
        <f t="shared" si="21"/>
        <v>3.7719271679143445</v>
      </c>
      <c r="AC55">
        <v>10</v>
      </c>
      <c r="AD55" s="19">
        <v>1.8074588793348529</v>
      </c>
      <c r="AE55" s="19">
        <v>12.64631221232176</v>
      </c>
    </row>
    <row r="56" spans="1:31" x14ac:dyDescent="0.2">
      <c r="A56">
        <v>200210</v>
      </c>
      <c r="B56" s="16">
        <v>0.65360117586992406</v>
      </c>
      <c r="C56" s="7">
        <v>2.64</v>
      </c>
      <c r="D56" s="7">
        <v>5.39</v>
      </c>
      <c r="E56" s="7">
        <v>5.76</v>
      </c>
      <c r="F56" s="4">
        <v>9.3800000000000008</v>
      </c>
      <c r="G56" s="11">
        <v>3.33</v>
      </c>
      <c r="H56">
        <v>2.64</v>
      </c>
      <c r="I56">
        <v>4.3499999999999996</v>
      </c>
      <c r="J56">
        <v>3.27</v>
      </c>
      <c r="K56">
        <v>5.39</v>
      </c>
      <c r="L56" s="16">
        <v>24.063896549593402</v>
      </c>
      <c r="M56" s="16">
        <v>6.7005539205777271</v>
      </c>
      <c r="N56" s="9">
        <v>0.14000000000000001</v>
      </c>
      <c r="O56" s="18">
        <v>1.06</v>
      </c>
      <c r="P56" s="19">
        <f t="shared" si="10"/>
        <v>0.51360117586992404</v>
      </c>
      <c r="Q56" s="19">
        <f t="shared" si="11"/>
        <v>2.5</v>
      </c>
      <c r="R56" s="19">
        <f t="shared" si="12"/>
        <v>5.25</v>
      </c>
      <c r="S56" s="19">
        <f t="shared" si="13"/>
        <v>5.62</v>
      </c>
      <c r="T56" s="19">
        <f t="shared" si="14"/>
        <v>9.24</v>
      </c>
      <c r="U56" s="19">
        <f t="shared" si="15"/>
        <v>3.19</v>
      </c>
      <c r="V56" s="19">
        <f t="shared" si="16"/>
        <v>2.5</v>
      </c>
      <c r="W56" s="19">
        <f t="shared" si="17"/>
        <v>4.21</v>
      </c>
      <c r="X56" s="19">
        <f t="shared" si="18"/>
        <v>3.13</v>
      </c>
      <c r="Y56" s="19">
        <f t="shared" si="19"/>
        <v>5.25</v>
      </c>
      <c r="Z56" s="19">
        <f t="shared" si="20"/>
        <v>23.923896549593401</v>
      </c>
      <c r="AA56" s="19">
        <f t="shared" si="21"/>
        <v>6.5605539205777275</v>
      </c>
      <c r="AC56">
        <v>11</v>
      </c>
      <c r="AD56" s="19">
        <v>0.93965287142993925</v>
      </c>
      <c r="AE56" s="19">
        <v>0.47416019488530181</v>
      </c>
    </row>
    <row r="57" spans="1:31" x14ac:dyDescent="0.2">
      <c r="A57">
        <v>200211</v>
      </c>
      <c r="B57" s="16">
        <v>6.1513</v>
      </c>
      <c r="C57" s="7">
        <v>12.48</v>
      </c>
      <c r="D57" s="7">
        <v>8.9</v>
      </c>
      <c r="E57" s="7">
        <v>9.1</v>
      </c>
      <c r="F57" s="4">
        <v>5.32</v>
      </c>
      <c r="G57" s="11">
        <v>11.42</v>
      </c>
      <c r="H57">
        <v>12.48</v>
      </c>
      <c r="I57">
        <v>9.9700000000000006</v>
      </c>
      <c r="J57">
        <v>9.58</v>
      </c>
      <c r="K57">
        <v>8.9</v>
      </c>
      <c r="L57" s="16">
        <v>4.242908515708554</v>
      </c>
      <c r="M57" s="16">
        <v>-4.8075688839623512</v>
      </c>
      <c r="N57" s="9">
        <v>0.12</v>
      </c>
      <c r="O57" s="18">
        <v>5.58</v>
      </c>
      <c r="P57" s="19">
        <f t="shared" si="10"/>
        <v>6.0312999999999999</v>
      </c>
      <c r="Q57" s="19">
        <f t="shared" si="11"/>
        <v>12.360000000000001</v>
      </c>
      <c r="R57" s="19">
        <f t="shared" si="12"/>
        <v>8.7800000000000011</v>
      </c>
      <c r="S57" s="19">
        <f t="shared" si="13"/>
        <v>8.98</v>
      </c>
      <c r="T57" s="19">
        <f t="shared" si="14"/>
        <v>5.2</v>
      </c>
      <c r="U57" s="19">
        <f t="shared" si="15"/>
        <v>11.3</v>
      </c>
      <c r="V57" s="19">
        <f t="shared" si="16"/>
        <v>12.360000000000001</v>
      </c>
      <c r="W57" s="19">
        <f t="shared" si="17"/>
        <v>9.8500000000000014</v>
      </c>
      <c r="X57" s="19">
        <f t="shared" si="18"/>
        <v>9.4600000000000009</v>
      </c>
      <c r="Y57" s="19">
        <f t="shared" si="19"/>
        <v>8.7800000000000011</v>
      </c>
      <c r="Z57" s="19">
        <f t="shared" si="20"/>
        <v>4.1229085157085539</v>
      </c>
      <c r="AA57" s="19">
        <f t="shared" si="21"/>
        <v>-4.9275688839623513</v>
      </c>
      <c r="AC57">
        <v>12</v>
      </c>
      <c r="AD57" s="19">
        <v>2.3136790506127194</v>
      </c>
      <c r="AE57" s="19">
        <v>4.1039592257999828</v>
      </c>
    </row>
    <row r="58" spans="1:31" x14ac:dyDescent="0.2">
      <c r="A58">
        <v>200212</v>
      </c>
      <c r="B58" s="16">
        <v>5.3653000000000004</v>
      </c>
      <c r="C58" s="7">
        <v>-6.29</v>
      </c>
      <c r="D58" s="7">
        <v>-6.02</v>
      </c>
      <c r="E58" s="7">
        <v>-4.63</v>
      </c>
      <c r="F58" s="4">
        <v>6.23</v>
      </c>
      <c r="G58" s="11">
        <v>-3.93</v>
      </c>
      <c r="H58">
        <v>-6.29</v>
      </c>
      <c r="I58">
        <v>-6.7</v>
      </c>
      <c r="J58">
        <v>-5.76</v>
      </c>
      <c r="K58">
        <v>-6.02</v>
      </c>
      <c r="L58" s="16">
        <v>-4.3049348480556793</v>
      </c>
      <c r="M58" s="16">
        <v>-0.57072659245576518</v>
      </c>
      <c r="N58" s="9">
        <v>0.11</v>
      </c>
      <c r="O58" s="18">
        <v>-3.65</v>
      </c>
      <c r="P58" s="19">
        <f t="shared" si="10"/>
        <v>5.2553000000000001</v>
      </c>
      <c r="Q58" s="19">
        <f t="shared" si="11"/>
        <v>-6.4</v>
      </c>
      <c r="R58" s="19">
        <f t="shared" si="12"/>
        <v>-6.13</v>
      </c>
      <c r="S58" s="19">
        <f t="shared" si="13"/>
        <v>-4.74</v>
      </c>
      <c r="T58" s="19">
        <f t="shared" si="14"/>
        <v>6.12</v>
      </c>
      <c r="U58" s="19">
        <f t="shared" si="15"/>
        <v>-4.04</v>
      </c>
      <c r="V58" s="19">
        <f t="shared" si="16"/>
        <v>-6.4</v>
      </c>
      <c r="W58" s="19">
        <f t="shared" si="17"/>
        <v>-6.8100000000000005</v>
      </c>
      <c r="X58" s="19">
        <f t="shared" si="18"/>
        <v>-5.87</v>
      </c>
      <c r="Y58" s="19">
        <f t="shared" si="19"/>
        <v>-6.13</v>
      </c>
      <c r="Z58" s="19">
        <f t="shared" si="20"/>
        <v>-4.4149348480556796</v>
      </c>
      <c r="AA58" s="19">
        <f t="shared" si="21"/>
        <v>-0.68072659245576517</v>
      </c>
      <c r="AC58">
        <v>13</v>
      </c>
      <c r="AD58" s="19">
        <v>4.008311338271481</v>
      </c>
      <c r="AE58" s="19">
        <v>7.2646886617285187</v>
      </c>
    </row>
    <row r="59" spans="1:31" x14ac:dyDescent="0.2">
      <c r="A59">
        <v>200301</v>
      </c>
      <c r="B59" s="16">
        <v>0.54394002213040826</v>
      </c>
      <c r="C59" s="7">
        <v>-2.48</v>
      </c>
      <c r="D59" s="7">
        <v>-2.54</v>
      </c>
      <c r="E59" s="7">
        <v>-1.98</v>
      </c>
      <c r="F59" s="4">
        <v>-3</v>
      </c>
      <c r="G59" s="11">
        <v>1.98</v>
      </c>
      <c r="H59">
        <v>-2.48</v>
      </c>
      <c r="I59">
        <v>-2.89</v>
      </c>
      <c r="J59">
        <v>-2.62</v>
      </c>
      <c r="K59">
        <v>-2.54</v>
      </c>
      <c r="L59" s="16">
        <v>8.2074731431827246</v>
      </c>
      <c r="M59" s="16">
        <v>-5.5204249297630996</v>
      </c>
      <c r="N59" s="9">
        <v>0.1</v>
      </c>
      <c r="O59" s="18">
        <v>-2.35</v>
      </c>
      <c r="P59" s="19">
        <f t="shared" si="10"/>
        <v>0.44394002213040828</v>
      </c>
      <c r="Q59" s="19">
        <f t="shared" si="11"/>
        <v>-2.58</v>
      </c>
      <c r="R59" s="19">
        <f t="shared" si="12"/>
        <v>-2.64</v>
      </c>
      <c r="S59" s="19">
        <f t="shared" si="13"/>
        <v>-2.08</v>
      </c>
      <c r="T59" s="19">
        <f t="shared" si="14"/>
        <v>-3.1</v>
      </c>
      <c r="U59" s="19">
        <f t="shared" si="15"/>
        <v>1.88</v>
      </c>
      <c r="V59" s="19">
        <f t="shared" si="16"/>
        <v>-2.58</v>
      </c>
      <c r="W59" s="19">
        <f t="shared" si="17"/>
        <v>-2.99</v>
      </c>
      <c r="X59" s="19">
        <f t="shared" si="18"/>
        <v>-2.72</v>
      </c>
      <c r="Y59" s="19">
        <f t="shared" si="19"/>
        <v>-2.64</v>
      </c>
      <c r="Z59" s="19">
        <f t="shared" si="20"/>
        <v>8.1074731431827249</v>
      </c>
      <c r="AA59" s="19">
        <f t="shared" si="21"/>
        <v>-5.6204249297630993</v>
      </c>
      <c r="AC59">
        <v>14</v>
      </c>
      <c r="AD59" s="19">
        <v>2.5523257027865704</v>
      </c>
      <c r="AE59" s="19">
        <v>-1.9761958280587351</v>
      </c>
    </row>
    <row r="60" spans="1:31" x14ac:dyDescent="0.2">
      <c r="A60">
        <v>200302</v>
      </c>
      <c r="B60" s="16">
        <v>8.447292289176902</v>
      </c>
      <c r="C60" s="7">
        <v>-4.83</v>
      </c>
      <c r="D60" s="7">
        <v>-3.78</v>
      </c>
      <c r="E60" s="7">
        <v>-2.2000000000000002</v>
      </c>
      <c r="F60" s="4">
        <v>-1.95</v>
      </c>
      <c r="G60" s="11">
        <v>-1.19</v>
      </c>
      <c r="H60">
        <v>-4.83</v>
      </c>
      <c r="I60">
        <v>-2.37</v>
      </c>
      <c r="J60">
        <v>-2.9</v>
      </c>
      <c r="K60">
        <v>-3.78</v>
      </c>
      <c r="L60" s="16">
        <v>4.0539412307600884</v>
      </c>
      <c r="M60" s="16">
        <v>-2.5179502634891349</v>
      </c>
      <c r="N60" s="9">
        <v>0.09</v>
      </c>
      <c r="O60" s="18">
        <v>0.28999999999999998</v>
      </c>
      <c r="P60" s="19">
        <f t="shared" si="10"/>
        <v>8.3572922891769021</v>
      </c>
      <c r="Q60" s="19">
        <f t="shared" si="11"/>
        <v>-4.92</v>
      </c>
      <c r="R60" s="19">
        <f t="shared" si="12"/>
        <v>-3.8699999999999997</v>
      </c>
      <c r="S60" s="19">
        <f t="shared" si="13"/>
        <v>-2.29</v>
      </c>
      <c r="T60" s="19">
        <f t="shared" si="14"/>
        <v>-2.04</v>
      </c>
      <c r="U60" s="19">
        <f t="shared" si="15"/>
        <v>-1.28</v>
      </c>
      <c r="V60" s="19">
        <f t="shared" si="16"/>
        <v>-4.92</v>
      </c>
      <c r="W60" s="19">
        <f t="shared" si="17"/>
        <v>-2.46</v>
      </c>
      <c r="X60" s="19">
        <f t="shared" si="18"/>
        <v>-2.9899999999999998</v>
      </c>
      <c r="Y60" s="19">
        <f t="shared" si="19"/>
        <v>-3.8699999999999997</v>
      </c>
      <c r="Z60" s="19">
        <f t="shared" si="20"/>
        <v>3.9639412307600885</v>
      </c>
      <c r="AA60" s="19">
        <f t="shared" si="21"/>
        <v>-2.6079502634891347</v>
      </c>
      <c r="AC60">
        <v>15</v>
      </c>
      <c r="AD60" s="19">
        <v>2.7596349157860778</v>
      </c>
      <c r="AE60" s="19">
        <v>-0.74418456890941664</v>
      </c>
    </row>
    <row r="61" spans="1:31" x14ac:dyDescent="0.2">
      <c r="A61">
        <v>200303</v>
      </c>
      <c r="B61" s="16">
        <v>8.2452453080387116</v>
      </c>
      <c r="C61" s="7">
        <v>0.84</v>
      </c>
      <c r="D61" s="7">
        <v>1.1200000000000001</v>
      </c>
      <c r="E61" s="7">
        <v>0.5</v>
      </c>
      <c r="F61" s="4">
        <v>1.17</v>
      </c>
      <c r="G61" s="11">
        <v>1.73</v>
      </c>
      <c r="H61">
        <v>0.84</v>
      </c>
      <c r="I61">
        <v>0.85</v>
      </c>
      <c r="J61">
        <v>1.75</v>
      </c>
      <c r="K61">
        <v>1.1200000000000001</v>
      </c>
      <c r="L61" s="16">
        <v>4.3065287745196041</v>
      </c>
      <c r="M61" s="16">
        <v>-4.1883593811369593E-2</v>
      </c>
      <c r="N61" s="9">
        <v>0.1</v>
      </c>
      <c r="O61" s="18">
        <v>2.65</v>
      </c>
      <c r="P61" s="19">
        <f t="shared" si="10"/>
        <v>8.1452453080387119</v>
      </c>
      <c r="Q61" s="19">
        <f t="shared" si="11"/>
        <v>0.74</v>
      </c>
      <c r="R61" s="19">
        <f t="shared" si="12"/>
        <v>1.02</v>
      </c>
      <c r="S61" s="19">
        <f t="shared" si="13"/>
        <v>0.4</v>
      </c>
      <c r="T61" s="19">
        <f t="shared" si="14"/>
        <v>1.0699999999999998</v>
      </c>
      <c r="U61" s="19">
        <f t="shared" si="15"/>
        <v>1.63</v>
      </c>
      <c r="V61" s="19">
        <f t="shared" si="16"/>
        <v>0.74</v>
      </c>
      <c r="W61" s="19">
        <f t="shared" si="17"/>
        <v>0.75</v>
      </c>
      <c r="X61" s="19">
        <f t="shared" si="18"/>
        <v>1.65</v>
      </c>
      <c r="Y61" s="19">
        <f t="shared" si="19"/>
        <v>1.02</v>
      </c>
      <c r="Z61" s="19">
        <f t="shared" si="20"/>
        <v>4.2065287745196045</v>
      </c>
      <c r="AA61" s="19">
        <f t="shared" si="21"/>
        <v>-0.14188359381136961</v>
      </c>
      <c r="AC61">
        <v>16</v>
      </c>
      <c r="AD61" s="19">
        <v>2.31850019510108</v>
      </c>
      <c r="AE61" s="19">
        <v>-2.6891775408820036</v>
      </c>
    </row>
    <row r="62" spans="1:31" x14ac:dyDescent="0.2">
      <c r="A62">
        <v>200304</v>
      </c>
      <c r="B62" s="16">
        <v>6.5873999999999997</v>
      </c>
      <c r="C62" s="7">
        <v>10.25</v>
      </c>
      <c r="D62" s="7">
        <v>11.18</v>
      </c>
      <c r="E62" s="7">
        <v>8.17</v>
      </c>
      <c r="F62" s="4">
        <v>8.4499999999999993</v>
      </c>
      <c r="G62" s="11">
        <v>9.36</v>
      </c>
      <c r="H62">
        <v>10.25</v>
      </c>
      <c r="I62">
        <v>10.210000000000001</v>
      </c>
      <c r="J62">
        <v>9.52</v>
      </c>
      <c r="K62">
        <v>11.18</v>
      </c>
      <c r="L62" s="16">
        <v>4.5675897024285916</v>
      </c>
      <c r="M62" s="16">
        <v>3.7437435282845377</v>
      </c>
      <c r="N62" s="9">
        <v>0.1</v>
      </c>
      <c r="O62" s="18">
        <v>0.48</v>
      </c>
      <c r="P62" s="19">
        <f t="shared" si="10"/>
        <v>6.4874000000000001</v>
      </c>
      <c r="Q62" s="19">
        <f t="shared" si="11"/>
        <v>10.15</v>
      </c>
      <c r="R62" s="19">
        <f t="shared" si="12"/>
        <v>11.08</v>
      </c>
      <c r="S62" s="19">
        <f t="shared" si="13"/>
        <v>8.07</v>
      </c>
      <c r="T62" s="19">
        <f t="shared" si="14"/>
        <v>8.35</v>
      </c>
      <c r="U62" s="19">
        <f t="shared" si="15"/>
        <v>9.26</v>
      </c>
      <c r="V62" s="19">
        <f t="shared" si="16"/>
        <v>10.15</v>
      </c>
      <c r="W62" s="19">
        <f t="shared" si="17"/>
        <v>10.110000000000001</v>
      </c>
      <c r="X62" s="19">
        <f t="shared" si="18"/>
        <v>9.42</v>
      </c>
      <c r="Y62" s="19">
        <f t="shared" si="19"/>
        <v>11.08</v>
      </c>
      <c r="Z62" s="19">
        <f t="shared" si="20"/>
        <v>4.467589702428592</v>
      </c>
      <c r="AA62" s="19">
        <f t="shared" si="21"/>
        <v>3.6437435282845376</v>
      </c>
      <c r="AC62">
        <v>17</v>
      </c>
      <c r="AD62" s="19">
        <v>3.2827290927732062</v>
      </c>
      <c r="AE62" s="19">
        <v>1.9624709072267934</v>
      </c>
    </row>
    <row r="63" spans="1:31" x14ac:dyDescent="0.2">
      <c r="A63">
        <v>200305</v>
      </c>
      <c r="B63" s="16">
        <v>2.1818454524526785</v>
      </c>
      <c r="C63" s="7">
        <v>13.59</v>
      </c>
      <c r="D63" s="7">
        <v>10.55</v>
      </c>
      <c r="E63" s="7">
        <v>9.39</v>
      </c>
      <c r="F63" s="4">
        <v>4.41</v>
      </c>
      <c r="G63" s="11">
        <v>13.9</v>
      </c>
      <c r="H63">
        <v>13.59</v>
      </c>
      <c r="I63">
        <v>11.09</v>
      </c>
      <c r="J63">
        <v>11.25</v>
      </c>
      <c r="K63">
        <v>10.55</v>
      </c>
      <c r="L63" s="16">
        <v>13.236453990543016</v>
      </c>
      <c r="M63" s="16">
        <v>1.0694688211089416</v>
      </c>
      <c r="N63" s="9">
        <v>0.09</v>
      </c>
      <c r="O63" s="18">
        <v>3.19</v>
      </c>
      <c r="P63" s="19">
        <f t="shared" si="10"/>
        <v>2.0918454524526786</v>
      </c>
      <c r="Q63" s="19">
        <f t="shared" si="11"/>
        <v>13.5</v>
      </c>
      <c r="R63" s="19">
        <f t="shared" si="12"/>
        <v>10.46</v>
      </c>
      <c r="S63" s="19">
        <f t="shared" si="13"/>
        <v>9.3000000000000007</v>
      </c>
      <c r="T63" s="19">
        <f t="shared" si="14"/>
        <v>4.32</v>
      </c>
      <c r="U63" s="19">
        <f t="shared" si="15"/>
        <v>13.81</v>
      </c>
      <c r="V63" s="19">
        <f t="shared" si="16"/>
        <v>13.5</v>
      </c>
      <c r="W63" s="19">
        <f t="shared" si="17"/>
        <v>11</v>
      </c>
      <c r="X63" s="19">
        <f t="shared" si="18"/>
        <v>11.16</v>
      </c>
      <c r="Y63" s="19">
        <f t="shared" si="19"/>
        <v>10.46</v>
      </c>
      <c r="Z63" s="19">
        <f t="shared" si="20"/>
        <v>13.146453990543016</v>
      </c>
      <c r="AA63" s="19">
        <f t="shared" si="21"/>
        <v>0.97946882110894162</v>
      </c>
      <c r="AC63">
        <v>18</v>
      </c>
      <c r="AD63" s="19">
        <v>2.4510816685309971</v>
      </c>
      <c r="AE63" s="19">
        <v>11.818106372475569</v>
      </c>
    </row>
    <row r="64" spans="1:31" x14ac:dyDescent="0.2">
      <c r="A64">
        <v>200306</v>
      </c>
      <c r="B64" s="16">
        <v>4.1736593063579939</v>
      </c>
      <c r="C64" s="7">
        <v>5.4</v>
      </c>
      <c r="D64" s="7">
        <v>1.85</v>
      </c>
      <c r="E64" s="7">
        <v>0.76</v>
      </c>
      <c r="F64" s="4">
        <v>1.5</v>
      </c>
      <c r="G64" s="11">
        <v>5.49</v>
      </c>
      <c r="H64">
        <v>5.4</v>
      </c>
      <c r="I64">
        <v>1.8</v>
      </c>
      <c r="J64">
        <v>1.76</v>
      </c>
      <c r="K64">
        <v>1.85</v>
      </c>
      <c r="L64" s="16">
        <v>-0.4824322027588962</v>
      </c>
      <c r="M64" s="16">
        <v>4.3443863232808448</v>
      </c>
      <c r="N64" s="9">
        <v>0.1</v>
      </c>
      <c r="O64" s="18">
        <v>3.44</v>
      </c>
      <c r="P64" s="19">
        <f t="shared" si="10"/>
        <v>4.0736593063579942</v>
      </c>
      <c r="Q64" s="19">
        <f t="shared" si="11"/>
        <v>5.3000000000000007</v>
      </c>
      <c r="R64" s="19">
        <f t="shared" si="12"/>
        <v>1.75</v>
      </c>
      <c r="S64" s="19">
        <f t="shared" si="13"/>
        <v>0.66</v>
      </c>
      <c r="T64" s="19">
        <f t="shared" si="14"/>
        <v>1.4</v>
      </c>
      <c r="U64" s="19">
        <f t="shared" si="15"/>
        <v>5.3900000000000006</v>
      </c>
      <c r="V64" s="19">
        <f t="shared" si="16"/>
        <v>5.3000000000000007</v>
      </c>
      <c r="W64" s="19">
        <f t="shared" si="17"/>
        <v>1.7</v>
      </c>
      <c r="X64" s="19">
        <f t="shared" si="18"/>
        <v>1.66</v>
      </c>
      <c r="Y64" s="19">
        <f t="shared" si="19"/>
        <v>1.75</v>
      </c>
      <c r="Z64" s="19">
        <f t="shared" si="20"/>
        <v>-0.58243220275889618</v>
      </c>
      <c r="AA64" s="19">
        <f t="shared" si="21"/>
        <v>4.2443863232808452</v>
      </c>
      <c r="AC64">
        <v>19</v>
      </c>
      <c r="AD64" s="19">
        <v>2.3908173624264895</v>
      </c>
      <c r="AE64" s="19">
        <v>-16.733758058492878</v>
      </c>
    </row>
    <row r="65" spans="1:31" x14ac:dyDescent="0.2">
      <c r="A65">
        <v>200307</v>
      </c>
      <c r="B65" s="16">
        <v>5.8307928653975729</v>
      </c>
      <c r="C65" s="7">
        <v>7.71</v>
      </c>
      <c r="D65" s="7">
        <v>5.47</v>
      </c>
      <c r="E65" s="7">
        <v>3.34</v>
      </c>
      <c r="F65" s="4">
        <v>1.57</v>
      </c>
      <c r="G65" s="11">
        <v>9.1199999999999992</v>
      </c>
      <c r="H65">
        <v>7.71</v>
      </c>
      <c r="I65">
        <v>7.87</v>
      </c>
      <c r="J65">
        <v>6.63</v>
      </c>
      <c r="K65">
        <v>5.47</v>
      </c>
      <c r="L65" s="16">
        <v>-20.219170743884177</v>
      </c>
      <c r="M65" s="16">
        <v>-23.662466404060982</v>
      </c>
      <c r="N65" s="9">
        <v>7.0000000000000007E-2</v>
      </c>
      <c r="O65" s="18">
        <v>0.06</v>
      </c>
      <c r="P65" s="19">
        <f t="shared" si="10"/>
        <v>5.7607928653975726</v>
      </c>
      <c r="Q65" s="19">
        <f t="shared" si="11"/>
        <v>7.64</v>
      </c>
      <c r="R65" s="19">
        <f t="shared" si="12"/>
        <v>5.3999999999999995</v>
      </c>
      <c r="S65" s="19">
        <f t="shared" si="13"/>
        <v>3.27</v>
      </c>
      <c r="T65" s="19">
        <f t="shared" si="14"/>
        <v>1.5</v>
      </c>
      <c r="U65" s="19">
        <f t="shared" si="15"/>
        <v>9.0499999999999989</v>
      </c>
      <c r="V65" s="19">
        <f t="shared" si="16"/>
        <v>7.64</v>
      </c>
      <c r="W65" s="19">
        <f t="shared" si="17"/>
        <v>7.8</v>
      </c>
      <c r="X65" s="19">
        <f t="shared" si="18"/>
        <v>6.56</v>
      </c>
      <c r="Y65" s="19">
        <f t="shared" si="19"/>
        <v>5.3999999999999995</v>
      </c>
      <c r="Z65" s="19">
        <f t="shared" si="20"/>
        <v>-20.289170743884178</v>
      </c>
      <c r="AA65" s="19">
        <f t="shared" si="21"/>
        <v>-23.732466404060983</v>
      </c>
      <c r="AC65">
        <v>20</v>
      </c>
      <c r="AD65" s="19">
        <v>1.8436174629975577</v>
      </c>
      <c r="AE65" s="19">
        <v>1.0233398893786481</v>
      </c>
    </row>
    <row r="66" spans="1:31" x14ac:dyDescent="0.2">
      <c r="A66">
        <v>200308</v>
      </c>
      <c r="B66" s="16">
        <v>5.6109999999999998</v>
      </c>
      <c r="C66" s="7">
        <v>4.8899999999999997</v>
      </c>
      <c r="D66" s="7">
        <v>5.8</v>
      </c>
      <c r="E66" s="7">
        <v>4.82</v>
      </c>
      <c r="F66" s="4">
        <v>1.29</v>
      </c>
      <c r="G66" s="11">
        <v>5.18</v>
      </c>
      <c r="H66">
        <v>4.8899999999999997</v>
      </c>
      <c r="I66">
        <v>4.8600000000000003</v>
      </c>
      <c r="J66">
        <v>4.67</v>
      </c>
      <c r="K66">
        <v>5.8</v>
      </c>
      <c r="L66" s="16">
        <v>5.7671750128774217</v>
      </c>
      <c r="M66" s="16">
        <v>7.6583167914455617</v>
      </c>
      <c r="N66" s="9">
        <v>7.0000000000000007E-2</v>
      </c>
      <c r="O66" s="18">
        <v>-7.68</v>
      </c>
      <c r="P66" s="19">
        <f t="shared" si="10"/>
        <v>5.5409999999999995</v>
      </c>
      <c r="Q66" s="19">
        <f t="shared" si="11"/>
        <v>4.8199999999999994</v>
      </c>
      <c r="R66" s="19">
        <f t="shared" si="12"/>
        <v>5.7299999999999995</v>
      </c>
      <c r="S66" s="19">
        <f t="shared" si="13"/>
        <v>4.75</v>
      </c>
      <c r="T66" s="19">
        <f t="shared" si="14"/>
        <v>1.22</v>
      </c>
      <c r="U66" s="19">
        <f t="shared" si="15"/>
        <v>5.1099999999999994</v>
      </c>
      <c r="V66" s="19">
        <f t="shared" si="16"/>
        <v>4.8199999999999994</v>
      </c>
      <c r="W66" s="19">
        <f t="shared" si="17"/>
        <v>4.79</v>
      </c>
      <c r="X66" s="19">
        <f t="shared" si="18"/>
        <v>4.5999999999999996</v>
      </c>
      <c r="Y66" s="19">
        <f t="shared" si="19"/>
        <v>5.7299999999999995</v>
      </c>
      <c r="Z66" s="19">
        <f t="shared" si="20"/>
        <v>5.6971750128774215</v>
      </c>
      <c r="AA66" s="19">
        <f t="shared" si="21"/>
        <v>7.5883167914455614</v>
      </c>
      <c r="AC66">
        <v>21</v>
      </c>
      <c r="AD66" s="19">
        <v>3.502091166993615</v>
      </c>
      <c r="AE66" s="19">
        <v>5.6291709271290014E-2</v>
      </c>
    </row>
    <row r="67" spans="1:31" x14ac:dyDescent="0.2">
      <c r="A67">
        <v>200309</v>
      </c>
      <c r="B67" s="16">
        <v>5.7173436328232112</v>
      </c>
      <c r="C67" s="7">
        <v>0.05</v>
      </c>
      <c r="D67" s="7">
        <v>-2.63</v>
      </c>
      <c r="E67" s="7">
        <v>-1.79</v>
      </c>
      <c r="F67" s="4">
        <v>-0.98</v>
      </c>
      <c r="G67" s="11">
        <v>4.42</v>
      </c>
      <c r="H67">
        <v>0.05</v>
      </c>
      <c r="I67">
        <v>-2.2999999999999998</v>
      </c>
      <c r="J67">
        <v>-2.67</v>
      </c>
      <c r="K67">
        <v>-2.63</v>
      </c>
      <c r="L67" s="16">
        <v>-11.134978617571569</v>
      </c>
      <c r="M67" s="16">
        <v>-7.364830593950848</v>
      </c>
      <c r="N67" s="9">
        <v>0.08</v>
      </c>
      <c r="O67" s="18">
        <v>1.69</v>
      </c>
      <c r="P67" s="19">
        <f t="shared" si="10"/>
        <v>5.6373436328232112</v>
      </c>
      <c r="Q67" s="19">
        <f t="shared" si="11"/>
        <v>-0.03</v>
      </c>
      <c r="R67" s="19">
        <f t="shared" si="12"/>
        <v>-2.71</v>
      </c>
      <c r="S67" s="19">
        <f t="shared" si="13"/>
        <v>-1.87</v>
      </c>
      <c r="T67" s="19">
        <f t="shared" si="14"/>
        <v>-1.06</v>
      </c>
      <c r="U67" s="19">
        <f t="shared" si="15"/>
        <v>4.34</v>
      </c>
      <c r="V67" s="19">
        <f t="shared" si="16"/>
        <v>-0.03</v>
      </c>
      <c r="W67" s="19">
        <f t="shared" si="17"/>
        <v>-2.38</v>
      </c>
      <c r="X67" s="19">
        <f t="shared" si="18"/>
        <v>-2.75</v>
      </c>
      <c r="Y67" s="19">
        <f t="shared" si="19"/>
        <v>-2.71</v>
      </c>
      <c r="Z67" s="19">
        <f t="shared" si="20"/>
        <v>-11.214978617571569</v>
      </c>
      <c r="AA67" s="19">
        <f t="shared" si="21"/>
        <v>-7.4448305939508481</v>
      </c>
      <c r="AC67">
        <v>22</v>
      </c>
      <c r="AD67" s="19">
        <v>2.7692772047627989</v>
      </c>
      <c r="AE67" s="19">
        <v>4.3064404693299885</v>
      </c>
    </row>
    <row r="68" spans="1:31" x14ac:dyDescent="0.2">
      <c r="A68">
        <v>200310</v>
      </c>
      <c r="B68" s="16">
        <v>5.6166999999999998</v>
      </c>
      <c r="C68" s="7">
        <v>9.0399999999999991</v>
      </c>
      <c r="D68" s="7">
        <v>8.77</v>
      </c>
      <c r="E68" s="7">
        <v>8.58</v>
      </c>
      <c r="F68" s="4">
        <v>5.13</v>
      </c>
      <c r="G68" s="11">
        <v>9.39</v>
      </c>
      <c r="H68">
        <v>9.0399999999999991</v>
      </c>
      <c r="I68">
        <v>8.9600000000000009</v>
      </c>
      <c r="J68">
        <v>8.67</v>
      </c>
      <c r="K68">
        <v>8.77</v>
      </c>
      <c r="L68" s="16">
        <v>14.431713894764684</v>
      </c>
      <c r="M68" s="16">
        <v>18.254600140924744</v>
      </c>
      <c r="N68" s="9">
        <v>7.0000000000000007E-2</v>
      </c>
      <c r="O68" s="18">
        <v>-9.5500000000000007</v>
      </c>
      <c r="P68" s="19">
        <f t="shared" si="10"/>
        <v>5.5466999999999995</v>
      </c>
      <c r="Q68" s="19">
        <f t="shared" si="11"/>
        <v>8.9699999999999989</v>
      </c>
      <c r="R68" s="19">
        <f t="shared" si="12"/>
        <v>8.6999999999999993</v>
      </c>
      <c r="S68" s="19">
        <f t="shared" si="13"/>
        <v>8.51</v>
      </c>
      <c r="T68" s="19">
        <f t="shared" si="14"/>
        <v>5.0599999999999996</v>
      </c>
      <c r="U68" s="19">
        <f t="shared" si="15"/>
        <v>9.32</v>
      </c>
      <c r="V68" s="19">
        <f t="shared" si="16"/>
        <v>8.9699999999999989</v>
      </c>
      <c r="W68" s="19">
        <f t="shared" si="17"/>
        <v>8.89</v>
      </c>
      <c r="X68" s="19">
        <f t="shared" si="18"/>
        <v>8.6</v>
      </c>
      <c r="Y68" s="19">
        <f t="shared" si="19"/>
        <v>8.6999999999999993</v>
      </c>
      <c r="Z68" s="19">
        <f t="shared" si="20"/>
        <v>14.361713894764684</v>
      </c>
      <c r="AA68" s="19">
        <f t="shared" si="21"/>
        <v>18.184600140924744</v>
      </c>
      <c r="AC68">
        <v>23</v>
      </c>
      <c r="AD68" s="19">
        <v>2.7982040716929628</v>
      </c>
      <c r="AE68" s="19">
        <v>1.5146755996945656</v>
      </c>
    </row>
    <row r="69" spans="1:31" x14ac:dyDescent="0.2">
      <c r="A69">
        <v>200311</v>
      </c>
      <c r="B69" s="16">
        <v>4.4877000000000002</v>
      </c>
      <c r="C69" s="7">
        <v>3.96</v>
      </c>
      <c r="D69" s="7">
        <v>3.46</v>
      </c>
      <c r="E69" s="7">
        <v>2.57</v>
      </c>
      <c r="F69" s="4">
        <v>0.66</v>
      </c>
      <c r="G69" s="11">
        <v>4.9400000000000004</v>
      </c>
      <c r="H69">
        <v>3.96</v>
      </c>
      <c r="I69">
        <v>3.42</v>
      </c>
      <c r="J69">
        <v>3.41</v>
      </c>
      <c r="K69">
        <v>3.46</v>
      </c>
      <c r="L69" s="16">
        <v>-4.5906003222216452</v>
      </c>
      <c r="M69" s="16">
        <v>2.7600117092513616</v>
      </c>
      <c r="N69" s="9">
        <v>7.0000000000000007E-2</v>
      </c>
      <c r="O69" s="18">
        <v>8.41</v>
      </c>
      <c r="P69" s="19">
        <f t="shared" si="10"/>
        <v>4.4177</v>
      </c>
      <c r="Q69" s="19">
        <f t="shared" si="11"/>
        <v>3.89</v>
      </c>
      <c r="R69" s="19">
        <f t="shared" si="12"/>
        <v>3.39</v>
      </c>
      <c r="S69" s="19">
        <f t="shared" si="13"/>
        <v>2.5</v>
      </c>
      <c r="T69" s="19">
        <f t="shared" si="14"/>
        <v>0.59000000000000008</v>
      </c>
      <c r="U69" s="19">
        <f t="shared" si="15"/>
        <v>4.87</v>
      </c>
      <c r="V69" s="19">
        <f t="shared" si="16"/>
        <v>3.89</v>
      </c>
      <c r="W69" s="19">
        <f t="shared" si="17"/>
        <v>3.35</v>
      </c>
      <c r="X69" s="19">
        <f t="shared" si="18"/>
        <v>3.3400000000000003</v>
      </c>
      <c r="Y69" s="19">
        <f t="shared" si="19"/>
        <v>3.39</v>
      </c>
      <c r="Z69" s="19">
        <f t="shared" si="20"/>
        <v>-4.6606003222216454</v>
      </c>
      <c r="AA69" s="19">
        <f t="shared" si="21"/>
        <v>2.6900117092513618</v>
      </c>
      <c r="AC69">
        <v>24</v>
      </c>
      <c r="AD69" s="19">
        <v>3.191127347494354</v>
      </c>
      <c r="AE69" s="19">
        <v>0.88129097910281295</v>
      </c>
    </row>
    <row r="70" spans="1:31" x14ac:dyDescent="0.2">
      <c r="A70">
        <v>200312</v>
      </c>
      <c r="B70" s="16">
        <v>1.5080035879541245</v>
      </c>
      <c r="C70" s="7">
        <v>2.34</v>
      </c>
      <c r="D70" s="7">
        <v>1.64</v>
      </c>
      <c r="E70" s="7">
        <v>3.21</v>
      </c>
      <c r="F70" s="4">
        <v>5.36</v>
      </c>
      <c r="G70" s="11">
        <v>2.75</v>
      </c>
      <c r="H70">
        <v>2.34</v>
      </c>
      <c r="I70">
        <v>2.2999999999999998</v>
      </c>
      <c r="J70">
        <v>2.19</v>
      </c>
      <c r="K70">
        <v>1.64</v>
      </c>
      <c r="L70" s="16">
        <v>8.5935766378937863</v>
      </c>
      <c r="M70" s="16">
        <v>3.3403328077926799</v>
      </c>
      <c r="N70" s="9">
        <v>0.08</v>
      </c>
      <c r="O70" s="18">
        <v>3.4</v>
      </c>
      <c r="P70" s="19">
        <f t="shared" si="10"/>
        <v>1.4280035879541244</v>
      </c>
      <c r="Q70" s="19">
        <f t="shared" si="11"/>
        <v>2.2599999999999998</v>
      </c>
      <c r="R70" s="19">
        <f t="shared" si="12"/>
        <v>1.5599999999999998</v>
      </c>
      <c r="S70" s="19">
        <f t="shared" si="13"/>
        <v>3.13</v>
      </c>
      <c r="T70" s="19">
        <f t="shared" si="14"/>
        <v>5.28</v>
      </c>
      <c r="U70" s="19">
        <f t="shared" si="15"/>
        <v>2.67</v>
      </c>
      <c r="V70" s="19">
        <f t="shared" si="16"/>
        <v>2.2599999999999998</v>
      </c>
      <c r="W70" s="19">
        <f t="shared" si="17"/>
        <v>2.2199999999999998</v>
      </c>
      <c r="X70" s="19">
        <f t="shared" si="18"/>
        <v>2.11</v>
      </c>
      <c r="Y70" s="19">
        <f t="shared" si="19"/>
        <v>1.5599999999999998</v>
      </c>
      <c r="Z70" s="19">
        <f t="shared" si="20"/>
        <v>8.5135766378937863</v>
      </c>
      <c r="AA70" s="19">
        <f t="shared" si="21"/>
        <v>3.2603328077926799</v>
      </c>
      <c r="AC70">
        <v>25</v>
      </c>
      <c r="AD70" s="19">
        <v>2.3715327844730467</v>
      </c>
      <c r="AE70" s="19">
        <v>0.87291853383755003</v>
      </c>
    </row>
    <row r="71" spans="1:31" x14ac:dyDescent="0.2">
      <c r="A71">
        <v>200401</v>
      </c>
      <c r="B71" s="16">
        <v>10.603536975011997</v>
      </c>
      <c r="C71" s="7">
        <v>5.74</v>
      </c>
      <c r="D71" s="7">
        <v>3.19</v>
      </c>
      <c r="E71" s="7">
        <v>1.83</v>
      </c>
      <c r="F71" s="4">
        <v>1.57</v>
      </c>
      <c r="G71" s="11">
        <v>8.26</v>
      </c>
      <c r="H71">
        <v>5.74</v>
      </c>
      <c r="I71">
        <v>4.8600000000000003</v>
      </c>
      <c r="J71">
        <v>4.25</v>
      </c>
      <c r="K71">
        <v>3.19</v>
      </c>
      <c r="L71" s="16">
        <v>8.1858778604520523</v>
      </c>
      <c r="M71" s="16">
        <v>-0.58824147305458629</v>
      </c>
      <c r="N71" s="9">
        <v>7.0000000000000007E-2</v>
      </c>
      <c r="O71" s="18">
        <v>1.1000000000000001</v>
      </c>
      <c r="P71" s="19">
        <f t="shared" si="10"/>
        <v>10.533536975011996</v>
      </c>
      <c r="Q71" s="19">
        <f t="shared" si="11"/>
        <v>5.67</v>
      </c>
      <c r="R71" s="19">
        <f t="shared" si="12"/>
        <v>3.12</v>
      </c>
      <c r="S71" s="19">
        <f t="shared" si="13"/>
        <v>1.76</v>
      </c>
      <c r="T71" s="19">
        <f t="shared" si="14"/>
        <v>1.5</v>
      </c>
      <c r="U71" s="19">
        <f t="shared" si="15"/>
        <v>8.19</v>
      </c>
      <c r="V71" s="19">
        <f t="shared" si="16"/>
        <v>5.67</v>
      </c>
      <c r="W71" s="19">
        <f t="shared" si="17"/>
        <v>4.79</v>
      </c>
      <c r="X71" s="19">
        <f t="shared" si="18"/>
        <v>4.18</v>
      </c>
      <c r="Y71" s="19">
        <f t="shared" si="19"/>
        <v>3.12</v>
      </c>
      <c r="Z71" s="19">
        <f t="shared" si="20"/>
        <v>8.1158778604520521</v>
      </c>
      <c r="AA71" s="19">
        <f t="shared" si="21"/>
        <v>-0.65824147305458625</v>
      </c>
      <c r="AC71">
        <v>26</v>
      </c>
      <c r="AD71" s="19">
        <v>2.5933054309376358</v>
      </c>
      <c r="AE71" s="19">
        <v>-3.751300638745005</v>
      </c>
    </row>
    <row r="72" spans="1:31" x14ac:dyDescent="0.2">
      <c r="A72">
        <v>200402</v>
      </c>
      <c r="B72" s="16">
        <v>0.44351063512158811</v>
      </c>
      <c r="C72" s="7">
        <v>0.03</v>
      </c>
      <c r="D72" s="7">
        <v>0.76</v>
      </c>
      <c r="E72" s="7">
        <v>2.0099999999999998</v>
      </c>
      <c r="F72" s="4">
        <v>1.3</v>
      </c>
      <c r="G72" s="11">
        <v>0.22</v>
      </c>
      <c r="H72">
        <v>0.03</v>
      </c>
      <c r="I72">
        <v>0.1</v>
      </c>
      <c r="J72">
        <v>1.39</v>
      </c>
      <c r="K72">
        <v>0.76</v>
      </c>
      <c r="L72" s="16">
        <v>-7.8613288430815196</v>
      </c>
      <c r="M72" s="16">
        <v>-9.4674608889336103</v>
      </c>
      <c r="N72" s="9">
        <v>0.06</v>
      </c>
      <c r="O72" s="18">
        <v>3.96</v>
      </c>
      <c r="P72" s="19">
        <f t="shared" si="10"/>
        <v>0.38351063512158812</v>
      </c>
      <c r="Q72" s="19">
        <f t="shared" si="11"/>
        <v>-0.03</v>
      </c>
      <c r="R72" s="19">
        <f t="shared" si="12"/>
        <v>0.7</v>
      </c>
      <c r="S72" s="19">
        <f t="shared" si="13"/>
        <v>1.9499999999999997</v>
      </c>
      <c r="T72" s="19">
        <f t="shared" si="14"/>
        <v>1.24</v>
      </c>
      <c r="U72" s="19">
        <f t="shared" si="15"/>
        <v>0.16</v>
      </c>
      <c r="V72" s="19">
        <f t="shared" si="16"/>
        <v>-0.03</v>
      </c>
      <c r="W72" s="19">
        <f t="shared" si="17"/>
        <v>4.0000000000000008E-2</v>
      </c>
      <c r="X72" s="19">
        <f t="shared" si="18"/>
        <v>1.3299999999999998</v>
      </c>
      <c r="Y72" s="19">
        <f t="shared" si="19"/>
        <v>0.7</v>
      </c>
      <c r="Z72" s="19">
        <f t="shared" si="20"/>
        <v>-7.9213288430815192</v>
      </c>
      <c r="AA72" s="19">
        <f t="shared" si="21"/>
        <v>-9.5274608889336108</v>
      </c>
      <c r="AC72">
        <v>27</v>
      </c>
      <c r="AD72" s="19">
        <v>2.5860737142050949</v>
      </c>
      <c r="AE72" s="19">
        <v>6.1583262857949039</v>
      </c>
    </row>
    <row r="73" spans="1:31" x14ac:dyDescent="0.2">
      <c r="A73">
        <v>200403</v>
      </c>
      <c r="B73" s="16">
        <v>-4.5066166386748661</v>
      </c>
      <c r="C73" s="7">
        <v>-0.95</v>
      </c>
      <c r="D73" s="7">
        <v>1.27</v>
      </c>
      <c r="E73" s="7">
        <v>-0.42</v>
      </c>
      <c r="F73" s="4">
        <v>-1.91</v>
      </c>
      <c r="G73" s="11">
        <v>-0.41</v>
      </c>
      <c r="H73">
        <v>-0.95</v>
      </c>
      <c r="I73">
        <v>0.78</v>
      </c>
      <c r="J73">
        <v>1.1200000000000001</v>
      </c>
      <c r="K73">
        <v>1.27</v>
      </c>
      <c r="L73" s="16">
        <v>6.6791767427062219</v>
      </c>
      <c r="M73" s="16">
        <v>9.8811314935849506</v>
      </c>
      <c r="N73" s="9">
        <v>0.09</v>
      </c>
      <c r="O73" s="18">
        <v>-6.94</v>
      </c>
      <c r="P73" s="19">
        <f t="shared" si="10"/>
        <v>-4.5966166386748659</v>
      </c>
      <c r="Q73" s="19">
        <f t="shared" si="11"/>
        <v>-1.04</v>
      </c>
      <c r="R73" s="19">
        <f t="shared" si="12"/>
        <v>1.18</v>
      </c>
      <c r="S73" s="19">
        <f t="shared" si="13"/>
        <v>-0.51</v>
      </c>
      <c r="T73" s="19">
        <f t="shared" si="14"/>
        <v>-2</v>
      </c>
      <c r="U73" s="19">
        <f t="shared" si="15"/>
        <v>-0.5</v>
      </c>
      <c r="V73" s="19">
        <f t="shared" si="16"/>
        <v>-1.04</v>
      </c>
      <c r="W73" s="19">
        <f t="shared" si="17"/>
        <v>0.69000000000000006</v>
      </c>
      <c r="X73" s="19">
        <f t="shared" si="18"/>
        <v>1.03</v>
      </c>
      <c r="Y73" s="19">
        <f t="shared" si="19"/>
        <v>1.18</v>
      </c>
      <c r="Z73" s="19">
        <f t="shared" si="20"/>
        <v>6.589176742706222</v>
      </c>
      <c r="AA73" s="19">
        <f t="shared" si="21"/>
        <v>9.7911314935849507</v>
      </c>
      <c r="AC73">
        <v>28</v>
      </c>
      <c r="AD73" s="19">
        <v>2.518577691368046</v>
      </c>
      <c r="AE73" s="19">
        <v>-5.8193145722706667</v>
      </c>
    </row>
    <row r="74" spans="1:31" x14ac:dyDescent="0.2">
      <c r="A74">
        <v>200404</v>
      </c>
      <c r="B74" s="16">
        <v>-1.9973130503412646</v>
      </c>
      <c r="C74" s="7">
        <v>-5.79</v>
      </c>
      <c r="D74" s="7">
        <v>-3.32</v>
      </c>
      <c r="E74" s="7">
        <v>-3.15</v>
      </c>
      <c r="F74" s="4">
        <v>-0.99</v>
      </c>
      <c r="G74" s="11">
        <v>-3.94</v>
      </c>
      <c r="H74">
        <v>-5.79</v>
      </c>
      <c r="I74">
        <v>-4.67</v>
      </c>
      <c r="J74">
        <v>-4.3499999999999996</v>
      </c>
      <c r="K74">
        <v>-3.32</v>
      </c>
      <c r="L74" s="16">
        <v>-1.4179103588929438</v>
      </c>
      <c r="M74" s="16">
        <v>7.4981976362799614</v>
      </c>
      <c r="N74" s="9">
        <v>0.08</v>
      </c>
      <c r="O74" s="18">
        <v>6.93</v>
      </c>
      <c r="P74" s="19">
        <f t="shared" si="10"/>
        <v>-2.0773130503412647</v>
      </c>
      <c r="Q74" s="19">
        <f t="shared" si="11"/>
        <v>-5.87</v>
      </c>
      <c r="R74" s="19">
        <f t="shared" si="12"/>
        <v>-3.4</v>
      </c>
      <c r="S74" s="19">
        <f t="shared" si="13"/>
        <v>-3.23</v>
      </c>
      <c r="T74" s="19">
        <f t="shared" si="14"/>
        <v>-1.07</v>
      </c>
      <c r="U74" s="19">
        <f t="shared" si="15"/>
        <v>-4.0199999999999996</v>
      </c>
      <c r="V74" s="19">
        <f t="shared" si="16"/>
        <v>-5.87</v>
      </c>
      <c r="W74" s="19">
        <f t="shared" si="17"/>
        <v>-4.75</v>
      </c>
      <c r="X74" s="19">
        <f t="shared" si="18"/>
        <v>-4.43</v>
      </c>
      <c r="Y74" s="19">
        <f t="shared" si="19"/>
        <v>-3.4</v>
      </c>
      <c r="Z74" s="19">
        <f t="shared" si="20"/>
        <v>-1.4979103588929439</v>
      </c>
      <c r="AA74" s="19">
        <f t="shared" si="21"/>
        <v>7.4181976362799613</v>
      </c>
      <c r="AC74">
        <v>29</v>
      </c>
      <c r="AD74" s="19">
        <v>2.7813300659837004</v>
      </c>
      <c r="AE74" s="19">
        <v>-1.1088355196050146</v>
      </c>
    </row>
    <row r="75" spans="1:31" x14ac:dyDescent="0.2">
      <c r="A75">
        <v>200405</v>
      </c>
      <c r="B75" s="16">
        <v>5.7957999999999998</v>
      </c>
      <c r="C75" s="7">
        <v>-0.56000000000000005</v>
      </c>
      <c r="D75" s="7">
        <v>1.71</v>
      </c>
      <c r="E75" s="7">
        <v>1.91</v>
      </c>
      <c r="F75" s="4">
        <v>0.96</v>
      </c>
      <c r="G75" s="11">
        <v>-0.28999999999999998</v>
      </c>
      <c r="H75">
        <v>-0.56000000000000005</v>
      </c>
      <c r="I75">
        <v>1.69</v>
      </c>
      <c r="J75">
        <v>2.02</v>
      </c>
      <c r="K75">
        <v>1.71</v>
      </c>
      <c r="L75" s="16">
        <v>-4.8473836549705256</v>
      </c>
      <c r="M75" s="16">
        <v>-8.5739357168488439</v>
      </c>
      <c r="N75" s="9">
        <v>0.06</v>
      </c>
      <c r="O75" s="18">
        <v>1.19</v>
      </c>
      <c r="P75" s="19">
        <f t="shared" si="10"/>
        <v>5.7358000000000002</v>
      </c>
      <c r="Q75" s="19">
        <f t="shared" si="11"/>
        <v>-0.62000000000000011</v>
      </c>
      <c r="R75" s="19">
        <f t="shared" si="12"/>
        <v>1.65</v>
      </c>
      <c r="S75" s="19">
        <f t="shared" si="13"/>
        <v>1.8499999999999999</v>
      </c>
      <c r="T75" s="19">
        <f t="shared" si="14"/>
        <v>0.89999999999999991</v>
      </c>
      <c r="U75" s="19">
        <f t="shared" si="15"/>
        <v>-0.35</v>
      </c>
      <c r="V75" s="19">
        <f t="shared" si="16"/>
        <v>-0.62000000000000011</v>
      </c>
      <c r="W75" s="19">
        <f t="shared" si="17"/>
        <v>1.63</v>
      </c>
      <c r="X75" s="19">
        <f t="shared" si="18"/>
        <v>1.96</v>
      </c>
      <c r="Y75" s="19">
        <f t="shared" si="19"/>
        <v>1.65</v>
      </c>
      <c r="Z75" s="19">
        <f t="shared" si="20"/>
        <v>-4.9073836549705252</v>
      </c>
      <c r="AA75" s="19">
        <f t="shared" si="21"/>
        <v>-8.6339357168488444</v>
      </c>
      <c r="AC75">
        <v>30</v>
      </c>
      <c r="AD75" s="19">
        <v>2.3691222122288664</v>
      </c>
      <c r="AE75" s="19">
        <v>-13.097195488051948</v>
      </c>
    </row>
    <row r="76" spans="1:31" x14ac:dyDescent="0.2">
      <c r="A76">
        <v>200406</v>
      </c>
      <c r="B76" s="16">
        <v>0.9714285073489235</v>
      </c>
      <c r="C76" s="7">
        <v>5.33</v>
      </c>
      <c r="D76" s="7">
        <v>3.35</v>
      </c>
      <c r="E76" s="7">
        <v>2.2000000000000002</v>
      </c>
      <c r="F76" s="4">
        <v>1.31</v>
      </c>
      <c r="G76" s="11">
        <v>1.8</v>
      </c>
      <c r="H76">
        <v>5.33</v>
      </c>
      <c r="I76">
        <v>5.09</v>
      </c>
      <c r="J76">
        <v>5.43</v>
      </c>
      <c r="K76">
        <v>3.35</v>
      </c>
      <c r="L76" s="16">
        <v>-2.2732776806389543</v>
      </c>
      <c r="M76" s="16">
        <v>8.5615220304502042</v>
      </c>
      <c r="N76" s="9">
        <v>0.08</v>
      </c>
      <c r="O76" s="18">
        <v>-2.58</v>
      </c>
      <c r="P76" s="19">
        <f t="shared" si="10"/>
        <v>0.89142850734892354</v>
      </c>
      <c r="Q76" s="19">
        <f t="shared" si="11"/>
        <v>5.25</v>
      </c>
      <c r="R76" s="19">
        <f t="shared" si="12"/>
        <v>3.27</v>
      </c>
      <c r="S76" s="19">
        <f t="shared" si="13"/>
        <v>2.12</v>
      </c>
      <c r="T76" s="19">
        <f t="shared" si="14"/>
        <v>1.23</v>
      </c>
      <c r="U76" s="19">
        <f t="shared" si="15"/>
        <v>1.72</v>
      </c>
      <c r="V76" s="19">
        <f t="shared" si="16"/>
        <v>5.25</v>
      </c>
      <c r="W76" s="19">
        <f t="shared" si="17"/>
        <v>5.01</v>
      </c>
      <c r="X76" s="19">
        <f t="shared" si="18"/>
        <v>5.35</v>
      </c>
      <c r="Y76" s="19">
        <f t="shared" si="19"/>
        <v>3.27</v>
      </c>
      <c r="Z76" s="19">
        <f t="shared" si="20"/>
        <v>-2.3532776806389544</v>
      </c>
      <c r="AA76" s="19">
        <f t="shared" si="21"/>
        <v>8.4815220304502041</v>
      </c>
      <c r="AC76">
        <v>31</v>
      </c>
      <c r="AD76" s="19">
        <v>2.9356066896112405</v>
      </c>
      <c r="AE76" s="19">
        <v>5.6577887766457824</v>
      </c>
    </row>
    <row r="77" spans="1:31" x14ac:dyDescent="0.2">
      <c r="A77">
        <v>200407</v>
      </c>
      <c r="B77" s="16">
        <v>-0.40584962072593078</v>
      </c>
      <c r="C77" s="7">
        <v>9.8000000000000007</v>
      </c>
      <c r="D77" s="7">
        <v>5.89</v>
      </c>
      <c r="E77" s="7">
        <v>5.25</v>
      </c>
      <c r="F77" s="4">
        <v>3.25</v>
      </c>
      <c r="G77" s="11">
        <v>-6.99</v>
      </c>
      <c r="H77">
        <v>-9.8000000000000007</v>
      </c>
      <c r="I77">
        <v>-6.63</v>
      </c>
      <c r="J77">
        <v>-6.8</v>
      </c>
      <c r="K77">
        <v>-5.89</v>
      </c>
      <c r="L77" s="16">
        <v>2.3474718851702887</v>
      </c>
      <c r="M77" s="16">
        <v>-8.0387836298384396</v>
      </c>
      <c r="N77" s="9">
        <v>0.1</v>
      </c>
      <c r="O77" s="18">
        <v>1.44</v>
      </c>
      <c r="P77" s="19">
        <f t="shared" si="10"/>
        <v>-0.50584962072593076</v>
      </c>
      <c r="Q77" s="19">
        <f t="shared" si="11"/>
        <v>9.7000000000000011</v>
      </c>
      <c r="R77" s="19">
        <f t="shared" si="12"/>
        <v>5.79</v>
      </c>
      <c r="S77" s="19">
        <f t="shared" si="13"/>
        <v>5.15</v>
      </c>
      <c r="T77" s="19">
        <f t="shared" si="14"/>
        <v>3.15</v>
      </c>
      <c r="U77" s="19">
        <f t="shared" si="15"/>
        <v>-7.09</v>
      </c>
      <c r="V77" s="19">
        <f t="shared" si="16"/>
        <v>-9.9</v>
      </c>
      <c r="W77" s="19">
        <f t="shared" si="17"/>
        <v>-6.7299999999999995</v>
      </c>
      <c r="X77" s="19">
        <f t="shared" si="18"/>
        <v>-6.8999999999999995</v>
      </c>
      <c r="Y77" s="19">
        <f t="shared" si="19"/>
        <v>-5.9899999999999993</v>
      </c>
      <c r="Z77" s="19">
        <f t="shared" si="20"/>
        <v>2.2474718851702886</v>
      </c>
      <c r="AA77" s="19">
        <f t="shared" si="21"/>
        <v>-8.1387836298384393</v>
      </c>
      <c r="AC77">
        <v>32</v>
      </c>
      <c r="AD77" s="19">
        <v>2.8729318112625526</v>
      </c>
      <c r="AE77" s="19">
        <v>4.7878681887374475</v>
      </c>
    </row>
    <row r="78" spans="1:31" x14ac:dyDescent="0.2">
      <c r="A78">
        <v>200408</v>
      </c>
      <c r="B78" s="16">
        <v>1.0062692155615152</v>
      </c>
      <c r="C78" s="7">
        <v>-1.33</v>
      </c>
      <c r="D78" s="7">
        <v>-0.47</v>
      </c>
      <c r="E78" s="7">
        <v>-0.27</v>
      </c>
      <c r="F78" s="4">
        <v>0.45</v>
      </c>
      <c r="G78" s="11">
        <v>-1.39</v>
      </c>
      <c r="H78">
        <v>-1.33</v>
      </c>
      <c r="I78">
        <v>-0.28999999999999998</v>
      </c>
      <c r="J78">
        <v>-1.84</v>
      </c>
      <c r="K78">
        <v>-0.47</v>
      </c>
      <c r="L78" s="16">
        <v>1.3587301193268102</v>
      </c>
      <c r="M78" s="16">
        <v>0.53839632299192419</v>
      </c>
      <c r="N78" s="9">
        <v>0.11</v>
      </c>
      <c r="O78" s="18">
        <v>2.06</v>
      </c>
      <c r="P78" s="19">
        <f t="shared" si="10"/>
        <v>0.89626921556151518</v>
      </c>
      <c r="Q78" s="19">
        <f t="shared" si="11"/>
        <v>-1.4400000000000002</v>
      </c>
      <c r="R78" s="19">
        <f t="shared" si="12"/>
        <v>-0.57999999999999996</v>
      </c>
      <c r="S78" s="19">
        <f t="shared" si="13"/>
        <v>-0.38</v>
      </c>
      <c r="T78" s="19">
        <f t="shared" si="14"/>
        <v>0.34</v>
      </c>
      <c r="U78" s="19">
        <f t="shared" si="15"/>
        <v>-1.5</v>
      </c>
      <c r="V78" s="19">
        <f t="shared" si="16"/>
        <v>-1.4400000000000002</v>
      </c>
      <c r="W78" s="19">
        <f t="shared" si="17"/>
        <v>-0.39999999999999997</v>
      </c>
      <c r="X78" s="19">
        <f t="shared" si="18"/>
        <v>-1.9500000000000002</v>
      </c>
      <c r="Y78" s="19">
        <f t="shared" si="19"/>
        <v>-0.57999999999999996</v>
      </c>
      <c r="Z78" s="19">
        <f t="shared" si="20"/>
        <v>1.2487301193268101</v>
      </c>
      <c r="AA78" s="19">
        <f t="shared" si="21"/>
        <v>0.42839632299192421</v>
      </c>
      <c r="AC78">
        <v>33</v>
      </c>
      <c r="AD78" s="19">
        <v>3.0826515965062398</v>
      </c>
      <c r="AE78" s="19">
        <v>5.5303878112039762</v>
      </c>
    </row>
    <row r="79" spans="1:31" x14ac:dyDescent="0.2">
      <c r="A79">
        <v>200409</v>
      </c>
      <c r="B79" s="16">
        <v>1.3533731360010564</v>
      </c>
      <c r="C79" s="7">
        <v>5.23</v>
      </c>
      <c r="D79" s="7">
        <v>4.5199999999999996</v>
      </c>
      <c r="E79" s="7">
        <v>3.26</v>
      </c>
      <c r="F79" s="4">
        <v>0.41</v>
      </c>
      <c r="G79" s="11">
        <v>3.82</v>
      </c>
      <c r="H79">
        <v>5.23</v>
      </c>
      <c r="I79">
        <v>5.75</v>
      </c>
      <c r="J79">
        <v>5.44</v>
      </c>
      <c r="K79">
        <v>4.5199999999999996</v>
      </c>
      <c r="L79" s="16">
        <v>2.6121676876964623</v>
      </c>
      <c r="M79" s="16">
        <v>0.87254531922495249</v>
      </c>
      <c r="N79" s="9">
        <v>0.11</v>
      </c>
      <c r="O79" s="18">
        <v>3.87</v>
      </c>
      <c r="P79" s="19">
        <f t="shared" si="10"/>
        <v>1.2433731360010563</v>
      </c>
      <c r="Q79" s="19">
        <f t="shared" si="11"/>
        <v>5.12</v>
      </c>
      <c r="R79" s="19">
        <f t="shared" si="12"/>
        <v>4.4099999999999993</v>
      </c>
      <c r="S79" s="19">
        <f t="shared" si="13"/>
        <v>3.15</v>
      </c>
      <c r="T79" s="19">
        <f t="shared" si="14"/>
        <v>0.3</v>
      </c>
      <c r="U79" s="19">
        <f t="shared" si="15"/>
        <v>3.71</v>
      </c>
      <c r="V79" s="19">
        <f t="shared" si="16"/>
        <v>5.12</v>
      </c>
      <c r="W79" s="19">
        <f t="shared" si="17"/>
        <v>5.64</v>
      </c>
      <c r="X79" s="19">
        <f t="shared" si="18"/>
        <v>5.33</v>
      </c>
      <c r="Y79" s="19">
        <f t="shared" si="19"/>
        <v>4.4099999999999993</v>
      </c>
      <c r="Z79" s="19">
        <f t="shared" si="20"/>
        <v>2.5021676876964625</v>
      </c>
      <c r="AA79" s="19">
        <f t="shared" si="21"/>
        <v>0.7625453192249525</v>
      </c>
      <c r="AC79">
        <v>34</v>
      </c>
      <c r="AD79" s="19">
        <v>2.5860737142050949</v>
      </c>
      <c r="AE79" s="19">
        <v>-2.072472538335171</v>
      </c>
    </row>
    <row r="80" spans="1:31" x14ac:dyDescent="0.2">
      <c r="A80">
        <v>200410</v>
      </c>
      <c r="B80" s="16">
        <v>-3.4495491085604235</v>
      </c>
      <c r="C80" s="7">
        <v>1.87</v>
      </c>
      <c r="D80" s="7">
        <v>2.17</v>
      </c>
      <c r="E80" s="7">
        <v>2.37</v>
      </c>
      <c r="F80" s="4">
        <v>0.87</v>
      </c>
      <c r="G80" s="11">
        <v>1.38</v>
      </c>
      <c r="H80">
        <v>1.87</v>
      </c>
      <c r="I80">
        <v>2.76</v>
      </c>
      <c r="J80">
        <v>1.6</v>
      </c>
      <c r="K80">
        <v>2.17</v>
      </c>
      <c r="L80" s="16">
        <v>8.7063819356746173</v>
      </c>
      <c r="M80" s="16">
        <v>7.2291956901517036</v>
      </c>
      <c r="N80" s="9">
        <v>0.11</v>
      </c>
      <c r="O80" s="18">
        <v>2.77</v>
      </c>
      <c r="P80" s="19">
        <f t="shared" si="10"/>
        <v>-3.5595491085604234</v>
      </c>
      <c r="Q80" s="19">
        <f t="shared" si="11"/>
        <v>1.76</v>
      </c>
      <c r="R80" s="19">
        <f t="shared" si="12"/>
        <v>2.06</v>
      </c>
      <c r="S80" s="19">
        <f t="shared" si="13"/>
        <v>2.2600000000000002</v>
      </c>
      <c r="T80" s="19">
        <f t="shared" si="14"/>
        <v>0.76</v>
      </c>
      <c r="U80" s="19">
        <f t="shared" si="15"/>
        <v>1.2699999999999998</v>
      </c>
      <c r="V80" s="19">
        <f t="shared" si="16"/>
        <v>1.76</v>
      </c>
      <c r="W80" s="19">
        <f t="shared" si="17"/>
        <v>2.65</v>
      </c>
      <c r="X80" s="19">
        <f t="shared" si="18"/>
        <v>1.49</v>
      </c>
      <c r="Y80" s="19">
        <f t="shared" si="19"/>
        <v>2.06</v>
      </c>
      <c r="Z80" s="19">
        <f t="shared" si="20"/>
        <v>8.5963819356746178</v>
      </c>
      <c r="AA80" s="19">
        <f t="shared" si="21"/>
        <v>7.1191956901517033</v>
      </c>
      <c r="AC80">
        <v>35</v>
      </c>
      <c r="AD80" s="19">
        <v>3.6756523685745979</v>
      </c>
      <c r="AE80" s="19">
        <v>2.355647631425402</v>
      </c>
    </row>
    <row r="81" spans="1:37" x14ac:dyDescent="0.2">
      <c r="A81">
        <v>200411</v>
      </c>
      <c r="B81" s="16">
        <v>1.6711481159736363</v>
      </c>
      <c r="C81" s="7">
        <v>10.01</v>
      </c>
      <c r="D81" s="7">
        <v>7.45</v>
      </c>
      <c r="E81" s="7">
        <v>6.61</v>
      </c>
      <c r="F81" s="4">
        <v>3.46</v>
      </c>
      <c r="G81" s="11">
        <v>8.17</v>
      </c>
      <c r="H81">
        <v>10.01</v>
      </c>
      <c r="I81">
        <v>9.3800000000000008</v>
      </c>
      <c r="J81">
        <v>8.58</v>
      </c>
      <c r="K81">
        <v>7.45</v>
      </c>
      <c r="L81" s="16">
        <v>-6.2213734519593711</v>
      </c>
      <c r="M81" s="16">
        <v>-9.4482746097342147</v>
      </c>
      <c r="N81" s="9">
        <v>0.15</v>
      </c>
      <c r="O81" s="18">
        <v>-0.11</v>
      </c>
      <c r="P81" s="19">
        <f t="shared" si="10"/>
        <v>1.5211481159736364</v>
      </c>
      <c r="Q81" s="19">
        <f t="shared" si="11"/>
        <v>9.86</v>
      </c>
      <c r="R81" s="19">
        <f t="shared" si="12"/>
        <v>7.3</v>
      </c>
      <c r="S81" s="19">
        <f t="shared" si="13"/>
        <v>6.46</v>
      </c>
      <c r="T81" s="19">
        <f t="shared" si="14"/>
        <v>3.31</v>
      </c>
      <c r="U81" s="19">
        <f t="shared" si="15"/>
        <v>8.02</v>
      </c>
      <c r="V81" s="19">
        <f t="shared" si="16"/>
        <v>9.86</v>
      </c>
      <c r="W81" s="19">
        <f t="shared" si="17"/>
        <v>9.23</v>
      </c>
      <c r="X81" s="19">
        <f t="shared" si="18"/>
        <v>8.43</v>
      </c>
      <c r="Y81" s="19">
        <f t="shared" si="19"/>
        <v>7.3</v>
      </c>
      <c r="Z81" s="19">
        <f t="shared" si="20"/>
        <v>-6.3713734519593714</v>
      </c>
      <c r="AA81" s="19">
        <f t="shared" si="21"/>
        <v>-9.5982746097342151</v>
      </c>
      <c r="AC81">
        <v>36</v>
      </c>
      <c r="AD81" s="19">
        <v>1.4506941871961661</v>
      </c>
      <c r="AE81" s="19">
        <v>3.804605812803834</v>
      </c>
    </row>
    <row r="82" spans="1:37" x14ac:dyDescent="0.2">
      <c r="A82">
        <v>200412</v>
      </c>
      <c r="B82" s="16">
        <v>3.1324999999999998</v>
      </c>
      <c r="C82" s="7">
        <v>3.12</v>
      </c>
      <c r="D82" s="7">
        <v>2.73</v>
      </c>
      <c r="E82" s="7">
        <v>3.86</v>
      </c>
      <c r="F82" s="4">
        <v>3.51</v>
      </c>
      <c r="G82" s="11">
        <v>6.34</v>
      </c>
      <c r="H82">
        <v>3.12</v>
      </c>
      <c r="I82">
        <v>3.9</v>
      </c>
      <c r="J82">
        <v>2.8</v>
      </c>
      <c r="K82">
        <v>2.73</v>
      </c>
      <c r="L82" s="16">
        <v>3.5020555275381544</v>
      </c>
      <c r="M82" s="16">
        <v>-13.87756218425476</v>
      </c>
      <c r="N82" s="9">
        <v>0.16</v>
      </c>
      <c r="O82" s="18">
        <v>-8.1300000000000008</v>
      </c>
      <c r="P82" s="19">
        <f>B82-$N82</f>
        <v>2.9724999999999997</v>
      </c>
      <c r="Q82" s="19">
        <f t="shared" si="11"/>
        <v>2.96</v>
      </c>
      <c r="R82" s="19">
        <f t="shared" si="12"/>
        <v>2.57</v>
      </c>
      <c r="S82" s="19">
        <f t="shared" si="13"/>
        <v>3.6999999999999997</v>
      </c>
      <c r="T82" s="19">
        <f t="shared" si="14"/>
        <v>3.3499999999999996</v>
      </c>
      <c r="U82" s="19">
        <f t="shared" si="15"/>
        <v>6.18</v>
      </c>
      <c r="V82" s="19">
        <f t="shared" si="16"/>
        <v>2.96</v>
      </c>
      <c r="W82" s="19">
        <f t="shared" si="17"/>
        <v>3.7399999999999998</v>
      </c>
      <c r="X82" s="19">
        <f t="shared" si="18"/>
        <v>2.6399999999999997</v>
      </c>
      <c r="Y82" s="19">
        <f t="shared" si="19"/>
        <v>2.57</v>
      </c>
      <c r="Z82" s="19">
        <f t="shared" si="20"/>
        <v>3.3420555275381543</v>
      </c>
      <c r="AA82" s="19">
        <f>M82-$N82</f>
        <v>-14.03756218425476</v>
      </c>
      <c r="AC82">
        <v>37</v>
      </c>
      <c r="AD82" s="19">
        <v>1.7640685789396073</v>
      </c>
      <c r="AE82" s="19">
        <v>-1.3201285568091992</v>
      </c>
    </row>
    <row r="83" spans="1:37" x14ac:dyDescent="0.2">
      <c r="G83" s="11"/>
      <c r="AC83">
        <v>38</v>
      </c>
      <c r="AD83" s="19">
        <v>2.4004596514032106</v>
      </c>
      <c r="AE83" s="19">
        <v>5.956832637773692</v>
      </c>
    </row>
    <row r="84" spans="1:37" s="1" customFormat="1" x14ac:dyDescent="0.2">
      <c r="A84" s="1" t="s">
        <v>7</v>
      </c>
      <c r="B84" s="41">
        <f>AVERAGE(B23:B82)</f>
        <v>2.7219880325845636</v>
      </c>
      <c r="C84" s="41">
        <f t="shared" ref="C84:M84" si="22">AVERAGE(C23:C82)</f>
        <v>3.726500000000001</v>
      </c>
      <c r="D84" s="41">
        <f t="shared" si="22"/>
        <v>2.9780666666666664</v>
      </c>
      <c r="E84" s="41">
        <f t="shared" si="22"/>
        <v>2.4736666666666665</v>
      </c>
      <c r="F84" s="41">
        <f t="shared" si="22"/>
        <v>2.7693333333333325</v>
      </c>
      <c r="G84" s="41">
        <f t="shared" si="22"/>
        <v>1.8971666666666669</v>
      </c>
      <c r="H84" s="41">
        <f t="shared" si="22"/>
        <v>1.3391666666666668</v>
      </c>
      <c r="I84" s="41">
        <f t="shared" si="22"/>
        <v>1.1011666666666668</v>
      </c>
      <c r="J84" s="41">
        <f t="shared" si="22"/>
        <v>0.8</v>
      </c>
      <c r="K84" s="41">
        <f t="shared" si="22"/>
        <v>0.65800000000000003</v>
      </c>
      <c r="L84" s="41">
        <f t="shared" si="22"/>
        <v>3.1176605410519609</v>
      </c>
      <c r="M84" s="41">
        <f t="shared" si="22"/>
        <v>-5.715715732816277E-3</v>
      </c>
      <c r="N84" s="42"/>
      <c r="O84" s="41">
        <f>AVERAGE(O23:O82)</f>
        <v>0.70149999999999979</v>
      </c>
      <c r="AC84">
        <v>39</v>
      </c>
      <c r="AD84" s="19">
        <v>2.969354701029765</v>
      </c>
      <c r="AE84" s="19">
        <v>5.175890607008947</v>
      </c>
      <c r="AF84"/>
      <c r="AG84"/>
      <c r="AH84"/>
      <c r="AI84"/>
      <c r="AJ84"/>
      <c r="AK84"/>
    </row>
    <row r="85" spans="1:37" s="1" customFormat="1" ht="16" x14ac:dyDescent="0.2">
      <c r="A85" s="1" t="s">
        <v>30</v>
      </c>
      <c r="B85" s="24">
        <f>AD39</f>
        <v>0.24105722441803157</v>
      </c>
      <c r="C85" s="24">
        <v>2.1</v>
      </c>
      <c r="D85" s="24">
        <v>0.75</v>
      </c>
      <c r="E85" s="23">
        <v>0.95</v>
      </c>
      <c r="F85" s="23">
        <v>1.21</v>
      </c>
      <c r="G85" s="23">
        <v>1.45</v>
      </c>
      <c r="H85" s="23">
        <v>2.35</v>
      </c>
      <c r="I85" s="23">
        <v>2.67</v>
      </c>
      <c r="J85" s="23">
        <v>1.58</v>
      </c>
      <c r="K85" s="23">
        <v>0.67</v>
      </c>
      <c r="L85" s="23">
        <v>1.35</v>
      </c>
      <c r="M85" s="23">
        <v>2.81</v>
      </c>
      <c r="N85" s="10"/>
      <c r="O85" s="24">
        <v>1</v>
      </c>
      <c r="AC85">
        <v>40</v>
      </c>
      <c r="AD85" s="19">
        <v>2.4462605240426365</v>
      </c>
      <c r="AE85" s="19">
        <v>4.0411394759573636</v>
      </c>
      <c r="AF85"/>
      <c r="AG85"/>
      <c r="AH85"/>
      <c r="AI85"/>
      <c r="AJ85"/>
      <c r="AK85"/>
    </row>
    <row r="86" spans="1:37" x14ac:dyDescent="0.2">
      <c r="A86" s="1" t="s">
        <v>100</v>
      </c>
      <c r="B86" s="37">
        <f>AD40</f>
        <v>0.49403814961202103</v>
      </c>
      <c r="C86" s="38"/>
      <c r="D86" s="38"/>
      <c r="E86" s="38"/>
      <c r="F86" s="38"/>
      <c r="G86" s="39"/>
      <c r="H86" s="40"/>
      <c r="I86" s="40"/>
      <c r="J86" s="40"/>
      <c r="K86" s="40"/>
      <c r="L86" s="40"/>
      <c r="M86" s="40"/>
      <c r="N86" s="10"/>
      <c r="O86" s="1"/>
      <c r="AC86">
        <v>41</v>
      </c>
      <c r="AD86" s="19">
        <v>3.0995256022155022</v>
      </c>
      <c r="AE86" s="19">
        <v>-1.0076801497628236</v>
      </c>
    </row>
    <row r="87" spans="1:37" x14ac:dyDescent="0.2">
      <c r="G87" s="11"/>
      <c r="AC87">
        <v>42</v>
      </c>
      <c r="AD87" s="19">
        <v>3.1597899083200098</v>
      </c>
      <c r="AE87" s="19">
        <v>0.91386939803798439</v>
      </c>
    </row>
    <row r="88" spans="1:37" x14ac:dyDescent="0.2">
      <c r="G88" s="11"/>
      <c r="AC88">
        <v>43</v>
      </c>
      <c r="AD88" s="19">
        <v>2.3450164897870631</v>
      </c>
      <c r="AE88" s="19">
        <v>3.4157763756105095</v>
      </c>
    </row>
    <row r="89" spans="1:37" x14ac:dyDescent="0.2">
      <c r="G89" s="11"/>
      <c r="AC89">
        <v>44</v>
      </c>
      <c r="AD89" s="19">
        <v>0.47923357279149892</v>
      </c>
      <c r="AE89" s="19">
        <v>5.0617664272085001</v>
      </c>
    </row>
    <row r="90" spans="1:37" x14ac:dyDescent="0.2">
      <c r="G90" s="11"/>
      <c r="AC90">
        <v>45</v>
      </c>
      <c r="AD90" s="19">
        <v>2.7379397655884548</v>
      </c>
      <c r="AE90" s="19">
        <v>2.8994038672347564</v>
      </c>
    </row>
    <row r="91" spans="1:37" x14ac:dyDescent="0.2">
      <c r="G91" s="11"/>
      <c r="AC91">
        <v>46</v>
      </c>
      <c r="AD91" s="19">
        <v>2.8456563129779955E-2</v>
      </c>
      <c r="AE91" s="19">
        <v>5.51824343687022</v>
      </c>
    </row>
    <row r="92" spans="1:37" x14ac:dyDescent="0.2">
      <c r="G92" s="11"/>
      <c r="AC92">
        <v>47</v>
      </c>
      <c r="AD92" s="19">
        <v>4.357844313677627</v>
      </c>
      <c r="AE92" s="19">
        <v>5.9855686322372925E-2</v>
      </c>
    </row>
    <row r="93" spans="1:37" x14ac:dyDescent="0.2">
      <c r="G93" s="11"/>
      <c r="AC93">
        <v>48</v>
      </c>
      <c r="AD93" s="19">
        <v>3.1501476193432887</v>
      </c>
      <c r="AE93" s="19">
        <v>-1.7221440313891643</v>
      </c>
    </row>
    <row r="94" spans="1:37" x14ac:dyDescent="0.2">
      <c r="G94" s="11"/>
      <c r="AC94">
        <v>49</v>
      </c>
      <c r="AD94" s="19">
        <v>2.5957160031818161</v>
      </c>
      <c r="AE94" s="19">
        <v>7.9378209718301802</v>
      </c>
    </row>
    <row r="95" spans="1:37" x14ac:dyDescent="0.2">
      <c r="G95" s="11"/>
      <c r="AC95">
        <v>50</v>
      </c>
      <c r="AD95" s="19">
        <v>3.2851396650173865</v>
      </c>
      <c r="AE95" s="19">
        <v>-2.9016290298957985</v>
      </c>
    </row>
    <row r="96" spans="1:37" x14ac:dyDescent="0.2">
      <c r="G96" s="11"/>
      <c r="AC96">
        <v>51</v>
      </c>
      <c r="AD96" s="19">
        <v>0.65761591886084214</v>
      </c>
      <c r="AE96" s="19">
        <v>-5.2542325575357083</v>
      </c>
    </row>
    <row r="97" spans="7:31" x14ac:dyDescent="0.2">
      <c r="G97" s="11"/>
      <c r="AC97">
        <v>52</v>
      </c>
      <c r="AD97" s="19">
        <v>4.0010796215389401</v>
      </c>
      <c r="AE97" s="19">
        <v>-6.0783926718802048</v>
      </c>
    </row>
    <row r="98" spans="7:31" x14ac:dyDescent="0.2">
      <c r="G98" s="11"/>
      <c r="AC98">
        <v>53</v>
      </c>
      <c r="AD98" s="19">
        <v>2.6174111533794391</v>
      </c>
      <c r="AE98" s="19">
        <v>3.1183888466205612</v>
      </c>
    </row>
    <row r="99" spans="7:31" x14ac:dyDescent="0.2">
      <c r="G99" s="11"/>
      <c r="AC99">
        <v>54</v>
      </c>
      <c r="AD99" s="19">
        <v>1.7086254173234598</v>
      </c>
      <c r="AE99" s="19">
        <v>-0.81719690997453631</v>
      </c>
    </row>
    <row r="100" spans="7:31" x14ac:dyDescent="0.2">
      <c r="G100" s="11"/>
      <c r="AC100">
        <v>55</v>
      </c>
      <c r="AD100" s="19">
        <v>2.6776754594839467</v>
      </c>
      <c r="AE100" s="19">
        <v>-3.1835250802098773</v>
      </c>
    </row>
    <row r="101" spans="7:31" x14ac:dyDescent="0.2">
      <c r="G101" s="11"/>
      <c r="AC101">
        <v>56</v>
      </c>
      <c r="AD101" s="19">
        <v>2.8271309386231263</v>
      </c>
      <c r="AE101" s="19">
        <v>-1.9308617230616112</v>
      </c>
    </row>
    <row r="102" spans="7:31" x14ac:dyDescent="0.2">
      <c r="G102" s="11"/>
      <c r="AC102">
        <v>57</v>
      </c>
      <c r="AD102" s="19">
        <v>3.2634445148197635</v>
      </c>
      <c r="AE102" s="19">
        <v>-2.0200713788187072</v>
      </c>
    </row>
    <row r="103" spans="7:31" x14ac:dyDescent="0.2">
      <c r="G103" s="11"/>
      <c r="AC103">
        <v>58</v>
      </c>
      <c r="AD103" s="19">
        <v>2.9982815679599288</v>
      </c>
      <c r="AE103" s="19">
        <v>-6.5578306765203518</v>
      </c>
    </row>
    <row r="104" spans="7:31" x14ac:dyDescent="0.2">
      <c r="G104" s="11"/>
      <c r="AC104">
        <v>59</v>
      </c>
      <c r="AD104" s="19">
        <v>2.3040367616359978</v>
      </c>
      <c r="AE104" s="19">
        <v>-0.78288864566236138</v>
      </c>
    </row>
    <row r="105" spans="7:31" ht="16" thickBot="1" x14ac:dyDescent="0.25">
      <c r="G105" s="11"/>
      <c r="AC105" s="13">
        <v>60</v>
      </c>
      <c r="AD105" s="20">
        <v>0.37075782180338446</v>
      </c>
      <c r="AE105" s="20">
        <v>2.6017421781966155</v>
      </c>
    </row>
    <row r="106" spans="7:31" x14ac:dyDescent="0.2">
      <c r="G106" s="11"/>
      <c r="AD106" t="s">
        <v>101</v>
      </c>
      <c r="AE106" s="19">
        <f>AVERAGE(AE46:AE105)</f>
        <v>0</v>
      </c>
    </row>
    <row r="107" spans="7:31" x14ac:dyDescent="0.2">
      <c r="G107" s="11"/>
      <c r="AD107" t="s">
        <v>102</v>
      </c>
      <c r="AE107" s="19">
        <f>STDEVP(AE46:AE105)</f>
        <v>6.0461666210607161</v>
      </c>
    </row>
    <row r="108" spans="7:31" x14ac:dyDescent="0.2">
      <c r="G108" s="11"/>
    </row>
    <row r="109" spans="7:31" x14ac:dyDescent="0.2">
      <c r="G109" s="11"/>
    </row>
    <row r="110" spans="7:31" x14ac:dyDescent="0.2">
      <c r="G110" s="11"/>
    </row>
    <row r="111" spans="7:31" x14ac:dyDescent="0.2">
      <c r="G111" s="11"/>
    </row>
    <row r="112" spans="7:31" x14ac:dyDescent="0.2">
      <c r="G112" s="11"/>
    </row>
    <row r="113" spans="7:7" x14ac:dyDescent="0.2">
      <c r="G113" s="11"/>
    </row>
    <row r="114" spans="7:7" x14ac:dyDescent="0.2">
      <c r="G114" s="11"/>
    </row>
    <row r="115" spans="7:7" x14ac:dyDescent="0.2">
      <c r="G115" s="11"/>
    </row>
    <row r="116" spans="7:7" x14ac:dyDescent="0.2">
      <c r="G116" s="11"/>
    </row>
    <row r="117" spans="7:7" x14ac:dyDescent="0.2">
      <c r="G117" s="11"/>
    </row>
  </sheetData>
  <phoneticPr fontId="24"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D112"/>
  <sheetViews>
    <sheetView tabSelected="1" zoomScaleNormal="100" workbookViewId="0">
      <selection activeCell="L19" sqref="L19"/>
    </sheetView>
  </sheetViews>
  <sheetFormatPr baseColWidth="10" defaultColWidth="8.83203125" defaultRowHeight="16" x14ac:dyDescent="0.2"/>
  <cols>
    <col min="1" max="1" width="8.83203125" style="12" customWidth="1"/>
    <col min="2" max="2" width="8.5" style="12" customWidth="1"/>
    <col min="3" max="4" width="11.5" style="12" customWidth="1"/>
    <col min="5" max="5" width="7.83203125" style="12" bestFit="1" customWidth="1"/>
    <col min="6" max="6" width="9.83203125" style="12" bestFit="1" customWidth="1"/>
    <col min="7" max="7" width="7.5" style="2" bestFit="1" customWidth="1"/>
    <col min="8" max="8" width="7.5" style="12" bestFit="1" customWidth="1"/>
    <col min="9" max="9" width="11.1640625" style="12" bestFit="1" customWidth="1"/>
    <col min="10" max="12" width="7.5" style="12" bestFit="1" customWidth="1"/>
    <col min="13" max="13" width="10.5" style="12" customWidth="1"/>
    <col min="14" max="14" width="7.5" style="12" bestFit="1" customWidth="1"/>
    <col min="15" max="16" width="8.5" style="12" bestFit="1" customWidth="1"/>
    <col min="17" max="17" width="9.83203125" style="12" bestFit="1" customWidth="1"/>
    <col min="18" max="16384" width="8.83203125" style="12"/>
  </cols>
  <sheetData>
    <row r="12" spans="1:25" ht="82.5" customHeight="1" x14ac:dyDescent="0.2"/>
    <row r="13" spans="1:25" s="22" customFormat="1" ht="24" x14ac:dyDescent="0.3">
      <c r="B13" s="22" t="s">
        <v>16</v>
      </c>
      <c r="C13" s="22" t="s">
        <v>17</v>
      </c>
      <c r="D13" s="22" t="s">
        <v>18</v>
      </c>
      <c r="E13" s="46" t="s">
        <v>103</v>
      </c>
      <c r="F13" s="46" t="s">
        <v>104</v>
      </c>
      <c r="G13" s="47" t="s">
        <v>105</v>
      </c>
      <c r="H13" s="47" t="s">
        <v>106</v>
      </c>
      <c r="I13" s="47" t="s">
        <v>58</v>
      </c>
      <c r="J13" s="31"/>
      <c r="N13" s="28" t="s">
        <v>63</v>
      </c>
      <c r="O13" s="12"/>
      <c r="P13" s="12"/>
      <c r="Q13" s="12"/>
      <c r="R13" s="12"/>
      <c r="S13" s="12"/>
      <c r="T13" s="12"/>
      <c r="U13" s="12"/>
    </row>
    <row r="14" spans="1:25" ht="17" thickBot="1" x14ac:dyDescent="0.25">
      <c r="B14" s="29">
        <v>0.12</v>
      </c>
      <c r="C14" s="29">
        <v>0.47</v>
      </c>
      <c r="D14" s="48">
        <f>C14-B14</f>
        <v>0.35</v>
      </c>
      <c r="E14" s="29"/>
      <c r="F14" s="29"/>
      <c r="G14" s="30"/>
      <c r="H14" s="29"/>
      <c r="I14" s="29"/>
      <c r="O14" s="35"/>
      <c r="P14" s="35"/>
      <c r="Q14" s="35"/>
      <c r="R14" s="35"/>
      <c r="S14" s="35"/>
      <c r="T14" s="35"/>
      <c r="U14" s="35"/>
      <c r="V14" s="35"/>
      <c r="W14" s="35"/>
      <c r="X14" s="35"/>
      <c r="Y14" s="35"/>
    </row>
    <row r="15" spans="1:25" ht="18" thickTop="1" thickBot="1" x14ac:dyDescent="0.25">
      <c r="B15" s="29"/>
      <c r="C15" s="29"/>
      <c r="D15" s="29"/>
      <c r="E15" s="29"/>
      <c r="F15" s="29"/>
      <c r="G15" s="30"/>
      <c r="H15" s="29"/>
      <c r="I15" s="29"/>
      <c r="K15" s="95" t="s">
        <v>65</v>
      </c>
      <c r="L15" s="96"/>
      <c r="O15" s="35"/>
      <c r="P15" s="35"/>
      <c r="Q15" s="35"/>
      <c r="R15" s="35"/>
      <c r="S15" s="35"/>
      <c r="T15" s="35"/>
      <c r="U15" s="35"/>
      <c r="V15" s="35"/>
      <c r="W15" s="35"/>
      <c r="X15" s="35"/>
      <c r="Y15" s="35"/>
    </row>
    <row r="16" spans="1:25" ht="17" thickTop="1" x14ac:dyDescent="0.2">
      <c r="A16" s="12" t="s">
        <v>15</v>
      </c>
      <c r="B16" s="29"/>
      <c r="C16" s="29"/>
      <c r="D16" s="29"/>
      <c r="E16" s="55">
        <v>0.24105722441803157</v>
      </c>
      <c r="F16" s="56">
        <f>SQRT(INDEX(E35:P35,,ROWS($13:13)))</f>
        <v>6.7306799868781244</v>
      </c>
      <c r="G16" s="55">
        <f>B$14+E16*(D$14)</f>
        <v>0.20437002854631103</v>
      </c>
      <c r="H16" s="55">
        <f t="shared" ref="H16:H27" si="0">(G16-B$14)/F16</f>
        <v>1.2535141874341911E-2</v>
      </c>
      <c r="I16" s="57">
        <v>8.3299999999999999E-2</v>
      </c>
      <c r="K16" s="49" t="s">
        <v>59</v>
      </c>
      <c r="L16" s="50">
        <f t="array" ref="L16">MMULT(TRANSPOSE(I16:I27),G16:G27)</f>
        <v>0.64856297337790758</v>
      </c>
      <c r="N16" s="35"/>
      <c r="O16" s="35"/>
      <c r="P16" s="35"/>
      <c r="Q16" s="35"/>
      <c r="R16" s="35"/>
      <c r="S16" s="35"/>
      <c r="T16" s="35"/>
      <c r="U16" s="35"/>
      <c r="V16" s="35"/>
      <c r="W16" s="35"/>
      <c r="X16" s="35"/>
      <c r="Y16" s="35"/>
    </row>
    <row r="17" spans="1:25" x14ac:dyDescent="0.2">
      <c r="A17" s="12" t="s">
        <v>19</v>
      </c>
      <c r="B17" s="29"/>
      <c r="C17" s="29"/>
      <c r="D17" s="29"/>
      <c r="E17" s="55">
        <v>2.1</v>
      </c>
      <c r="F17" s="56">
        <f>SQRT(INDEX(E36:P36,,ROWS($13:14)))</f>
        <v>8.3746883574701307</v>
      </c>
      <c r="G17" s="55">
        <f>B$14+E17*(D$14)</f>
        <v>0.85499999999999998</v>
      </c>
      <c r="H17" s="55">
        <f t="shared" si="0"/>
        <v>8.7764459837408521E-2</v>
      </c>
      <c r="I17" s="57">
        <v>8.3299999999999999E-2</v>
      </c>
      <c r="K17" s="51" t="s">
        <v>60</v>
      </c>
      <c r="L17" s="52">
        <f t="array" ref="L17">SQRT(MMULT(TRANSPOSE(I16:I27),MMULT(E35:P46,I16:I27)))</f>
        <v>4.7480200557257186</v>
      </c>
      <c r="N17" s="35"/>
      <c r="O17" s="35"/>
      <c r="P17" s="35"/>
      <c r="Q17" s="35"/>
      <c r="R17" s="35"/>
      <c r="S17" s="35"/>
      <c r="T17" s="35"/>
      <c r="U17" s="35"/>
      <c r="V17" s="35"/>
      <c r="W17" s="35"/>
      <c r="X17" s="35"/>
      <c r="Y17" s="35"/>
    </row>
    <row r="18" spans="1:25" ht="17" thickBot="1" x14ac:dyDescent="0.25">
      <c r="A18" s="12" t="s">
        <v>20</v>
      </c>
      <c r="B18" s="29"/>
      <c r="C18" s="29"/>
      <c r="D18" s="29"/>
      <c r="E18" s="55">
        <v>0.75</v>
      </c>
      <c r="F18" s="56">
        <f>SQRT(INDEX(E37:P37,,ROWS($13:15)))</f>
        <v>6.4371020113933843</v>
      </c>
      <c r="G18" s="55">
        <f t="shared" ref="G18:G27" si="1">B$14+E18*(D$14)</f>
        <v>0.38249999999999995</v>
      </c>
      <c r="H18" s="55">
        <f t="shared" si="0"/>
        <v>4.0779220142136419E-2</v>
      </c>
      <c r="I18" s="57">
        <v>8.3299999999999999E-2</v>
      </c>
      <c r="K18" s="53" t="s">
        <v>61</v>
      </c>
      <c r="L18" s="54">
        <f>(L16-B14)/L17</f>
        <v>0.1113228181798652</v>
      </c>
      <c r="N18" s="35"/>
    </row>
    <row r="19" spans="1:25" ht="17" thickTop="1" x14ac:dyDescent="0.2">
      <c r="A19" s="12" t="s">
        <v>21</v>
      </c>
      <c r="B19" s="29"/>
      <c r="C19" s="29"/>
      <c r="D19" s="29"/>
      <c r="E19" s="55">
        <v>0.95</v>
      </c>
      <c r="F19" s="56">
        <f>SQRT(INDEX(E38:P38,,ROWS($13:16)))</f>
        <v>5.9706536564052826</v>
      </c>
      <c r="G19" s="55">
        <f t="shared" si="1"/>
        <v>0.45249999999999996</v>
      </c>
      <c r="H19" s="55">
        <f t="shared" si="0"/>
        <v>5.5689044974714934E-2</v>
      </c>
      <c r="I19" s="57">
        <v>8.3299999999999999E-2</v>
      </c>
    </row>
    <row r="20" spans="1:25" x14ac:dyDescent="0.2">
      <c r="A20" s="12" t="s">
        <v>22</v>
      </c>
      <c r="B20" s="29"/>
      <c r="C20" s="29"/>
      <c r="D20" s="29"/>
      <c r="E20" s="55">
        <v>1.21</v>
      </c>
      <c r="F20" s="56">
        <f>SQRT(INDEX(E39:P39,,ROWS($13:17)))</f>
        <v>4.9089917498402871</v>
      </c>
      <c r="G20" s="55">
        <f t="shared" si="1"/>
        <v>0.54349999999999998</v>
      </c>
      <c r="H20" s="55">
        <f t="shared" si="0"/>
        <v>8.62702611007196E-2</v>
      </c>
      <c r="I20" s="57">
        <v>8.3299999999999999E-2</v>
      </c>
    </row>
    <row r="21" spans="1:25" x14ac:dyDescent="0.2">
      <c r="A21" s="12" t="s">
        <v>23</v>
      </c>
      <c r="B21" s="29"/>
      <c r="C21" s="29"/>
      <c r="D21" s="29"/>
      <c r="E21" s="55">
        <v>1.45</v>
      </c>
      <c r="F21" s="56">
        <f>SQRT(INDEX(E40:P40,,ROWS($13:18)))</f>
        <v>8.2436670094510642</v>
      </c>
      <c r="G21" s="55">
        <f t="shared" si="1"/>
        <v>0.62749999999999995</v>
      </c>
      <c r="H21" s="55">
        <f t="shared" si="0"/>
        <v>6.1562408988399174E-2</v>
      </c>
      <c r="I21" s="57">
        <v>8.3299999999999999E-2</v>
      </c>
    </row>
    <row r="22" spans="1:25" x14ac:dyDescent="0.2">
      <c r="A22" s="12" t="s">
        <v>24</v>
      </c>
      <c r="B22" s="29"/>
      <c r="C22" s="29"/>
      <c r="D22" s="29"/>
      <c r="E22" s="55">
        <v>2.35</v>
      </c>
      <c r="F22" s="56">
        <f>SQRT(INDEX(E41:P41,,ROWS($13:19)))</f>
        <v>8.3746883574701307</v>
      </c>
      <c r="G22" s="55">
        <f t="shared" si="1"/>
        <v>0.9425</v>
      </c>
      <c r="H22" s="55">
        <f t="shared" si="0"/>
        <v>9.8212609818052396E-2</v>
      </c>
      <c r="I22" s="57">
        <v>8.3299999999999999E-2</v>
      </c>
    </row>
    <row r="23" spans="1:25" x14ac:dyDescent="0.2">
      <c r="A23" s="12" t="s">
        <v>25</v>
      </c>
      <c r="B23" s="29"/>
      <c r="D23" s="29"/>
      <c r="E23" s="55">
        <v>2.67</v>
      </c>
      <c r="F23" s="56">
        <f>SQRT(INDEX(E42:P42,,ROWS($13:20)))</f>
        <v>7.1781146903957014</v>
      </c>
      <c r="G23" s="55">
        <f t="shared" si="1"/>
        <v>1.0545</v>
      </c>
      <c r="H23" s="55">
        <f t="shared" si="0"/>
        <v>0.13018738767860014</v>
      </c>
      <c r="I23" s="57">
        <v>8.3299999999999999E-2</v>
      </c>
    </row>
    <row r="24" spans="1:25" x14ac:dyDescent="0.2">
      <c r="A24" s="12" t="s">
        <v>26</v>
      </c>
      <c r="B24" s="29"/>
      <c r="C24" s="29"/>
      <c r="D24" s="29"/>
      <c r="E24" s="55">
        <v>1.58</v>
      </c>
      <c r="F24" s="56">
        <f>SQRT(INDEX(E43:P43,,ROWS($13:21)))</f>
        <v>6.7679368711244212</v>
      </c>
      <c r="G24" s="55">
        <f t="shared" si="1"/>
        <v>0.67299999999999993</v>
      </c>
      <c r="H24" s="55">
        <f t="shared" si="0"/>
        <v>8.1708799968183629E-2</v>
      </c>
      <c r="I24" s="57">
        <v>8.3299999999999999E-2</v>
      </c>
    </row>
    <row r="25" spans="1:25" x14ac:dyDescent="0.2">
      <c r="A25" s="12" t="s">
        <v>27</v>
      </c>
      <c r="B25" s="29"/>
      <c r="C25" s="29"/>
      <c r="D25" s="29"/>
      <c r="E25" s="55">
        <v>0.67</v>
      </c>
      <c r="F25" s="56">
        <f>SQRT(INDEX(E44:P44,,ROWS($13:22)))</f>
        <v>6.4346519535023701</v>
      </c>
      <c r="G25" s="55">
        <f t="shared" si="1"/>
        <v>0.35449999999999998</v>
      </c>
      <c r="H25" s="55">
        <f t="shared" si="0"/>
        <v>3.6443307531553754E-2</v>
      </c>
      <c r="I25" s="57">
        <v>8.3299999999999999E-2</v>
      </c>
    </row>
    <row r="26" spans="1:25" x14ac:dyDescent="0.2">
      <c r="A26" s="12" t="s">
        <v>28</v>
      </c>
      <c r="B26" s="29"/>
      <c r="C26" s="29"/>
      <c r="D26" s="29"/>
      <c r="E26" s="55">
        <v>1.35</v>
      </c>
      <c r="F26" s="56">
        <f>SQRT(INDEX(E45:P45,,ROWS($13:23)))</f>
        <v>8.7510084644562376</v>
      </c>
      <c r="G26" s="55">
        <f t="shared" si="1"/>
        <v>0.59250000000000003</v>
      </c>
      <c r="H26" s="55">
        <f t="shared" si="0"/>
        <v>5.3993777050855569E-2</v>
      </c>
      <c r="I26" s="57">
        <v>8.3299999999999999E-2</v>
      </c>
    </row>
    <row r="27" spans="1:25" x14ac:dyDescent="0.2">
      <c r="A27" s="12" t="s">
        <v>29</v>
      </c>
      <c r="B27" s="29"/>
      <c r="C27" s="29"/>
      <c r="D27" s="29"/>
      <c r="E27" s="55">
        <v>2.81</v>
      </c>
      <c r="F27" s="56">
        <f>SQRT(INDEX(E46:P46,,ROWS($13:24)))</f>
        <v>6.9587325315778168</v>
      </c>
      <c r="G27" s="55">
        <f t="shared" si="1"/>
        <v>1.1034999999999999</v>
      </c>
      <c r="H27" s="55">
        <f t="shared" si="0"/>
        <v>0.14133320910625688</v>
      </c>
      <c r="I27" s="57">
        <v>8.3299999999999999E-2</v>
      </c>
    </row>
    <row r="28" spans="1:25" x14ac:dyDescent="0.2">
      <c r="B28" s="29"/>
      <c r="C28" s="29"/>
      <c r="D28" s="29"/>
      <c r="E28" s="48"/>
      <c r="F28" s="48"/>
      <c r="G28" s="55"/>
      <c r="H28" s="48" t="s">
        <v>64</v>
      </c>
      <c r="I28" s="58">
        <f>SUM(I16:I27)</f>
        <v>0.99960000000000016</v>
      </c>
    </row>
    <row r="32" spans="1:25" x14ac:dyDescent="0.2">
      <c r="G32" s="12"/>
      <c r="I32" s="27"/>
    </row>
    <row r="33" spans="4:26" x14ac:dyDescent="0.2">
      <c r="D33" s="28" t="s">
        <v>62</v>
      </c>
      <c r="I33" s="27"/>
    </row>
    <row r="34" spans="4:26" x14ac:dyDescent="0.2">
      <c r="E34" s="3"/>
      <c r="F34" s="97" t="s">
        <v>107</v>
      </c>
      <c r="G34" s="97"/>
      <c r="H34" s="97"/>
      <c r="I34" s="97"/>
      <c r="J34" s="97"/>
      <c r="K34" s="97"/>
      <c r="L34" s="97"/>
      <c r="M34" s="97"/>
      <c r="N34" s="97"/>
      <c r="O34" s="97"/>
      <c r="P34" s="3"/>
    </row>
    <row r="35" spans="4:26" x14ac:dyDescent="0.2">
      <c r="E35" s="60">
        <f t="array" ref="E35:P46">MMULT(TRANSPOSE('Data &amp; Regressions'!B23:M82-B68:M68),('Data &amp; Regressions'!B23:M82-B68:M68))/59</f>
        <v>45.302053085761706</v>
      </c>
      <c r="F35" s="59">
        <v>20.824059271175091</v>
      </c>
      <c r="G35" s="59">
        <v>17.289095772000802</v>
      </c>
      <c r="H35" s="59">
        <v>15.724272803092232</v>
      </c>
      <c r="I35" s="59">
        <v>7.9584376496283236</v>
      </c>
      <c r="J35" s="59">
        <v>15.595407450822176</v>
      </c>
      <c r="K35" s="59">
        <v>13.637954234587225</v>
      </c>
      <c r="L35" s="59">
        <v>14.234304741627241</v>
      </c>
      <c r="M35" s="59">
        <v>14.401112549433348</v>
      </c>
      <c r="N35" s="59">
        <v>13.326275720648603</v>
      </c>
      <c r="O35" s="59">
        <v>3.1776819821085454</v>
      </c>
      <c r="P35" s="59">
        <v>-2.1906953523288357</v>
      </c>
    </row>
    <row r="36" spans="4:26" x14ac:dyDescent="0.2">
      <c r="E36" s="59">
        <v>20.824059271175091</v>
      </c>
      <c r="F36" s="60">
        <v>70.135405084745756</v>
      </c>
      <c r="G36" s="59">
        <v>47.307934915254229</v>
      </c>
      <c r="H36" s="59">
        <v>42.78597457627118</v>
      </c>
      <c r="I36" s="59">
        <v>20.105172881355927</v>
      </c>
      <c r="J36" s="59">
        <v>43.108335593220346</v>
      </c>
      <c r="K36" s="59">
        <v>41.410815254237292</v>
      </c>
      <c r="L36" s="59">
        <v>31.976183050847464</v>
      </c>
      <c r="M36" s="59">
        <v>25.36442711864407</v>
      </c>
      <c r="N36" s="59">
        <v>23.180630508474579</v>
      </c>
      <c r="O36" s="59">
        <v>15.545433630749862</v>
      </c>
      <c r="P36" s="59">
        <v>4.1668164464569371</v>
      </c>
    </row>
    <row r="37" spans="4:26" x14ac:dyDescent="0.2">
      <c r="E37" s="59">
        <v>17.289095772000802</v>
      </c>
      <c r="F37" s="59">
        <v>47.307934915254229</v>
      </c>
      <c r="G37" s="60">
        <v>41.43628230508476</v>
      </c>
      <c r="H37" s="59">
        <v>36.551492203389827</v>
      </c>
      <c r="I37" s="59">
        <v>16.169337966101697</v>
      </c>
      <c r="J37" s="59">
        <v>22.644921355932212</v>
      </c>
      <c r="K37" s="59">
        <v>22.382905762711868</v>
      </c>
      <c r="L37" s="59">
        <v>20.108976949152538</v>
      </c>
      <c r="M37" s="59">
        <v>17.645676271186442</v>
      </c>
      <c r="N37" s="59">
        <v>17.592973559322033</v>
      </c>
      <c r="O37" s="59">
        <v>13.9837099185608</v>
      </c>
      <c r="P37" s="59">
        <v>7.9839820503717789</v>
      </c>
    </row>
    <row r="38" spans="4:26" x14ac:dyDescent="0.2">
      <c r="E38" s="59">
        <v>15.724272803092232</v>
      </c>
      <c r="F38" s="59">
        <v>42.78597457627118</v>
      </c>
      <c r="G38" s="59">
        <v>36.551492203389827</v>
      </c>
      <c r="H38" s="60">
        <v>35.648705084745771</v>
      </c>
      <c r="I38" s="59">
        <v>14.468055932203391</v>
      </c>
      <c r="J38" s="59">
        <v>21.285647457627118</v>
      </c>
      <c r="K38" s="59">
        <v>21.187777966101699</v>
      </c>
      <c r="L38" s="59">
        <v>18.867201694915256</v>
      </c>
      <c r="M38" s="59">
        <v>16.808450847457625</v>
      </c>
      <c r="N38" s="59">
        <v>16.836701694915249</v>
      </c>
      <c r="O38" s="59">
        <v>14.256075765270936</v>
      </c>
      <c r="P38" s="59">
        <v>6.7332471899972584</v>
      </c>
    </row>
    <row r="39" spans="4:26" x14ac:dyDescent="0.2">
      <c r="E39" s="59">
        <v>7.9584376496283236</v>
      </c>
      <c r="F39" s="59">
        <v>20.105172881355927</v>
      </c>
      <c r="G39" s="59">
        <v>16.169337966101697</v>
      </c>
      <c r="H39" s="59">
        <v>14.468055932203391</v>
      </c>
      <c r="I39" s="60">
        <v>24.098200000000002</v>
      </c>
      <c r="J39" s="59">
        <v>2.1512016949152537</v>
      </c>
      <c r="K39" s="59">
        <v>1.5676847457627121</v>
      </c>
      <c r="L39" s="59">
        <v>0.89698644067796596</v>
      </c>
      <c r="M39" s="59">
        <v>-0.45538135593220502</v>
      </c>
      <c r="N39" s="59">
        <v>-0.71029661016949053</v>
      </c>
      <c r="O39" s="59">
        <v>12.607992777610129</v>
      </c>
      <c r="P39" s="59">
        <v>8.404915327516191</v>
      </c>
    </row>
    <row r="40" spans="4:26" x14ac:dyDescent="0.2">
      <c r="E40" s="59">
        <v>15.595407450822176</v>
      </c>
      <c r="F40" s="59">
        <v>43.108335593220346</v>
      </c>
      <c r="G40" s="59">
        <v>22.644921355932212</v>
      </c>
      <c r="H40" s="59">
        <v>21.285647457627118</v>
      </c>
      <c r="I40" s="59">
        <v>2.1512016949152537</v>
      </c>
      <c r="J40" s="60">
        <v>67.958045762711862</v>
      </c>
      <c r="K40" s="59">
        <v>64.990918644067804</v>
      </c>
      <c r="L40" s="59">
        <v>52.537335593220305</v>
      </c>
      <c r="M40" s="59">
        <v>45.986618644067832</v>
      </c>
      <c r="N40" s="59">
        <v>41.612959322033909</v>
      </c>
      <c r="O40" s="59">
        <v>6.437710999104139</v>
      </c>
      <c r="P40" s="59">
        <v>-3.0595205697259593</v>
      </c>
    </row>
    <row r="41" spans="4:26" x14ac:dyDescent="0.2">
      <c r="E41" s="59">
        <v>13.637954234587225</v>
      </c>
      <c r="F41" s="59">
        <v>41.410815254237292</v>
      </c>
      <c r="G41" s="59">
        <v>22.382905762711868</v>
      </c>
      <c r="H41" s="59">
        <v>21.187777966101699</v>
      </c>
      <c r="I41" s="59">
        <v>1.5676847457627121</v>
      </c>
      <c r="J41" s="59">
        <v>64.990918644067804</v>
      </c>
      <c r="K41" s="60">
        <v>70.135405084745756</v>
      </c>
      <c r="L41" s="59">
        <v>57.375871186440683</v>
      </c>
      <c r="M41" s="59">
        <v>52.157179661016933</v>
      </c>
      <c r="N41" s="59">
        <v>48.073606779661013</v>
      </c>
      <c r="O41" s="59">
        <v>5.2162392626191618</v>
      </c>
      <c r="P41" s="59">
        <v>-0.17931393885484959</v>
      </c>
    </row>
    <row r="42" spans="4:26" x14ac:dyDescent="0.2">
      <c r="E42" s="59">
        <v>14.234304741627241</v>
      </c>
      <c r="F42" s="59">
        <v>31.976183050847464</v>
      </c>
      <c r="G42" s="59">
        <v>20.108976949152538</v>
      </c>
      <c r="H42" s="59">
        <v>18.867201694915256</v>
      </c>
      <c r="I42" s="59">
        <v>0.89698644067796596</v>
      </c>
      <c r="J42" s="59">
        <v>52.537335593220305</v>
      </c>
      <c r="K42" s="59">
        <v>57.375871186440683</v>
      </c>
      <c r="L42" s="60">
        <v>51.525330508474575</v>
      </c>
      <c r="M42" s="59">
        <v>47.462284745762723</v>
      </c>
      <c r="N42" s="59">
        <v>44.085481355932188</v>
      </c>
      <c r="O42" s="59">
        <v>6.3402031864960602</v>
      </c>
      <c r="P42" s="59">
        <v>1.580595676319861</v>
      </c>
    </row>
    <row r="43" spans="4:26" x14ac:dyDescent="0.2">
      <c r="E43" s="59">
        <v>14.401112549433348</v>
      </c>
      <c r="F43" s="59">
        <v>25.36442711864407</v>
      </c>
      <c r="G43" s="59">
        <v>17.645676271186442</v>
      </c>
      <c r="H43" s="59">
        <v>16.808450847457625</v>
      </c>
      <c r="I43" s="59">
        <v>-0.45538135593220502</v>
      </c>
      <c r="J43" s="59">
        <v>45.986618644067832</v>
      </c>
      <c r="K43" s="59">
        <v>52.157179661016933</v>
      </c>
      <c r="L43" s="59">
        <v>47.462284745762723</v>
      </c>
      <c r="M43" s="60">
        <v>45.804969491525426</v>
      </c>
      <c r="N43" s="59">
        <v>42.806089830508455</v>
      </c>
      <c r="O43" s="59">
        <v>5.1613768824381134</v>
      </c>
      <c r="P43" s="59">
        <v>1.935622893247928</v>
      </c>
    </row>
    <row r="44" spans="4:26" x14ac:dyDescent="0.2">
      <c r="E44" s="59">
        <v>13.326275720648603</v>
      </c>
      <c r="F44" s="59">
        <v>23.180630508474579</v>
      </c>
      <c r="G44" s="59">
        <v>17.592973559322033</v>
      </c>
      <c r="H44" s="59">
        <v>16.836701694915249</v>
      </c>
      <c r="I44" s="59">
        <v>-0.71029661016949053</v>
      </c>
      <c r="J44" s="59">
        <v>41.612959322033909</v>
      </c>
      <c r="K44" s="59">
        <v>48.073606779661013</v>
      </c>
      <c r="L44" s="59">
        <v>44.085481355932188</v>
      </c>
      <c r="M44" s="59">
        <v>42.806089830508455</v>
      </c>
      <c r="N44" s="60">
        <v>41.404745762711869</v>
      </c>
      <c r="O44" s="59">
        <v>6.7133454367828218</v>
      </c>
      <c r="P44" s="59">
        <v>3.3418430971932684</v>
      </c>
    </row>
    <row r="45" spans="4:26" x14ac:dyDescent="0.2">
      <c r="E45" s="59">
        <v>3.1776819821085454</v>
      </c>
      <c r="F45" s="59">
        <v>15.545433630749862</v>
      </c>
      <c r="G45" s="59">
        <v>13.9837099185608</v>
      </c>
      <c r="H45" s="59">
        <v>14.256075765270936</v>
      </c>
      <c r="I45" s="59">
        <v>12.607992777610129</v>
      </c>
      <c r="J45" s="59">
        <v>6.437710999104139</v>
      </c>
      <c r="K45" s="59">
        <v>5.2162392626191618</v>
      </c>
      <c r="L45" s="59">
        <v>6.3402031864960602</v>
      </c>
      <c r="M45" s="59">
        <v>5.1613768824381134</v>
      </c>
      <c r="N45" s="59">
        <v>6.7133454367828218</v>
      </c>
      <c r="O45" s="60">
        <v>76.580149144984716</v>
      </c>
      <c r="P45" s="59">
        <v>25.742354722409388</v>
      </c>
      <c r="R45" s="25"/>
    </row>
    <row r="46" spans="4:26" x14ac:dyDescent="0.2">
      <c r="E46" s="59">
        <v>-2.1906953523288357</v>
      </c>
      <c r="F46" s="59">
        <v>4.1668164464569371</v>
      </c>
      <c r="G46" s="59">
        <v>7.9839820503717789</v>
      </c>
      <c r="H46" s="59">
        <v>6.7332471899972584</v>
      </c>
      <c r="I46" s="59">
        <v>8.404915327516191</v>
      </c>
      <c r="J46" s="59">
        <v>-3.0595205697259593</v>
      </c>
      <c r="K46" s="59">
        <v>-0.17931393885484959</v>
      </c>
      <c r="L46" s="59">
        <v>1.580595676319861</v>
      </c>
      <c r="M46" s="59">
        <v>1.935622893247928</v>
      </c>
      <c r="N46" s="59">
        <v>3.3418430971932684</v>
      </c>
      <c r="O46" s="59">
        <v>25.742354722409388</v>
      </c>
      <c r="P46" s="60">
        <v>48.423958446039407</v>
      </c>
      <c r="V46" s="93"/>
    </row>
    <row r="47" spans="4:26" x14ac:dyDescent="0.2">
      <c r="E47" s="3"/>
      <c r="P47" s="3"/>
      <c r="V47" s="93"/>
    </row>
    <row r="48" spans="4:26" x14ac:dyDescent="0.2">
      <c r="Z48" s="34"/>
    </row>
    <row r="49" spans="5:30" x14ac:dyDescent="0.2">
      <c r="Z49" s="34"/>
    </row>
    <row r="50" spans="5:30" x14ac:dyDescent="0.2">
      <c r="Z50" s="34"/>
    </row>
    <row r="51" spans="5:30" ht="17" thickBot="1" x14ac:dyDescent="0.25">
      <c r="F51" s="3"/>
      <c r="G51" s="98" t="s">
        <v>108</v>
      </c>
      <c r="H51" s="98"/>
      <c r="I51" s="98"/>
      <c r="J51" s="98"/>
      <c r="K51" s="98"/>
      <c r="L51" s="98"/>
      <c r="M51" s="98"/>
      <c r="N51" s="98"/>
      <c r="O51" s="98"/>
      <c r="P51" s="98"/>
      <c r="Q51" s="3"/>
      <c r="Z51" s="34"/>
    </row>
    <row r="52" spans="5:30" x14ac:dyDescent="0.2">
      <c r="E52" s="21"/>
      <c r="F52" s="21" t="s">
        <v>1</v>
      </c>
      <c r="G52" s="21" t="s">
        <v>2</v>
      </c>
      <c r="H52" s="21" t="s">
        <v>3</v>
      </c>
      <c r="I52" s="21" t="s">
        <v>4</v>
      </c>
      <c r="J52" s="21" t="s">
        <v>5</v>
      </c>
      <c r="K52" s="21" t="s">
        <v>8</v>
      </c>
      <c r="L52" s="21" t="s">
        <v>9</v>
      </c>
      <c r="M52" s="21" t="s">
        <v>10</v>
      </c>
      <c r="N52" s="21" t="s">
        <v>11</v>
      </c>
      <c r="O52" s="21" t="s">
        <v>12</v>
      </c>
      <c r="P52" s="21" t="s">
        <v>13</v>
      </c>
      <c r="Q52" s="21" t="s">
        <v>14</v>
      </c>
      <c r="S52" s="32" t="s">
        <v>66</v>
      </c>
      <c r="T52"/>
      <c r="U52"/>
      <c r="V52"/>
      <c r="W52"/>
      <c r="X52"/>
      <c r="Y52"/>
      <c r="Z52" s="34"/>
      <c r="AA52"/>
      <c r="AB52"/>
      <c r="AC52"/>
      <c r="AD52"/>
    </row>
    <row r="53" spans="5:30" x14ac:dyDescent="0.2">
      <c r="E53" s="19" t="s">
        <v>1</v>
      </c>
      <c r="F53" s="61">
        <v>1</v>
      </c>
      <c r="G53" s="61"/>
      <c r="H53" s="61"/>
      <c r="I53" s="61"/>
      <c r="J53" s="61"/>
      <c r="K53" s="61"/>
      <c r="L53" s="61"/>
      <c r="M53" s="61"/>
      <c r="N53" s="61"/>
      <c r="O53" s="61"/>
      <c r="P53" s="61"/>
      <c r="Q53" s="61"/>
      <c r="S53" s="33" t="s">
        <v>67</v>
      </c>
      <c r="T53"/>
      <c r="U53"/>
      <c r="V53"/>
      <c r="W53"/>
      <c r="X53"/>
      <c r="Y53"/>
      <c r="Z53" s="34"/>
      <c r="AA53"/>
      <c r="AB53"/>
      <c r="AC53"/>
      <c r="AD53"/>
    </row>
    <row r="54" spans="5:30" x14ac:dyDescent="0.2">
      <c r="E54" s="19" t="s">
        <v>2</v>
      </c>
      <c r="F54" s="61">
        <v>0.2284776852981395</v>
      </c>
      <c r="G54" s="61">
        <v>1</v>
      </c>
      <c r="H54" s="61"/>
      <c r="I54" s="61"/>
      <c r="J54" s="61"/>
      <c r="K54" s="61"/>
      <c r="L54" s="61"/>
      <c r="M54" s="61"/>
      <c r="N54" s="61"/>
      <c r="O54" s="61"/>
      <c r="P54" s="61"/>
      <c r="Q54" s="61"/>
      <c r="S54" t="s">
        <v>68</v>
      </c>
      <c r="T54"/>
      <c r="U54"/>
      <c r="V54"/>
      <c r="W54"/>
      <c r="X54"/>
      <c r="Y54"/>
      <c r="Z54" s="34"/>
      <c r="AA54"/>
      <c r="AB54"/>
      <c r="AC54"/>
      <c r="AD54"/>
    </row>
    <row r="55" spans="5:30" x14ac:dyDescent="0.2">
      <c r="E55" s="19" t="s">
        <v>3</v>
      </c>
      <c r="F55" s="61">
        <v>0.25851456762456276</v>
      </c>
      <c r="G55" s="61">
        <v>0.84534971633069411</v>
      </c>
      <c r="H55" s="61">
        <v>1</v>
      </c>
      <c r="I55" s="61"/>
      <c r="J55" s="61"/>
      <c r="K55" s="61"/>
      <c r="L55" s="61"/>
      <c r="M55" s="61"/>
      <c r="N55" s="61"/>
      <c r="O55" s="61"/>
      <c r="P55" s="61"/>
      <c r="Q55" s="61"/>
      <c r="S55" t="s">
        <v>69</v>
      </c>
      <c r="T55"/>
      <c r="U55"/>
      <c r="V55"/>
      <c r="W55"/>
      <c r="X55"/>
      <c r="Y55"/>
      <c r="Z55"/>
      <c r="AA55"/>
      <c r="AB55"/>
      <c r="AC55"/>
      <c r="AD55"/>
    </row>
    <row r="56" spans="5:30" x14ac:dyDescent="0.2">
      <c r="E56" s="19" t="s">
        <v>4</v>
      </c>
      <c r="F56" s="61">
        <v>0.26627856650324011</v>
      </c>
      <c r="G56" s="61">
        <v>0.82297530115393092</v>
      </c>
      <c r="H56" s="61">
        <v>0.9408959856088368</v>
      </c>
      <c r="I56" s="61">
        <v>1</v>
      </c>
      <c r="J56" s="61"/>
      <c r="K56" s="61"/>
      <c r="L56" s="61"/>
      <c r="M56" s="61"/>
      <c r="N56" s="61"/>
      <c r="O56" s="61"/>
      <c r="P56" s="61"/>
      <c r="Q56" s="61"/>
      <c r="S56" s="7" t="s">
        <v>70</v>
      </c>
      <c r="T56" s="7"/>
      <c r="U56" s="7"/>
      <c r="V56" s="7"/>
      <c r="W56" s="7"/>
      <c r="X56"/>
      <c r="Y56"/>
      <c r="Z56"/>
      <c r="AA56"/>
      <c r="AB56"/>
      <c r="AC56"/>
      <c r="AD56"/>
    </row>
    <row r="57" spans="5:30" x14ac:dyDescent="0.2">
      <c r="E57" s="19" t="s">
        <v>5</v>
      </c>
      <c r="F57" s="61">
        <v>1.1792560752536811E-2</v>
      </c>
      <c r="G57" s="61">
        <v>0.31806273609409252</v>
      </c>
      <c r="H57" s="61">
        <v>0.33856351080715708</v>
      </c>
      <c r="I57" s="61">
        <v>0.34253463226671366</v>
      </c>
      <c r="J57" s="61">
        <v>1</v>
      </c>
      <c r="K57" s="61"/>
      <c r="L57" s="61"/>
      <c r="M57" s="61"/>
      <c r="N57" s="61"/>
      <c r="O57" s="61"/>
      <c r="P57" s="61"/>
      <c r="Q57" s="61"/>
      <c r="S57" s="7" t="s">
        <v>71</v>
      </c>
      <c r="T57" s="7"/>
      <c r="U57" s="7"/>
      <c r="V57" s="7"/>
      <c r="W57" s="7"/>
      <c r="X57"/>
      <c r="Y57"/>
      <c r="Z57"/>
      <c r="AA57"/>
      <c r="AB57"/>
      <c r="AC57"/>
      <c r="AD57"/>
    </row>
    <row r="58" spans="5:30" x14ac:dyDescent="0.2">
      <c r="E58" s="19" t="s">
        <v>8</v>
      </c>
      <c r="F58" s="61">
        <v>0.20990608143532849</v>
      </c>
      <c r="G58" s="61">
        <v>0.59851830426894037</v>
      </c>
      <c r="H58" s="61">
        <v>0.3701544514768027</v>
      </c>
      <c r="I58" s="61">
        <v>0.37963517698513088</v>
      </c>
      <c r="J58" s="61">
        <v>-9.8593454797288302E-2</v>
      </c>
      <c r="K58" s="61">
        <v>1</v>
      </c>
      <c r="L58" s="61"/>
      <c r="M58" s="61"/>
      <c r="N58" s="61"/>
      <c r="O58" s="61"/>
      <c r="P58" s="61"/>
      <c r="Q58" s="61"/>
    </row>
    <row r="59" spans="5:30" x14ac:dyDescent="0.2">
      <c r="E59" s="19" t="s">
        <v>9</v>
      </c>
      <c r="F59" s="61">
        <v>0.1955180460530753</v>
      </c>
      <c r="G59" s="61">
        <v>0.58741140326752772</v>
      </c>
      <c r="H59" s="61">
        <v>0.38945868680102924</v>
      </c>
      <c r="I59" s="61">
        <v>0.39743865065239037</v>
      </c>
      <c r="J59" s="61">
        <v>-6.6044808681909609E-2</v>
      </c>
      <c r="K59" s="61">
        <v>0.94165002329273373</v>
      </c>
      <c r="L59" s="61">
        <v>1</v>
      </c>
      <c r="M59" s="61"/>
      <c r="N59" s="61"/>
      <c r="O59" s="61"/>
      <c r="P59" s="61"/>
      <c r="Q59" s="61"/>
    </row>
    <row r="60" spans="5:30" x14ac:dyDescent="0.2">
      <c r="E60" s="19" t="s">
        <v>10</v>
      </c>
      <c r="F60" s="61">
        <v>0.25666825780388647</v>
      </c>
      <c r="G60" s="61">
        <v>0.52383930270037915</v>
      </c>
      <c r="H60" s="61">
        <v>0.41543256760647368</v>
      </c>
      <c r="I60" s="61">
        <v>0.4184391402546202</v>
      </c>
      <c r="J60" s="61">
        <v>-7.6987387388863321E-2</v>
      </c>
      <c r="K60" s="61">
        <v>0.88652841879865818</v>
      </c>
      <c r="L60" s="61">
        <v>0.95329954234265368</v>
      </c>
      <c r="M60" s="61">
        <v>1</v>
      </c>
      <c r="N60" s="61"/>
      <c r="O60" s="61"/>
      <c r="P60" s="61"/>
      <c r="Q60" s="61"/>
    </row>
    <row r="61" spans="5:30" x14ac:dyDescent="0.2">
      <c r="E61" s="19" t="s">
        <v>11</v>
      </c>
      <c r="F61" s="61">
        <v>0.2951050500560285</v>
      </c>
      <c r="G61" s="61">
        <v>0.44406564616103955</v>
      </c>
      <c r="H61" s="61">
        <v>0.39788731595519289</v>
      </c>
      <c r="I61" s="61">
        <v>0.40590982232473627</v>
      </c>
      <c r="J61" s="61">
        <v>-9.9835102458500621E-2</v>
      </c>
      <c r="K61" s="61">
        <v>0.82481809797314987</v>
      </c>
      <c r="L61" s="61">
        <v>0.91949661573294572</v>
      </c>
      <c r="M61" s="61">
        <v>0.9771782471713707</v>
      </c>
      <c r="N61" s="61">
        <v>1</v>
      </c>
      <c r="O61" s="61"/>
      <c r="P61" s="61"/>
      <c r="Q61" s="61"/>
    </row>
    <row r="62" spans="5:30" x14ac:dyDescent="0.2">
      <c r="E62" s="19" t="s">
        <v>12</v>
      </c>
      <c r="F62" s="61">
        <v>0.2924958743869861</v>
      </c>
      <c r="G62" s="61">
        <v>0.43186635240322557</v>
      </c>
      <c r="H62" s="61">
        <v>0.4280943329315377</v>
      </c>
      <c r="I62" s="61">
        <v>0.43726439222421554</v>
      </c>
      <c r="J62" s="61">
        <v>-9.9204826882618266E-2</v>
      </c>
      <c r="K62" s="61">
        <v>0.7860888091269318</v>
      </c>
      <c r="L62" s="61">
        <v>0.89183401591781197</v>
      </c>
      <c r="M62" s="61">
        <v>0.95503989548406354</v>
      </c>
      <c r="N62" s="61">
        <v>0.98285150278705202</v>
      </c>
      <c r="O62" s="61">
        <v>1</v>
      </c>
      <c r="P62" s="61"/>
      <c r="Q62" s="61"/>
    </row>
    <row r="63" spans="5:30" x14ac:dyDescent="0.2">
      <c r="E63" s="19" t="s">
        <v>13</v>
      </c>
      <c r="F63" s="61">
        <v>-0.10863765748777274</v>
      </c>
      <c r="G63" s="61">
        <v>6.1035115457520994E-2</v>
      </c>
      <c r="H63" s="61">
        <v>9.7675804771129207E-2</v>
      </c>
      <c r="I63" s="61">
        <v>0.14476656899628423</v>
      </c>
      <c r="J63" s="61">
        <v>0.11609721760745115</v>
      </c>
      <c r="K63" s="61">
        <v>6.4554498784823392E-3</v>
      </c>
      <c r="L63" s="61">
        <v>1.4376678763514748E-2</v>
      </c>
      <c r="M63" s="61">
        <v>4.9191056374684405E-2</v>
      </c>
      <c r="N63" s="61">
        <v>4.7833030266891147E-2</v>
      </c>
      <c r="O63" s="61">
        <v>8.8524182495762757E-2</v>
      </c>
      <c r="P63" s="61">
        <v>1</v>
      </c>
      <c r="Q63" s="61"/>
    </row>
    <row r="64" spans="5:30" ht="17" thickBot="1" x14ac:dyDescent="0.25">
      <c r="E64" s="20" t="s">
        <v>14</v>
      </c>
      <c r="F64" s="62">
        <v>-5.0856481420090062E-2</v>
      </c>
      <c r="G64" s="62">
        <v>8.0423103054446013E-2</v>
      </c>
      <c r="H64" s="62">
        <v>0.20194968893229898</v>
      </c>
      <c r="I64" s="62">
        <v>0.17875393797489345</v>
      </c>
      <c r="J64" s="62">
        <v>0.29974624003803402</v>
      </c>
      <c r="K64" s="62">
        <v>-5.4633266223765437E-2</v>
      </c>
      <c r="L64" s="62">
        <v>-2.9823767221861725E-3</v>
      </c>
      <c r="M64" s="62">
        <v>3.2158483415904118E-2</v>
      </c>
      <c r="N64" s="62">
        <v>4.1493888593351028E-2</v>
      </c>
      <c r="O64" s="62">
        <v>7.5118912170716923E-2</v>
      </c>
      <c r="P64" s="62">
        <v>0.45328913081275685</v>
      </c>
      <c r="Q64" s="62">
        <v>1</v>
      </c>
    </row>
    <row r="84" spans="2:21" ht="17" thickBot="1" x14ac:dyDescent="0.25"/>
    <row r="85" spans="2:21" ht="18" x14ac:dyDescent="0.2">
      <c r="B85" s="69"/>
      <c r="C85" s="70"/>
      <c r="D85" s="70"/>
      <c r="E85" s="70"/>
      <c r="F85" s="70"/>
      <c r="G85" s="94" t="s">
        <v>114</v>
      </c>
      <c r="H85" s="94"/>
      <c r="I85" s="94"/>
      <c r="J85" s="94"/>
      <c r="K85" s="94"/>
      <c r="L85" s="94"/>
      <c r="M85" s="94"/>
      <c r="N85" s="94"/>
      <c r="O85" s="94"/>
      <c r="P85" s="94"/>
      <c r="Q85" s="70"/>
      <c r="R85" s="70"/>
      <c r="S85" s="70"/>
      <c r="T85" s="71"/>
    </row>
    <row r="86" spans="2:21" ht="17.5" customHeight="1" x14ac:dyDescent="0.25">
      <c r="B86" s="72"/>
      <c r="G86" s="12"/>
      <c r="H86" s="2"/>
      <c r="K86" s="99" t="s">
        <v>129</v>
      </c>
      <c r="L86" s="99"/>
      <c r="M86" s="99"/>
      <c r="T86" s="73"/>
    </row>
    <row r="87" spans="2:21" ht="18" x14ac:dyDescent="0.25">
      <c r="B87" s="72"/>
      <c r="G87" s="74" t="s">
        <v>127</v>
      </c>
      <c r="H87" s="74" t="s">
        <v>126</v>
      </c>
      <c r="K87" s="12" t="s">
        <v>115</v>
      </c>
      <c r="L87" s="12" t="s">
        <v>116</v>
      </c>
      <c r="M87" s="12" t="s">
        <v>117</v>
      </c>
      <c r="T87" s="73"/>
    </row>
    <row r="88" spans="2:21" x14ac:dyDescent="0.2">
      <c r="B88" s="72"/>
      <c r="G88" s="75">
        <v>23</v>
      </c>
      <c r="H88" s="76">
        <v>0.5</v>
      </c>
      <c r="J88" s="77" t="s">
        <v>115</v>
      </c>
      <c r="K88" s="78">
        <v>16</v>
      </c>
      <c r="L88" s="75">
        <v>47</v>
      </c>
      <c r="M88" s="75">
        <v>53</v>
      </c>
      <c r="N88" s="27"/>
      <c r="O88" s="27"/>
      <c r="P88" s="27"/>
      <c r="Q88" s="27"/>
      <c r="R88" s="27"/>
      <c r="S88" s="27"/>
      <c r="T88" s="79"/>
      <c r="U88" s="27"/>
    </row>
    <row r="89" spans="2:21" x14ac:dyDescent="0.2">
      <c r="B89" s="72"/>
      <c r="G89" s="75">
        <v>13</v>
      </c>
      <c r="H89" s="76">
        <v>0.3</v>
      </c>
      <c r="J89" s="77" t="s">
        <v>116</v>
      </c>
      <c r="K89" s="75">
        <v>47</v>
      </c>
      <c r="L89" s="78">
        <v>22</v>
      </c>
      <c r="M89" s="75">
        <v>32</v>
      </c>
      <c r="T89" s="73"/>
    </row>
    <row r="90" spans="2:21" x14ac:dyDescent="0.2">
      <c r="B90" s="72"/>
      <c r="G90" s="75">
        <v>-7</v>
      </c>
      <c r="H90" s="76">
        <v>0.2</v>
      </c>
      <c r="J90" s="77" t="s">
        <v>117</v>
      </c>
      <c r="K90" s="75">
        <v>53</v>
      </c>
      <c r="L90" s="75">
        <v>32</v>
      </c>
      <c r="M90" s="78">
        <v>19</v>
      </c>
      <c r="N90" s="12" t="s">
        <v>118</v>
      </c>
      <c r="T90" s="73"/>
    </row>
    <row r="91" spans="2:21" x14ac:dyDescent="0.2">
      <c r="B91" s="72"/>
      <c r="C91" s="88" t="s">
        <v>131</v>
      </c>
      <c r="D91" s="88"/>
      <c r="E91" s="88"/>
      <c r="F91" s="1"/>
      <c r="G91" s="2" t="s">
        <v>111</v>
      </c>
      <c r="H91" s="27" t="s">
        <v>111</v>
      </c>
      <c r="T91" s="73"/>
    </row>
    <row r="92" spans="2:21" x14ac:dyDescent="0.2">
      <c r="B92" s="72"/>
      <c r="G92" s="12"/>
      <c r="H92" s="2"/>
      <c r="T92" s="73"/>
    </row>
    <row r="93" spans="2:21" ht="18" x14ac:dyDescent="0.25">
      <c r="B93" s="72"/>
      <c r="G93" s="12"/>
      <c r="H93" s="2"/>
      <c r="J93" s="74" t="s">
        <v>127</v>
      </c>
      <c r="T93" s="73"/>
    </row>
    <row r="94" spans="2:21" ht="18" x14ac:dyDescent="0.25">
      <c r="B94" s="89" t="s">
        <v>110</v>
      </c>
      <c r="C94" s="80"/>
      <c r="D94" s="80"/>
      <c r="E94" s="80"/>
      <c r="F94" s="74" t="s">
        <v>125</v>
      </c>
      <c r="G94" s="76">
        <v>0.5</v>
      </c>
      <c r="H94" s="76">
        <v>0.3</v>
      </c>
      <c r="I94" s="76">
        <v>0.2</v>
      </c>
      <c r="J94" s="75">
        <v>23</v>
      </c>
      <c r="T94" s="73"/>
    </row>
    <row r="95" spans="2:21" x14ac:dyDescent="0.2">
      <c r="B95" s="72"/>
      <c r="G95" s="30"/>
      <c r="H95" s="81"/>
      <c r="I95" s="29"/>
      <c r="J95" s="75">
        <v>13</v>
      </c>
      <c r="T95" s="73"/>
    </row>
    <row r="96" spans="2:21" x14ac:dyDescent="0.2">
      <c r="B96" s="72"/>
      <c r="G96" s="29"/>
      <c r="H96" s="81"/>
      <c r="I96" s="29"/>
      <c r="J96" s="75">
        <v>-7</v>
      </c>
      <c r="T96" s="73"/>
    </row>
    <row r="97" spans="2:20" x14ac:dyDescent="0.2">
      <c r="B97" s="90" t="s">
        <v>132</v>
      </c>
      <c r="C97" s="3"/>
      <c r="D97" s="3"/>
      <c r="E97" s="3"/>
      <c r="F97" s="3"/>
      <c r="G97" s="2" t="s">
        <v>112</v>
      </c>
      <c r="H97" s="27"/>
      <c r="J97" s="12" t="s">
        <v>111</v>
      </c>
      <c r="T97" s="73"/>
    </row>
    <row r="98" spans="2:20" x14ac:dyDescent="0.2">
      <c r="B98" s="72"/>
      <c r="H98" s="27"/>
      <c r="T98" s="73"/>
    </row>
    <row r="99" spans="2:20" x14ac:dyDescent="0.2">
      <c r="B99" s="72"/>
      <c r="H99" s="27"/>
      <c r="T99" s="73"/>
    </row>
    <row r="100" spans="2:20" ht="19" thickBot="1" x14ac:dyDescent="0.25">
      <c r="B100" s="72"/>
      <c r="F100" s="100" t="s">
        <v>124</v>
      </c>
      <c r="G100" s="100"/>
      <c r="T100" s="73"/>
    </row>
    <row r="101" spans="2:20" ht="17" thickTop="1" x14ac:dyDescent="0.2">
      <c r="B101" s="72"/>
      <c r="F101" s="63" t="s">
        <v>109</v>
      </c>
      <c r="G101" s="64">
        <f>(G94*J94)+(H94*J95)+(I94*J96)</f>
        <v>14</v>
      </c>
      <c r="H101" s="12" t="s">
        <v>123</v>
      </c>
      <c r="T101" s="73"/>
    </row>
    <row r="102" spans="2:20" ht="17" thickBot="1" x14ac:dyDescent="0.25">
      <c r="B102" s="72"/>
      <c r="F102" s="65" t="s">
        <v>109</v>
      </c>
      <c r="G102" s="66">
        <f t="array" ref="G102">MMULT(TRANSPOSE(H88:H90),G88:G90)</f>
        <v>14</v>
      </c>
      <c r="H102" s="12" t="s">
        <v>121</v>
      </c>
      <c r="T102" s="73"/>
    </row>
    <row r="103" spans="2:20" ht="17" thickTop="1" x14ac:dyDescent="0.2">
      <c r="B103" s="72"/>
      <c r="G103" s="12"/>
      <c r="H103" s="2"/>
      <c r="T103" s="73"/>
    </row>
    <row r="104" spans="2:20" ht="18" x14ac:dyDescent="0.25">
      <c r="B104" s="72"/>
      <c r="G104" s="12"/>
      <c r="H104" s="2"/>
      <c r="J104" s="91" t="s">
        <v>128</v>
      </c>
      <c r="K104" s="91"/>
      <c r="L104" s="91"/>
      <c r="M104" s="74" t="s">
        <v>126</v>
      </c>
      <c r="T104" s="73"/>
    </row>
    <row r="105" spans="2:20" ht="18" x14ac:dyDescent="0.25">
      <c r="B105" s="82" t="s">
        <v>110</v>
      </c>
      <c r="C105" s="3"/>
      <c r="D105" s="3"/>
      <c r="E105" s="3"/>
      <c r="F105" s="83" t="s">
        <v>125</v>
      </c>
      <c r="G105" s="76">
        <v>0.5</v>
      </c>
      <c r="H105" s="76">
        <v>0.3</v>
      </c>
      <c r="I105" s="76">
        <v>0.2</v>
      </c>
      <c r="J105" s="78">
        <v>16</v>
      </c>
      <c r="K105" s="75">
        <v>47</v>
      </c>
      <c r="L105" s="75">
        <v>53</v>
      </c>
      <c r="M105" s="76">
        <v>0.5</v>
      </c>
      <c r="T105" s="73"/>
    </row>
    <row r="106" spans="2:20" x14ac:dyDescent="0.2">
      <c r="B106" s="72"/>
      <c r="G106" s="12"/>
      <c r="H106" s="2"/>
      <c r="J106" s="75">
        <v>47</v>
      </c>
      <c r="K106" s="78">
        <v>22</v>
      </c>
      <c r="L106" s="75">
        <v>32</v>
      </c>
      <c r="M106" s="76">
        <v>0.3</v>
      </c>
      <c r="T106" s="73"/>
    </row>
    <row r="107" spans="2:20" x14ac:dyDescent="0.2">
      <c r="B107" s="72"/>
      <c r="G107" s="12"/>
      <c r="H107" s="2"/>
      <c r="J107" s="75">
        <v>53</v>
      </c>
      <c r="K107" s="75">
        <v>32</v>
      </c>
      <c r="L107" s="78">
        <v>19</v>
      </c>
      <c r="M107" s="76">
        <v>0.2</v>
      </c>
      <c r="T107" s="73"/>
    </row>
    <row r="108" spans="2:20" x14ac:dyDescent="0.2">
      <c r="B108" s="82" t="s">
        <v>113</v>
      </c>
      <c r="C108" s="3"/>
      <c r="D108" s="3"/>
      <c r="E108" s="3"/>
      <c r="F108" s="3"/>
      <c r="G108" s="2" t="s">
        <v>112</v>
      </c>
      <c r="H108" s="2"/>
      <c r="K108" s="2" t="s">
        <v>119</v>
      </c>
      <c r="M108" s="12" t="s">
        <v>111</v>
      </c>
      <c r="T108" s="73"/>
    </row>
    <row r="109" spans="2:20" x14ac:dyDescent="0.2">
      <c r="B109" s="82"/>
      <c r="C109" s="3"/>
      <c r="D109" s="3"/>
      <c r="H109" s="2"/>
      <c r="K109" s="2"/>
      <c r="T109" s="73"/>
    </row>
    <row r="110" spans="2:20" ht="19" thickBot="1" x14ac:dyDescent="0.25">
      <c r="B110" s="72"/>
      <c r="F110" s="92" t="s">
        <v>130</v>
      </c>
      <c r="G110" s="92"/>
      <c r="H110" s="2"/>
      <c r="T110" s="73"/>
    </row>
    <row r="111" spans="2:20" ht="18" thickTop="1" thickBot="1" x14ac:dyDescent="0.25">
      <c r="B111" s="72"/>
      <c r="F111" s="67" t="s">
        <v>122</v>
      </c>
      <c r="G111" s="68">
        <f t="array" ref="G111">SQRT(MMULT(TRANSPOSE(H88:H90),MMULT(K88:M90,H88:H90)))</f>
        <v>5.939696961966999</v>
      </c>
      <c r="H111" s="12" t="s">
        <v>120</v>
      </c>
      <c r="T111" s="73"/>
    </row>
    <row r="112" spans="2:20" ht="18" thickTop="1" thickBot="1" x14ac:dyDescent="0.25">
      <c r="B112" s="84"/>
      <c r="C112" s="85"/>
      <c r="D112" s="85"/>
      <c r="E112" s="85"/>
      <c r="F112" s="85"/>
      <c r="G112" s="85"/>
      <c r="H112" s="86"/>
      <c r="I112" s="85"/>
      <c r="J112" s="85"/>
      <c r="K112" s="85"/>
      <c r="L112" s="85"/>
      <c r="M112" s="85"/>
      <c r="N112" s="85"/>
      <c r="O112" s="85"/>
      <c r="P112" s="85"/>
      <c r="Q112" s="85"/>
      <c r="R112" s="85"/>
      <c r="S112" s="85"/>
      <c r="T112" s="87"/>
    </row>
  </sheetData>
  <mergeCells count="9">
    <mergeCell ref="J104:L104"/>
    <mergeCell ref="F110:G110"/>
    <mergeCell ref="V46:V47"/>
    <mergeCell ref="G85:P85"/>
    <mergeCell ref="K15:L15"/>
    <mergeCell ref="F34:O34"/>
    <mergeCell ref="G51:P51"/>
    <mergeCell ref="K86:M86"/>
    <mergeCell ref="F100:G100"/>
  </mergeCells>
  <phoneticPr fontId="24"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&amp; Regressions</vt:lpstr>
      <vt:lpstr>Tab 2  Solver Analyses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Xu Xu</cp:lastModifiedBy>
  <dcterms:created xsi:type="dcterms:W3CDTF">2020-04-28T15:56:39Z</dcterms:created>
  <dcterms:modified xsi:type="dcterms:W3CDTF">2026-03-02T20:19:39Z</dcterms:modified>
</cp:coreProperties>
</file>