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codeName="ThisWorkbook" defaultThemeVersion="124226"/>
  <xr:revisionPtr revIDLastSave="0" documentId="13_ncr:1_{A32BF8DC-20AD-44FE-B965-B1E2B6DD3D09}" xr6:coauthVersionLast="33" xr6:coauthVersionMax="33" xr10:uidLastSave="{00000000-0000-0000-0000-000000000000}"/>
  <bookViews>
    <workbookView xWindow="0" yWindow="0" windowWidth="24000" windowHeight="10800" xr2:uid="{00000000-000D-0000-FFFF-FFFF00000000}"/>
  </bookViews>
  <sheets>
    <sheet name="Data Entry Form" sheetId="6" r:id="rId1"/>
    <sheet name="Background" sheetId="5" state="hidden" r:id="rId2"/>
    <sheet name="Data Elements" sheetId="1" state="hidden" r:id="rId3"/>
    <sheet name="Multiple Payor's" sheetId="4" state="hidden" r:id="rId4"/>
    <sheet name="Data Entry Form Salesforce" sheetId="2" r:id="rId5"/>
  </sheets>
  <definedNames>
    <definedName name="_xlnm._FilterDatabase" localSheetId="2" hidden="1">'Data Elements'!$B$1:$D$141</definedName>
    <definedName name="Case_SAPContract">'Data Entry Form'!$S$40</definedName>
    <definedName name="Case_TotalContractValueNew">'Data Entry Form'!$C$45</definedName>
    <definedName name="CCR_Freight_Forwarder_Account">'Data Entry Form Salesforce'!$I$25</definedName>
    <definedName name="CCR_Freight_Forwarder_Email">'Data Entry Form Salesforce'!$I$35</definedName>
    <definedName name="CCR_Freight_Forwarder_MailingCity">'Data Entry Form Salesforce'!$I$29</definedName>
    <definedName name="CCR_Freight_Forwarder_MailingCountry">'Data Entry Form Salesforce'!$I$31</definedName>
    <definedName name="CCR_Freight_Forwarder_MailingPostalCode">'Data Entry Form Salesforce'!$I$32</definedName>
    <definedName name="CCR_Freight_Forwarder_MailingState">'Data Entry Form Salesforce'!$I$30</definedName>
    <definedName name="CCR_Freight_Forwarder_MailingStreet">'Data Entry Form Salesforce'!$I$26</definedName>
    <definedName name="CCR_Freight_Forwarder_Name">'Data Entry Form Salesforce'!$I$34</definedName>
    <definedName name="CCR_Freight_Forwarder_Phone">'Data Entry Form Salesforce'!$I$36</definedName>
    <definedName name="CCR_Payer_Account">'Data Entry Form Salesforce'!$F$25</definedName>
    <definedName name="CCR_Payer_Email">'Data Entry Form Salesforce'!$F$35</definedName>
    <definedName name="CCR_Payer_MailingCity">'Data Entry Form Salesforce'!$F$29</definedName>
    <definedName name="CCR_Payer_MailingCountry">'Data Entry Form Salesforce'!$F$31</definedName>
    <definedName name="CCR_Payer_MailingPostalCode">'Data Entry Form Salesforce'!$F$32</definedName>
    <definedName name="CCR_Payer_MailingState">'Data Entry Form Salesforce'!$F$30</definedName>
    <definedName name="CCR_Payer_MailingStreet">'Data Entry Form Salesforce'!$F$26</definedName>
    <definedName name="CCR_Payer_Name">'Data Entry Form Salesforce'!$F$34</definedName>
    <definedName name="CCR_Payer_Phone">'Data Entry Form Salesforce'!$F$36</definedName>
    <definedName name="CCR_Renewal_Notice_Recipient_Account">'Data Entry Form Salesforce'!$H$25</definedName>
    <definedName name="CCR_Renewal_Notice_Recipient_Email">'Data Entry Form Salesforce'!$H$35</definedName>
    <definedName name="CCR_Renewal_Notice_Recipient_MailingCity">'Data Entry Form Salesforce'!$H$29</definedName>
    <definedName name="CCR_Renewal_Notice_Recipient_MailingCountry">'Data Entry Form Salesforce'!$H$31</definedName>
    <definedName name="CCR_Renewal_Notice_Recipient_MailingPostalCode">'Data Entry Form Salesforce'!$H$32</definedName>
    <definedName name="CCR_Renewal_Notice_Recipient_MailingState">'Data Entry Form Salesforce'!$H$30</definedName>
    <definedName name="CCR_Renewal_Notice_Recipient_MailingStreet">'Data Entry Form Salesforce'!$H$26</definedName>
    <definedName name="CCR_Renewal_Notice_Recipient_Name">'Data Entry Form Salesforce'!$H$34</definedName>
    <definedName name="CCR_Renewal_Notice_Recipient_Phone">'Data Entry Form Salesforce'!$H$36</definedName>
    <definedName name="Contract_Account">'Data Entry Form Salesforce'!$C$25</definedName>
    <definedName name="Contract_AutoRenewalDS">'Data Entry Form Salesforce'!$C$9</definedName>
    <definedName name="Contract_BillingFrequency">'Data Entry Form Salesforce'!$C$10</definedName>
    <definedName name="Contract_BillToCity">'Data Entry Form Salesforce'!$E$29</definedName>
    <definedName name="Contract_BillToClientName">'Data Entry Form Salesforce'!$E$25</definedName>
    <definedName name="Contract_BillToCompanySAP">'Data Entry Form Salesforce'!$E$24</definedName>
    <definedName name="Contract_BillToContactEmailAddress">'Data Entry Form Salesforce'!$E$35</definedName>
    <definedName name="Contract_BillToContactFirstName">Background!$B$2</definedName>
    <definedName name="Contract_BillToContactLastName">Background!$B$3</definedName>
    <definedName name="Contract_BillToContactSAP">'Data Entry Form Salesforce'!$E$33</definedName>
    <definedName name="Contract_BillToContactTelephoneNumber">'Data Entry Form Salesforce'!$E$36</definedName>
    <definedName name="Contract_BillToCountryCodeLookup">'Data Entry Form Salesforce'!$E$31</definedName>
    <definedName name="Contract_BillToPostalZipCode">'Data Entry Form Salesforce'!$E$32</definedName>
    <definedName name="Contract_BillToStateProvince">'Data Entry Form Salesforce'!$E$30</definedName>
    <definedName name="Contract_BillToStreet">'Data Entry Form Salesforce'!$E$26</definedName>
    <definedName name="Contract_BPNum">'Data Entry Form Salesforce'!$G$24</definedName>
    <definedName name="Contract_BSI">'Data Entry Form Salesforce'!$C$14</definedName>
    <definedName name="Contract_ChannelPartnerCompanyName">'Data Entry Form Salesforce'!$G$25</definedName>
    <definedName name="Contract_ClientLegalEntityLookUp">'Data Entry Form Salesforce'!$C$4</definedName>
    <definedName name="Contract_ContractApproved">'Data Entry Form Salesforce'!$I$13</definedName>
    <definedName name="Contract_Currency">'Data Entry Form Salesforce'!$C$7</definedName>
    <definedName name="Contract_CustomerAcceptanceRequired">'Data Entry Form Salesforce'!$C$15</definedName>
    <definedName name="Contract_CustomerCarrierAccount">'Data Entry Form Salesforce'!$C$16</definedName>
    <definedName name="Contract_DeliveryPriority">'Data Entry Form Salesforce'!$C$17</definedName>
    <definedName name="Contract_EndDate">'Data Entry Form'!$E$3</definedName>
    <definedName name="Contract_FreightForwarder">'Data Entry Form Salesforce'!$C$18</definedName>
    <definedName name="Contract_GlobalAllianceAddressCity">'Data Entry Form Salesforce'!$G$29</definedName>
    <definedName name="Contract_GlobalAllianceAddressCountry">'Data Entry Form Salesforce'!$G$31</definedName>
    <definedName name="Contract_GlobalAllianceAddressPostalZipCode">'Data Entry Form Salesforce'!$G$32</definedName>
    <definedName name="Contract_GlobalAllianceAddressStateProvince">'Data Entry Form Salesforce'!$G$30</definedName>
    <definedName name="Contract_GlobalAllianceAddressStreet">'Data Entry Form Salesforce'!$G$26</definedName>
    <definedName name="Contract_GlobalAllianceContactEmailAddress">'Data Entry Form Salesforce'!$G$35</definedName>
    <definedName name="Contract_GlobalAllianceContactFirstName">Background!$D$2</definedName>
    <definedName name="Contract_GlobalAllianceContactLastName">Background!$D$3</definedName>
    <definedName name="Contract_GlobalAllianceContactPhoneNumber">'Data Entry Form Salesforce'!$G$36</definedName>
    <definedName name="Contract_IHSMarkitLegalEntity">'Data Entry Form Salesforce'!$C$5</definedName>
    <definedName name="Contract_InternalInstructions">'Data Entry Form Salesforce'!$E$13</definedName>
    <definedName name="Contract_InvoiceFormat">'Data Entry Form Salesforce'!$G$3</definedName>
    <definedName name="Contract_NewGovernmentContractName">'Data Entry Form Salesforce'!$E$10</definedName>
    <definedName name="Contract_OpportunityNumber">'Data Entry Form Salesforce'!$C$2</definedName>
    <definedName name="Contract_OrderReason">'Data Entry Form Salesforce'!$E$4</definedName>
    <definedName name="Contract_PaymentTerms">'Data Entry Form Salesforce'!$G$2</definedName>
    <definedName name="Contract_PO">'Data Entry Form Salesforce'!$G$5</definedName>
    <definedName name="Contract_PODate">'Data Entry Form'!$G$6</definedName>
    <definedName name="Contract_PORequiredDS">'Data Entry Form Salesforce'!$G$4</definedName>
    <definedName name="Contract_PriceIncreaseClause">'Data Entry Form Salesforce'!$G$10</definedName>
    <definedName name="Contract_ProFormaApproved">'Data Entry Form Salesforce'!$I$15</definedName>
    <definedName name="Contract_ProFormaPosted">'Data Entry Form Salesforce'!$I$14</definedName>
    <definedName name="Contract_Project">'Data Entry Form Salesforce'!$I$9</definedName>
    <definedName name="Contract_ProjectManager">'Data Entry Form Salesforce'!$I$11</definedName>
    <definedName name="Contract_ProjectName">'Data Entry Form Salesforce'!$I$10</definedName>
    <definedName name="Contract_ProjectTeamMembers">'Data Entry Form Salesforce'!$I$12</definedName>
    <definedName name="Contract_RenewalNoticePeriod">'Data Entry Form Salesforce'!$G$9</definedName>
    <definedName name="Contract_RenewalTerm">'Data Entry Form Salesforce'!$G$11</definedName>
    <definedName name="Contract_ServiceLead">'Data Entry Form Salesforce'!$I$16</definedName>
    <definedName name="Contract_ShipToCity">'Data Entry Form Salesforce'!$D$29</definedName>
    <definedName name="Contract_ShipToClientName">'Data Entry Form Salesforce'!$D$25</definedName>
    <definedName name="Contract_ShipToCompanySAP">'Data Entry Form Salesforce'!$D$24</definedName>
    <definedName name="Contract_ShipToContactEmailAddress">'Data Entry Form Salesforce'!$D$35</definedName>
    <definedName name="Contract_ShipToContactFirstName">Background!$C$2</definedName>
    <definedName name="Contract_ShipToContactLastName">Background!$C$3</definedName>
    <definedName name="Contract_ShipToContactSAP">'Data Entry Form Salesforce'!$D$33</definedName>
    <definedName name="Contract_ShipToContactTelephoneNumber">'Data Entry Form Salesforce'!$D$36</definedName>
    <definedName name="Contract_ShipToCountryCodeLookup">'Data Entry Form Salesforce'!$D$31</definedName>
    <definedName name="Contract_ShipToPostalZipCode">'Data Entry Form Salesforce'!$D$32</definedName>
    <definedName name="Contract_ShipToStateProvince">'Data Entry Form Salesforce'!$D$30</definedName>
    <definedName name="Contract_ShipToStreet">'Data Entry Form Salesforce'!$D$26</definedName>
    <definedName name="Contract_SoldToCity">'Data Entry Form Salesforce'!$C$29</definedName>
    <definedName name="Contract_SoldToCountry">'Data Entry Form Salesforce'!$C$31</definedName>
    <definedName name="Contract_SoldToStateProvince">'Data Entry Form Salesforce'!$C$30</definedName>
    <definedName name="Contract_SoldToStreet">'Data Entry Form Salesforce'!$C$26</definedName>
    <definedName name="Contract_SoldToZipPostalCode">'Data Entry Form Salesforce'!$C$32</definedName>
    <definedName name="Contract_SpecialBillingInstructions">'Data Entry Form Salesforce'!$E$12</definedName>
    <definedName name="Contract_SpecialShippingInstructions">'Data Entry Form Salesforce'!$E$14</definedName>
    <definedName name="Contract_StartDate">'Data Entry Form'!$E$2</definedName>
    <definedName name="Contract_TerminationNotice">'Data Entry Form Salesforce'!$G$12</definedName>
    <definedName name="Contract_VATTaxID">'Data Entry Form Salesforce'!$C$19</definedName>
    <definedName name="ContractLineItem_CCID">'Data Entry Form'!$Q$40</definedName>
    <definedName name="ContractLineItem_CCQuoteID">'Data Entry Form'!$R$40</definedName>
    <definedName name="ContractLineItem_Description">'Data Entry Form'!$C$40</definedName>
    <definedName name="ContractLineItem_Discount">'Data Entry Form'!$G$40</definedName>
    <definedName name="ContractLineItem_EndDate">'Data Entry Form'!$V$40</definedName>
    <definedName name="ContractLineItem_InvoiceRemarks">'Data Entry Form'!$D$40</definedName>
    <definedName name="ContractLineItem_LicenseNumber">'Data Entry Form'!$P$40</definedName>
    <definedName name="ContractLineItem_LicenseType">'Data Entry Form'!$K$40</definedName>
    <definedName name="ContractLineItem_MaterialCode">'Data Entry Form'!$B$40</definedName>
    <definedName name="ContractLineItem_Numconuser">'Data Entry Form'!$M$40</definedName>
    <definedName name="ContractLineItem_Numpotusers">'Data Entry Form'!$N$40</definedName>
    <definedName name="ContractLineItem_Quantity">'Data Entry Form'!$E$40</definedName>
    <definedName name="ContractLineItem_SalesPrice">'Data Entry Form'!$H$40</definedName>
    <definedName name="ContractLineItem_SAPLineItem">'Data Entry Form'!$O$40</definedName>
    <definedName name="ContractLineItem_Sites">'Data Entry Form'!$L$40</definedName>
    <definedName name="ContractLineItem_Start">'Data Entry Form'!$B$40:$V$40</definedName>
    <definedName name="ContractLineItem_StartDate">'Data Entry Form'!$U$40</definedName>
    <definedName name="ContractLineItem_TotalDiscountAmount">'Data Entry Form'!$I$40</definedName>
    <definedName name="ContractLineItem_UnitListPriceNew">'Data Entry Form'!$F$40</definedName>
    <definedName name="ContractLineRow2_TotalPriceFromOpportunity_LineItem">'Data Entry Form'!$J$40</definedName>
    <definedName name="IHSMarkitLegalEntityNew_LegalEntityText">'Data Entry Form Salesforce'!$C$6</definedName>
    <definedName name="Opportunity_Account">'Data Entry Form Salesforce'!$C$3</definedName>
    <definedName name="Opportunity_ComplianceRestrictions">'Data Entry Form Salesforce'!$E$15</definedName>
    <definedName name="Opportunity_ContinuationEndDate">'Data Entry Form'!$C$13</definedName>
    <definedName name="Opportunity_GovernmentContractNumber">'Data Entry Form Salesforce'!$E$9</definedName>
    <definedName name="Opportunity_Opportunitynum">'Data Entry Form'!$T$40</definedName>
    <definedName name="Opportunity_SAPContractNumber">'Data Entry Form Salesforce'!$S$40</definedName>
    <definedName name="Opportunity_TotalDaysOfContinuation">'Data Entry Form Salesforce'!$C$20</definedName>
    <definedName name="OpportunityOwner_FullName">'Data Entry Form Salesforce'!$C$21</definedName>
  </definedNames>
  <calcPr calcId="179017" calcMode="manual"/>
  <fileRecoveryPr autoRecover="0"/>
</workbook>
</file>

<file path=xl/calcChain.xml><?xml version="1.0" encoding="utf-8"?>
<calcChain xmlns="http://schemas.openxmlformats.org/spreadsheetml/2006/main">
  <c r="E9" i="6" l="1"/>
  <c r="C21" i="6" l="1"/>
  <c r="C12" i="6" l="1"/>
  <c r="E14" i="6" l="1"/>
  <c r="I36" i="6" l="1"/>
  <c r="I35" i="6"/>
  <c r="I34" i="6"/>
  <c r="I32" i="6"/>
  <c r="I31" i="6"/>
  <c r="I30" i="6"/>
  <c r="I29" i="6"/>
  <c r="I26" i="6"/>
  <c r="I25" i="6"/>
  <c r="H36" i="6"/>
  <c r="H35" i="6"/>
  <c r="H34" i="6"/>
  <c r="H32" i="6"/>
  <c r="H31" i="6"/>
  <c r="H30" i="6"/>
  <c r="H29" i="6"/>
  <c r="H26" i="6"/>
  <c r="H25" i="6"/>
  <c r="F36" i="6"/>
  <c r="F35" i="6"/>
  <c r="F34" i="6"/>
  <c r="F32" i="6"/>
  <c r="F31" i="6"/>
  <c r="F30" i="6"/>
  <c r="F29" i="6"/>
  <c r="F26" i="6"/>
  <c r="F25" i="6"/>
  <c r="I16" i="6" l="1"/>
  <c r="I15" i="6"/>
  <c r="I14" i="6"/>
  <c r="I13" i="6"/>
  <c r="I12" i="6"/>
  <c r="I11" i="6"/>
  <c r="I10" i="6" l="1"/>
  <c r="I9" i="6"/>
  <c r="G12" i="6" l="1"/>
  <c r="G10" i="6"/>
  <c r="G9" i="6"/>
  <c r="E36" i="6" l="1"/>
  <c r="D36" i="6"/>
  <c r="E35" i="6"/>
  <c r="D35" i="6"/>
  <c r="C6" i="6" l="1"/>
  <c r="G31" i="6" l="1"/>
  <c r="G30" i="6"/>
  <c r="G29" i="6"/>
  <c r="G26" i="6"/>
  <c r="G25" i="6"/>
  <c r="G24" i="6"/>
  <c r="E32" i="6"/>
  <c r="E31" i="6"/>
  <c r="E30" i="6"/>
  <c r="E29" i="6"/>
  <c r="E26" i="6"/>
  <c r="E24" i="6"/>
  <c r="D24" i="6"/>
  <c r="E25" i="6"/>
  <c r="D32" i="6"/>
  <c r="D31" i="6"/>
  <c r="D30" i="6"/>
  <c r="D29" i="6"/>
  <c r="D26" i="6"/>
  <c r="D25" i="6"/>
  <c r="C32" i="6"/>
  <c r="C31" i="6"/>
  <c r="C30" i="6"/>
  <c r="C29" i="6"/>
  <c r="C26" i="6"/>
  <c r="C25" i="6"/>
  <c r="G11" i="6"/>
  <c r="E13" i="6"/>
  <c r="E12" i="6"/>
  <c r="E11" i="6"/>
  <c r="C19" i="6"/>
  <c r="C18" i="6"/>
  <c r="C17" i="6"/>
  <c r="C16" i="6"/>
  <c r="C15" i="6"/>
  <c r="C14" i="6"/>
  <c r="C10" i="6"/>
  <c r="C9" i="6"/>
  <c r="G5" i="6"/>
  <c r="G4" i="6"/>
  <c r="G3" i="6"/>
  <c r="G2" i="6"/>
  <c r="E4" i="6"/>
  <c r="C7" i="6"/>
  <c r="C5" i="6"/>
  <c r="C4" i="6"/>
  <c r="C3" i="6"/>
  <c r="C2" i="6" l="1"/>
  <c r="D4" i="5" l="1"/>
  <c r="C4" i="5"/>
  <c r="E34" i="2" s="1"/>
  <c r="E34" i="6" s="1"/>
  <c r="B4" i="5"/>
  <c r="D34" i="2" s="1"/>
  <c r="D34" i="6" s="1"/>
  <c r="G34" i="2" l="1"/>
  <c r="G34" i="6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Include all Related Contacts that are Payers.</t>
        </r>
      </text>
    </comment>
  </commentList>
</comments>
</file>

<file path=xl/sharedStrings.xml><?xml version="1.0" encoding="utf-8"?>
<sst xmlns="http://schemas.openxmlformats.org/spreadsheetml/2006/main" count="612" uniqueCount="275">
  <si>
    <t>Account Name</t>
  </si>
  <si>
    <t>SSO Name</t>
  </si>
  <si>
    <t>VOP Link</t>
  </si>
  <si>
    <t>Account Manager</t>
  </si>
  <si>
    <t>Customer Information</t>
  </si>
  <si>
    <t xml:space="preserve">Account Name </t>
  </si>
  <si>
    <t>CP #</t>
  </si>
  <si>
    <t>Telephone Number (Contact)</t>
  </si>
  <si>
    <t>E-Mail Address (Contact)</t>
  </si>
  <si>
    <t>VAT/ Tax ID</t>
  </si>
  <si>
    <t>Renewal CP #</t>
  </si>
  <si>
    <t>Renewal Contact Name</t>
  </si>
  <si>
    <t>Order Entry Data</t>
  </si>
  <si>
    <t>Legal Entity</t>
  </si>
  <si>
    <t>Order Type</t>
  </si>
  <si>
    <t>PO Number</t>
  </si>
  <si>
    <t>PO Date</t>
  </si>
  <si>
    <t>Currency</t>
  </si>
  <si>
    <t>Order Reason</t>
  </si>
  <si>
    <t>Contract Start Date</t>
  </si>
  <si>
    <t>Contract End Date</t>
  </si>
  <si>
    <t>Payment Terms</t>
  </si>
  <si>
    <t>Billing Type/Freq</t>
  </si>
  <si>
    <t>GSA Contract #</t>
  </si>
  <si>
    <t>Invoice Hold</t>
  </si>
  <si>
    <t>Promo Code</t>
  </si>
  <si>
    <t>PO Req</t>
  </si>
  <si>
    <t>Invoice Method</t>
  </si>
  <si>
    <t>Freight Forward</t>
  </si>
  <si>
    <t>Customer Acceptance Required</t>
  </si>
  <si>
    <t>Referral Type</t>
  </si>
  <si>
    <t>Bridge Agreement</t>
  </si>
  <si>
    <t>Invoice Hold Reason</t>
  </si>
  <si>
    <t>Bridge Agreement Start Date</t>
  </si>
  <si>
    <t>Bridge Agreement End Date</t>
  </si>
  <si>
    <t>Bundle Name</t>
  </si>
  <si>
    <t>Auto Renewal</t>
  </si>
  <si>
    <t>Customer Carrier Account #</t>
  </si>
  <si>
    <t>Standard Order Form</t>
  </si>
  <si>
    <t>BSI Membership #</t>
  </si>
  <si>
    <t>Invoice Remarks</t>
  </si>
  <si>
    <t>Special Delivery Remarks</t>
  </si>
  <si>
    <t>Internal Instructions</t>
  </si>
  <si>
    <t>Delivery Priority</t>
  </si>
  <si>
    <t>Product Number</t>
  </si>
  <si>
    <t>Product Description</t>
  </si>
  <si>
    <t>Line Item Text</t>
  </si>
  <si>
    <t>Delivery Instructions</t>
  </si>
  <si>
    <t>License Type</t>
  </si>
  <si>
    <t>Concurrent Users/Seats</t>
  </si>
  <si>
    <t>Location/Sites</t>
  </si>
  <si>
    <t>Potential Users</t>
  </si>
  <si>
    <t>Quote ID</t>
  </si>
  <si>
    <t>CCID</t>
  </si>
  <si>
    <t>License Number</t>
  </si>
  <si>
    <t>SSO ID</t>
  </si>
  <si>
    <t>SAP Contract #</t>
  </si>
  <si>
    <t>SAP Item #</t>
  </si>
  <si>
    <t>Start Date</t>
  </si>
  <si>
    <t>End Date</t>
  </si>
  <si>
    <t>Unit Price</t>
  </si>
  <si>
    <t>Quantity</t>
  </si>
  <si>
    <t>Annualized Unit Price</t>
  </si>
  <si>
    <t>Annualized Discount</t>
  </si>
  <si>
    <t>Annualized Total Amount</t>
  </si>
  <si>
    <t>Unit Discount</t>
  </si>
  <si>
    <t>Amount (Excluding Taxes)</t>
  </si>
  <si>
    <t>Fields on Current Order Form</t>
  </si>
  <si>
    <t>City</t>
  </si>
  <si>
    <t>Country</t>
  </si>
  <si>
    <t>State, Province</t>
  </si>
  <si>
    <t>Street Address 1</t>
  </si>
  <si>
    <t>Zip Code + 4 (9 digits)</t>
  </si>
  <si>
    <t>Auto Renewal Status</t>
  </si>
  <si>
    <t>Bill To Account Number (SAP #)</t>
  </si>
  <si>
    <t>Bill To:</t>
  </si>
  <si>
    <t>Billing Frequency</t>
  </si>
  <si>
    <t>Cancel Request Received Date</t>
  </si>
  <si>
    <t>Client Country of Incorporation</t>
  </si>
  <si>
    <t>Client Legal Entity</t>
  </si>
  <si>
    <t>Client Legal Entity Contact</t>
  </si>
  <si>
    <t xml:space="preserve">Client Signed By </t>
  </si>
  <si>
    <t>Client Signed Date</t>
  </si>
  <si>
    <t xml:space="preserve">Client Signed Title </t>
  </si>
  <si>
    <t>Client State of Incorporation</t>
  </si>
  <si>
    <t>Contact Phone Number</t>
  </si>
  <si>
    <t>Contract Number</t>
  </si>
  <si>
    <t>Contract Owner</t>
  </si>
  <si>
    <t>Contract Record Type</t>
  </si>
  <si>
    <t>Contract Term (months)</t>
  </si>
  <si>
    <t>Contract Type</t>
  </si>
  <si>
    <t>Created SAP Contract #</t>
  </si>
  <si>
    <t>Description</t>
  </si>
  <si>
    <t xml:space="preserve">Effective Date </t>
  </si>
  <si>
    <t>General Agreement</t>
  </si>
  <si>
    <t>General Agreement Date</t>
  </si>
  <si>
    <t>General Agreement Type</t>
  </si>
  <si>
    <t>General Agreement Value</t>
  </si>
  <si>
    <t>Government Contract Name</t>
  </si>
  <si>
    <t>Government Contract Number</t>
  </si>
  <si>
    <t>IHS Markit Country of Incorporation</t>
  </si>
  <si>
    <t>IHS Markit Legal Entity</t>
  </si>
  <si>
    <t>IHS Markit Legal Entity Address</t>
  </si>
  <si>
    <t>IHS Markit State of Incorporation</t>
  </si>
  <si>
    <t>InternalInstructions__c</t>
  </si>
  <si>
    <t>InvoiceFormat__c</t>
  </si>
  <si>
    <t>InvoiceHold__c</t>
  </si>
  <si>
    <t>Markit General Agreement</t>
  </si>
  <si>
    <t>Multiyear Order Form Types</t>
  </si>
  <si>
    <t>Opportunity</t>
  </si>
  <si>
    <t>Opportunity Number</t>
  </si>
  <si>
    <t>Order Form Types</t>
  </si>
  <si>
    <t>Owner Expiration Notice</t>
  </si>
  <si>
    <t>PO Required</t>
  </si>
  <si>
    <t>PO#</t>
  </si>
  <si>
    <t>Previous SAP Contract #</t>
  </si>
  <si>
    <t>Price Book</t>
  </si>
  <si>
    <t>Product</t>
  </si>
  <si>
    <t>Replacement Contract</t>
  </si>
  <si>
    <t>Ship To:</t>
  </si>
  <si>
    <t>Sold To Account Number (SAP #)</t>
  </si>
  <si>
    <t>Special Billing Instructions</t>
  </si>
  <si>
    <t>Special Delivery Instructions</t>
  </si>
  <si>
    <t>Special Terms</t>
  </si>
  <si>
    <t>State/Province</t>
  </si>
  <si>
    <t>Status</t>
  </si>
  <si>
    <t>VAT/Tax ID</t>
  </si>
  <si>
    <t>SFDC OF Fields</t>
  </si>
  <si>
    <t>Account Name (Opportunity)</t>
  </si>
  <si>
    <t>Account Name (Sold To- signor)</t>
  </si>
  <si>
    <t>N/A</t>
  </si>
  <si>
    <t>GSA Contract Name</t>
  </si>
  <si>
    <t>Account Manager Name</t>
  </si>
  <si>
    <t>Account Manager AD #</t>
  </si>
  <si>
    <t>Bill To/ Payor - Account Name</t>
  </si>
  <si>
    <t>Sold To/ Ship To - Account Name</t>
  </si>
  <si>
    <t>Bill To/ Payor - Account Number (SAP #)</t>
  </si>
  <si>
    <t>Sold To/ Ship To - Account Number (SAP #)</t>
  </si>
  <si>
    <t>Bill To/ Payor - SAP Account Number</t>
  </si>
  <si>
    <t>Sold To/ Ship To - SAP Account Number</t>
  </si>
  <si>
    <t>Bill To/ Payor - Street Address 1</t>
  </si>
  <si>
    <t>Sold To/ Ship To - Street Address 1</t>
  </si>
  <si>
    <t>Bill To/ Payor - Street Address 2 (building, suite, etc.)</t>
  </si>
  <si>
    <t>Sold To/ Ship To - Street Address 2 (building, suite, etc.)</t>
  </si>
  <si>
    <t>Bill To/ Payor - Street Address 3 (mail stop, mail box)</t>
  </si>
  <si>
    <t>Sold To/ Ship To - Street Address 3 (mail stop, mail box)</t>
  </si>
  <si>
    <t>Bill To/ Payor - City</t>
  </si>
  <si>
    <t>Sold To/ Ship To - City</t>
  </si>
  <si>
    <t>Bill To/ Payor - State, Province</t>
  </si>
  <si>
    <t>Sold To/ Ship To - State, Province</t>
  </si>
  <si>
    <t>Bill To/ Payor - Zip Code + 4 (9 digits)</t>
  </si>
  <si>
    <t>Sold To/ Ship To - Zip Code + 4 (9 digits)</t>
  </si>
  <si>
    <t>Bill To/ Payor - Telephone Number (Company)</t>
  </si>
  <si>
    <t>Sold To/ Ship To - Telephone Number (Company)</t>
  </si>
  <si>
    <t>Bill To/ Payor - Telephone Number (Contact)</t>
  </si>
  <si>
    <t>Sold To/ Ship To - Telephone Number (Contact)</t>
  </si>
  <si>
    <t>Sold To/ Ship To - Fax Number (Account)</t>
  </si>
  <si>
    <t>Bill To/ Payor - Fax Number (Account)</t>
  </si>
  <si>
    <t>Sold To/ Ship To - Fax Number (Contact)</t>
  </si>
  <si>
    <t>Bill To/ Payor - Fax Number (Contact)</t>
  </si>
  <si>
    <t>Bill To/ Payor - Contact First Name</t>
  </si>
  <si>
    <t>Bill To/ Payor - Contact Last Name</t>
  </si>
  <si>
    <t>Sold To/ Ship To - Contact First Name</t>
  </si>
  <si>
    <t>Sold To/ Ship To - Contact Last Name</t>
  </si>
  <si>
    <t>3rd Party (TPA)</t>
  </si>
  <si>
    <t>BP Client Name</t>
  </si>
  <si>
    <t>SP Client Name</t>
  </si>
  <si>
    <t>BP - Street</t>
  </si>
  <si>
    <t>SP - Street</t>
  </si>
  <si>
    <t>BP - City</t>
  </si>
  <si>
    <t>SP - City</t>
  </si>
  <si>
    <t>BP - State/Province</t>
  </si>
  <si>
    <t>SP - State/Province</t>
  </si>
  <si>
    <t>BP - Postal/Zip Code</t>
  </si>
  <si>
    <t>SP - Postal/Zip Code</t>
  </si>
  <si>
    <t>BP - Telephone Number</t>
  </si>
  <si>
    <t>SP - Telephone Number</t>
  </si>
  <si>
    <t>BP - Fax Number</t>
  </si>
  <si>
    <t>SP - Fax Number</t>
  </si>
  <si>
    <t>BP - Contact Email Address</t>
  </si>
  <si>
    <t>SP - Contact Email Address</t>
  </si>
  <si>
    <t>BP - Contact First Name</t>
  </si>
  <si>
    <t>SP - Contact First Name</t>
  </si>
  <si>
    <t>BP - Contact Last Name</t>
  </si>
  <si>
    <t>SP - Contact Last Name</t>
  </si>
  <si>
    <t>BP - Contact Telephone Number</t>
  </si>
  <si>
    <t>SP - Contact Telephone Number</t>
  </si>
  <si>
    <t>#</t>
  </si>
  <si>
    <t>Obsolete Per Lynn</t>
  </si>
  <si>
    <t>DATA Entry Section</t>
  </si>
  <si>
    <t>Sold To/ Ship To - Country</t>
  </si>
  <si>
    <t xml:space="preserve">SP - Country </t>
  </si>
  <si>
    <t>Bill To/ Payor - Country</t>
  </si>
  <si>
    <t xml:space="preserve">BP - Country </t>
  </si>
  <si>
    <t>Sold To:</t>
  </si>
  <si>
    <t>Global Alliance Partner:</t>
  </si>
  <si>
    <t>Partner Information</t>
  </si>
  <si>
    <t>Renewal Contact</t>
  </si>
  <si>
    <t>Name</t>
  </si>
  <si>
    <t>Contact Name</t>
  </si>
  <si>
    <t>Header</t>
  </si>
  <si>
    <t>Contact Email Address (Contact)</t>
  </si>
  <si>
    <t>Line Items</t>
  </si>
  <si>
    <t>Order Data</t>
  </si>
  <si>
    <t>??</t>
  </si>
  <si>
    <t>SAP # if available</t>
  </si>
  <si>
    <t>Comments</t>
  </si>
  <si>
    <t>Product Line Items</t>
  </si>
  <si>
    <t>BP Information</t>
  </si>
  <si>
    <t>Email</t>
  </si>
  <si>
    <t>Address</t>
  </si>
  <si>
    <t>Address 2</t>
  </si>
  <si>
    <t>Address 3</t>
  </si>
  <si>
    <t>Zip</t>
  </si>
  <si>
    <t>Payor's Tab</t>
  </si>
  <si>
    <t>Related Contact Where Type = "Payor"</t>
  </si>
  <si>
    <t>Purchase Order</t>
  </si>
  <si>
    <t>SAP Contract#</t>
  </si>
  <si>
    <t>Project#</t>
  </si>
  <si>
    <t>Project Name</t>
  </si>
  <si>
    <t xml:space="preserve">Grand Total </t>
  </si>
  <si>
    <t>Account Name - Sold To</t>
  </si>
  <si>
    <t>From user detail</t>
  </si>
  <si>
    <t>Payer</t>
  </si>
  <si>
    <t>Opportunity #</t>
  </si>
  <si>
    <t>From Renewal Notice Recipient</t>
  </si>
  <si>
    <t>Continuation Letter</t>
  </si>
  <si>
    <t>Continuation Start Date</t>
  </si>
  <si>
    <t>Continuation End Date</t>
  </si>
  <si>
    <t>Freight Forwarder</t>
  </si>
  <si>
    <t>Total Contract Value</t>
  </si>
  <si>
    <t>BPA#</t>
  </si>
  <si>
    <t>Street Address 2</t>
  </si>
  <si>
    <t>Street Address 3</t>
  </si>
  <si>
    <t xml:space="preserve">Freight Forwarder </t>
  </si>
  <si>
    <t>Material Description</t>
  </si>
  <si>
    <t>Annualized (Unit Amount)</t>
  </si>
  <si>
    <t>Annualized (Disc Amount)</t>
  </si>
  <si>
    <t>Line Item Contract Start Date</t>
  </si>
  <si>
    <t>Line Item Contract End Date</t>
  </si>
  <si>
    <t xml:space="preserve"> </t>
  </si>
  <si>
    <t>Line Item SSO#</t>
  </si>
  <si>
    <t>Line Item Remarks</t>
  </si>
  <si>
    <t xml:space="preserve">Deposit Account# </t>
  </si>
  <si>
    <t>Renewal Information</t>
  </si>
  <si>
    <t>Renewal Notice Period</t>
  </si>
  <si>
    <t>Price Increase Clause</t>
  </si>
  <si>
    <t>Renewal Term</t>
  </si>
  <si>
    <t>*leave blank</t>
  </si>
  <si>
    <t>*Leave blank</t>
  </si>
  <si>
    <t>Termination Notice</t>
  </si>
  <si>
    <t>From Payer Contact Role</t>
  </si>
  <si>
    <t>Legal Entity Name</t>
  </si>
  <si>
    <t>Legal Entity Number</t>
  </si>
  <si>
    <t>Leave Blank</t>
  </si>
  <si>
    <t>Govt. Contract #</t>
  </si>
  <si>
    <t>Inovice Remarks</t>
  </si>
  <si>
    <t>Material Code</t>
  </si>
  <si>
    <t>BT</t>
  </si>
  <si>
    <t>ST</t>
  </si>
  <si>
    <t>F</t>
  </si>
  <si>
    <t>L</t>
  </si>
  <si>
    <t>CP</t>
  </si>
  <si>
    <t>Line Item Number</t>
  </si>
  <si>
    <t>SAP Contract Number</t>
  </si>
  <si>
    <t>Consulting</t>
  </si>
  <si>
    <t>Project Manager</t>
  </si>
  <si>
    <t>Project Team Members</t>
  </si>
  <si>
    <t>Pro Forma Posted</t>
  </si>
  <si>
    <t>Pro Forma Approved</t>
  </si>
  <si>
    <t>Service Lead</t>
  </si>
  <si>
    <t>Contract Approved</t>
  </si>
  <si>
    <t>Compliance Restrictions</t>
  </si>
  <si>
    <t>External Inovice Remarks</t>
  </si>
  <si>
    <t>Govt. Contract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</si>
</sst>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.95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i/>
      <sz val="9"/>
      <name val="Arial"/>
      <family val="2"/>
    </font>
    <font>
      <sz val="11"/>
      <color rgb="FF9C0006"/>
      <name val="Times New Roman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3"/>
      <name val="Arial"/>
      <family val="2"/>
    </font>
    <font>
      <sz val="11"/>
      <color theme="1"/>
      <name val="Times New Roman"/>
      <family val="1"/>
    </font>
    <font>
      <b/>
      <sz val="9"/>
      <color rgb="FF0070C0"/>
      <name val="Arial"/>
      <family val="2"/>
    </font>
    <font>
      <sz val="11"/>
      <name val="Times New Roman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173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0" xfId="0" applyFont="1" applyFill="1" applyAlignment="1">
      <alignment horizontal="left"/>
    </xf>
    <xf numFmtId="0" fontId="0" fillId="0" borderId="0" xfId="0" applyFill="1"/>
    <xf numFmtId="0" fontId="5" fillId="3" borderId="1" xfId="0" applyNumberFormat="1" applyFont="1" applyFill="1" applyBorder="1"/>
    <xf numFmtId="0" fontId="0" fillId="3" borderId="1" xfId="0" applyNumberFormat="1" applyFill="1" applyBorder="1"/>
    <xf numFmtId="0" fontId="4" fillId="3" borderId="1" xfId="0" applyNumberFormat="1" applyFont="1" applyFill="1" applyBorder="1"/>
    <xf numFmtId="0" fontId="0" fillId="0" borderId="0" xfId="0" applyNumberFormat="1" applyFill="1"/>
    <xf numFmtId="0" fontId="4" fillId="0" borderId="0" xfId="0" applyFont="1"/>
    <xf numFmtId="0" fontId="1" fillId="0" borderId="0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4" fillId="3" borderId="1" xfId="0" applyNumberFormat="1" applyFont="1" applyFill="1" applyBorder="1" applyAlignment="1"/>
    <xf numFmtId="0" fontId="1" fillId="0" borderId="1" xfId="0" applyFont="1" applyFill="1" applyBorder="1" applyAlignment="1" applyProtection="1">
      <alignment horizontal="left" vertical="top" readingOrder="1"/>
      <protection locked="0"/>
    </xf>
    <xf numFmtId="0" fontId="5" fillId="0" borderId="0" xfId="0" applyFont="1"/>
    <xf numFmtId="0" fontId="2" fillId="0" borderId="1" xfId="0" applyFont="1" applyFill="1" applyBorder="1" applyAlignment="1">
      <alignment horizontal="left"/>
    </xf>
    <xf numFmtId="0" fontId="0" fillId="0" borderId="1" xfId="0" applyNumberFormat="1" applyFill="1" applyBorder="1"/>
    <xf numFmtId="0" fontId="3" fillId="0" borderId="1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left" vertical="top" wrapText="1" readingOrder="1"/>
      <protection locked="0"/>
    </xf>
    <xf numFmtId="0" fontId="4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8" fillId="6" borderId="0" xfId="0" applyFont="1" applyFill="1" applyBorder="1" applyAlignment="1"/>
    <xf numFmtId="0" fontId="8" fillId="0" borderId="0" xfId="0" applyFont="1" applyBorder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/>
    <xf numFmtId="0" fontId="5" fillId="6" borderId="0" xfId="0" applyFont="1" applyFill="1"/>
    <xf numFmtId="0" fontId="7" fillId="6" borderId="0" xfId="0" applyFont="1" applyFill="1" applyBorder="1" applyAlignment="1"/>
    <xf numFmtId="0" fontId="7" fillId="6" borderId="0" xfId="0" applyFont="1" applyFill="1"/>
    <xf numFmtId="0" fontId="11" fillId="0" borderId="1" xfId="0" applyFont="1" applyBorder="1" applyAlignment="1">
      <alignment horizontal="center" vertical="center"/>
    </xf>
    <xf numFmtId="0" fontId="9" fillId="5" borderId="6" xfId="0" applyFont="1" applyFill="1" applyBorder="1" applyAlignment="1" applyProtection="1">
      <alignment horizontal="left" vertical="top" readingOrder="1"/>
      <protection locked="0"/>
    </xf>
    <xf numFmtId="0" fontId="9" fillId="5" borderId="7" xfId="0" applyFont="1" applyFill="1" applyBorder="1" applyAlignment="1" applyProtection="1">
      <alignment horizontal="left" vertical="top" readingOrder="1"/>
      <protection locked="0"/>
    </xf>
    <xf numFmtId="0" fontId="7" fillId="5" borderId="1" xfId="0" applyFont="1" applyFill="1" applyBorder="1" applyAlignment="1"/>
    <xf numFmtId="0" fontId="15" fillId="6" borderId="3" xfId="1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0" fontId="9" fillId="5" borderId="8" xfId="0" applyFont="1" applyFill="1" applyBorder="1" applyAlignment="1" applyProtection="1">
      <alignment horizontal="left" vertical="top" wrapText="1" readingOrder="1"/>
      <protection locked="0"/>
    </xf>
    <xf numFmtId="0" fontId="9" fillId="5" borderId="9" xfId="0" applyFont="1" applyFill="1" applyBorder="1" applyAlignment="1" applyProtection="1">
      <alignment horizontal="left" vertical="top" wrapText="1" readingOrder="1"/>
      <protection locked="0"/>
    </xf>
    <xf numFmtId="0" fontId="8" fillId="5" borderId="9" xfId="0" applyFont="1" applyFill="1" applyBorder="1" applyAlignment="1" applyProtection="1">
      <alignment horizontal="left" vertical="top" wrapText="1" readingOrder="1"/>
      <protection locked="0"/>
    </xf>
    <xf numFmtId="0" fontId="9" fillId="5" borderId="10" xfId="0" applyFont="1" applyFill="1" applyBorder="1" applyAlignment="1" applyProtection="1">
      <alignment horizontal="left" vertical="top" wrapText="1" readingOrder="1"/>
      <protection locked="0"/>
    </xf>
    <xf numFmtId="0" fontId="8" fillId="0" borderId="7" xfId="0" applyFont="1" applyBorder="1"/>
    <xf numFmtId="0" fontId="8" fillId="0" borderId="11" xfId="0" applyFont="1" applyBorder="1"/>
    <xf numFmtId="0" fontId="9" fillId="5" borderId="8" xfId="0" applyFont="1" applyFill="1" applyBorder="1" applyAlignment="1" applyProtection="1">
      <alignment horizontal="left" vertical="top" readingOrder="1"/>
      <protection locked="0"/>
    </xf>
    <xf numFmtId="0" fontId="9" fillId="5" borderId="9" xfId="0" applyFont="1" applyFill="1" applyBorder="1" applyAlignment="1" applyProtection="1">
      <alignment horizontal="left" vertical="top" readingOrder="1"/>
      <protection locked="0"/>
    </xf>
    <xf numFmtId="0" fontId="8" fillId="5" borderId="12" xfId="0" applyFont="1" applyFill="1" applyBorder="1"/>
    <xf numFmtId="0" fontId="9" fillId="5" borderId="10" xfId="0" applyFont="1" applyFill="1" applyBorder="1" applyAlignment="1" applyProtection="1">
      <alignment horizontal="left" vertical="top" readingOrder="1"/>
      <protection locked="0"/>
    </xf>
    <xf numFmtId="0" fontId="9" fillId="6" borderId="7" xfId="0" applyFont="1" applyFill="1" applyBorder="1" applyAlignment="1" applyProtection="1">
      <alignment horizontal="left" vertical="top" readingOrder="1"/>
      <protection locked="0"/>
    </xf>
    <xf numFmtId="0" fontId="8" fillId="5" borderId="7" xfId="0" applyFont="1" applyFill="1" applyBorder="1"/>
    <xf numFmtId="0" fontId="8" fillId="5" borderId="11" xfId="0" applyFont="1" applyFill="1" applyBorder="1"/>
    <xf numFmtId="0" fontId="8" fillId="5" borderId="6" xfId="0" applyFont="1" applyFill="1" applyBorder="1"/>
    <xf numFmtId="0" fontId="8" fillId="5" borderId="7" xfId="0" applyFont="1" applyFill="1" applyBorder="1" applyAlignment="1"/>
    <xf numFmtId="0" fontId="8" fillId="5" borderId="11" xfId="0" applyFont="1" applyFill="1" applyBorder="1" applyAlignment="1"/>
    <xf numFmtId="0" fontId="17" fillId="6" borderId="6" xfId="1" applyFont="1" applyFill="1" applyBorder="1" applyAlignment="1"/>
    <xf numFmtId="0" fontId="8" fillId="0" borderId="7" xfId="0" applyFont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0" borderId="9" xfId="0" applyFont="1" applyBorder="1" applyAlignment="1"/>
    <xf numFmtId="0" fontId="13" fillId="0" borderId="9" xfId="0" applyFont="1" applyBorder="1" applyAlignment="1"/>
    <xf numFmtId="0" fontId="8" fillId="6" borderId="10" xfId="0" applyFont="1" applyFill="1" applyBorder="1" applyAlignment="1"/>
    <xf numFmtId="0" fontId="9" fillId="5" borderId="13" xfId="0" applyFont="1" applyFill="1" applyBorder="1" applyAlignment="1" applyProtection="1">
      <alignment horizontal="left" vertical="top" wrapText="1" readingOrder="1"/>
      <protection locked="0"/>
    </xf>
    <xf numFmtId="0" fontId="9" fillId="5" borderId="14" xfId="0" applyFont="1" applyFill="1" applyBorder="1" applyAlignment="1" applyProtection="1">
      <alignment horizontal="left" vertical="top" wrapText="1" readingOrder="1"/>
      <protection locked="0"/>
    </xf>
    <xf numFmtId="0" fontId="17" fillId="5" borderId="14" xfId="0" applyFont="1" applyFill="1" applyBorder="1" applyAlignment="1" applyProtection="1">
      <alignment horizontal="left" vertical="top" wrapText="1" readingOrder="1"/>
      <protection locked="0"/>
    </xf>
    <xf numFmtId="0" fontId="8" fillId="5" borderId="14" xfId="0" applyFont="1" applyFill="1" applyBorder="1"/>
    <xf numFmtId="0" fontId="8" fillId="0" borderId="14" xfId="0" applyFont="1" applyBorder="1"/>
    <xf numFmtId="0" fontId="8" fillId="0" borderId="15" xfId="0" applyFont="1" applyBorder="1"/>
    <xf numFmtId="0" fontId="20" fillId="0" borderId="7" xfId="0" applyFont="1" applyBorder="1"/>
    <xf numFmtId="0" fontId="11" fillId="6" borderId="7" xfId="0" applyFont="1" applyFill="1" applyBorder="1"/>
    <xf numFmtId="0" fontId="13" fillId="0" borderId="7" xfId="0" applyFont="1" applyBorder="1"/>
    <xf numFmtId="0" fontId="17" fillId="6" borderId="5" xfId="0" applyFont="1" applyFill="1" applyBorder="1"/>
    <xf numFmtId="0" fontId="17" fillId="0" borderId="5" xfId="0" applyFont="1" applyBorder="1"/>
    <xf numFmtId="0" fontId="17" fillId="0" borderId="5" xfId="0" applyFont="1" applyBorder="1" applyAlignment="1"/>
    <xf numFmtId="14" fontId="17" fillId="0" borderId="5" xfId="0" applyNumberFormat="1" applyFont="1" applyBorder="1"/>
    <xf numFmtId="14" fontId="17" fillId="0" borderId="1" xfId="0" applyNumberFormat="1" applyFont="1" applyBorder="1"/>
    <xf numFmtId="0" fontId="0" fillId="0" borderId="0" xfId="0"/>
    <xf numFmtId="0" fontId="8" fillId="0" borderId="6" xfId="0" applyFont="1" applyBorder="1" applyAlignment="1">
      <alignment horizontal="left"/>
    </xf>
    <xf numFmtId="0" fontId="17" fillId="6" borderId="7" xfId="1" applyFont="1" applyFill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17" fillId="6" borderId="6" xfId="1" applyFont="1" applyFill="1" applyBorder="1" applyAlignment="1">
      <alignment horizontal="left"/>
    </xf>
    <xf numFmtId="0" fontId="16" fillId="6" borderId="7" xfId="0" applyFont="1" applyFill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21" fillId="6" borderId="3" xfId="1" applyFont="1" applyFill="1" applyBorder="1" applyAlignment="1">
      <alignment horizontal="left"/>
    </xf>
    <xf numFmtId="0" fontId="21" fillId="6" borderId="0" xfId="1" applyFont="1" applyFill="1" applyAlignment="1">
      <alignment horizontal="left"/>
    </xf>
    <xf numFmtId="0" fontId="21" fillId="6" borderId="1" xfId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0" borderId="0" xfId="0"/>
    <xf numFmtId="0" fontId="22" fillId="0" borderId="0" xfId="0" applyFont="1"/>
    <xf numFmtId="14" fontId="19" fillId="6" borderId="7" xfId="1" applyNumberFormat="1" applyFont="1" applyFill="1" applyBorder="1" applyAlignment="1">
      <alignment horizontal="left"/>
    </xf>
    <xf numFmtId="14" fontId="21" fillId="6" borderId="7" xfId="1" applyNumberFormat="1" applyFont="1" applyFill="1" applyBorder="1" applyAlignment="1">
      <alignment horizontal="left"/>
    </xf>
    <xf numFmtId="0" fontId="7" fillId="5" borderId="18" xfId="0" applyFont="1" applyFill="1" applyBorder="1"/>
    <xf numFmtId="0" fontId="7" fillId="5" borderId="16" xfId="0" applyFont="1" applyFill="1" applyBorder="1"/>
    <xf numFmtId="0" fontId="7" fillId="5" borderId="16" xfId="0" applyFont="1" applyFill="1" applyBorder="1" applyAlignment="1"/>
    <xf numFmtId="0" fontId="7" fillId="5" borderId="17" xfId="0" applyFont="1" applyFill="1" applyBorder="1"/>
    <xf numFmtId="14" fontId="17" fillId="6" borderId="5" xfId="0" applyNumberFormat="1" applyFont="1" applyFill="1" applyBorder="1"/>
    <xf numFmtId="0" fontId="8" fillId="6" borderId="7" xfId="1" applyFont="1" applyFill="1" applyBorder="1" applyAlignment="1" applyProtection="1">
      <alignment horizontal="left" vertical="top" readingOrder="1"/>
      <protection locked="0"/>
    </xf>
    <xf numFmtId="0" fontId="18" fillId="0" borderId="1" xfId="0" applyFont="1" applyFill="1" applyBorder="1"/>
    <xf numFmtId="0" fontId="8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11" fillId="0" borderId="3" xfId="0" applyFont="1" applyFill="1" applyBorder="1"/>
    <xf numFmtId="0" fontId="8" fillId="0" borderId="1" xfId="0" applyFont="1" applyFill="1" applyBorder="1" applyAlignment="1"/>
    <xf numFmtId="0" fontId="12" fillId="0" borderId="1" xfId="1" applyFill="1" applyBorder="1" applyAlignment="1">
      <alignment horizontal="left"/>
    </xf>
    <xf numFmtId="0" fontId="12" fillId="0" borderId="7" xfId="1" applyFill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1" fillId="6" borderId="9" xfId="0" applyFont="1" applyFill="1" applyBorder="1"/>
    <xf numFmtId="0" fontId="13" fillId="0" borderId="9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" xfId="0" applyFont="1" applyBorder="1"/>
    <xf numFmtId="0" fontId="8" fillId="5" borderId="19" xfId="0" applyFont="1" applyFill="1" applyBorder="1" applyAlignment="1"/>
    <xf numFmtId="0" fontId="8" fillId="0" borderId="20" xfId="0" applyFont="1" applyBorder="1"/>
    <xf numFmtId="0" fontId="8" fillId="5" borderId="21" xfId="0" applyFont="1" applyFill="1" applyBorder="1" applyAlignment="1"/>
    <xf numFmtId="0" fontId="8" fillId="0" borderId="22" xfId="0" applyFont="1" applyBorder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6" borderId="22" xfId="0" applyFont="1" applyFill="1" applyBorder="1" applyAlignment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0" fontId="8" fillId="5" borderId="19" xfId="0" applyFont="1" applyFill="1" applyBorder="1"/>
    <xf numFmtId="0" fontId="17" fillId="6" borderId="20" xfId="1" applyFont="1" applyFill="1" applyBorder="1" applyAlignment="1"/>
    <xf numFmtId="0" fontId="8" fillId="5" borderId="21" xfId="0" applyFont="1" applyFill="1" applyBorder="1"/>
    <xf numFmtId="0" fontId="8" fillId="0" borderId="24" xfId="0" applyFont="1" applyBorder="1" applyAlignment="1"/>
    <xf numFmtId="0" fontId="8" fillId="5" borderId="8" xfId="0" applyFont="1" applyFill="1" applyBorder="1"/>
    <xf numFmtId="0" fontId="8" fillId="5" borderId="9" xfId="0" applyFont="1" applyFill="1" applyBorder="1"/>
    <xf numFmtId="0" fontId="8" fillId="5" borderId="10" xfId="0" applyFont="1" applyFill="1" applyBorder="1"/>
    <xf numFmtId="0" fontId="8" fillId="0" borderId="11" xfId="0" applyFont="1" applyBorder="1" applyAlignment="1"/>
    <xf numFmtId="0" fontId="8" fillId="0" borderId="8" xfId="0" applyFont="1" applyBorder="1"/>
    <xf numFmtId="0" fontId="8" fillId="0" borderId="9" xfId="0" applyFont="1" applyBorder="1" applyAlignment="1">
      <alignment vertical="center"/>
    </xf>
    <xf numFmtId="0" fontId="8" fillId="6" borderId="9" xfId="0" applyFont="1" applyFill="1" applyBorder="1" applyAlignment="1"/>
    <xf numFmtId="0" fontId="8" fillId="0" borderId="23" xfId="0" applyFont="1" applyBorder="1" applyAlignment="1"/>
    <xf numFmtId="0" fontId="8" fillId="5" borderId="23" xfId="0" applyFont="1" applyFill="1" applyBorder="1" applyAlignment="1"/>
    <xf numFmtId="0" fontId="8" fillId="5" borderId="12" xfId="0" applyFont="1" applyFill="1" applyBorder="1" applyAlignment="1"/>
    <xf numFmtId="0" fontId="8" fillId="6" borderId="8" xfId="0" applyFont="1" applyFill="1" applyBorder="1" applyAlignment="1"/>
    <xf numFmtId="0" fontId="8" fillId="6" borderId="20" xfId="0" applyFont="1" applyFill="1" applyBorder="1" applyAlignment="1"/>
    <xf numFmtId="0" fontId="8" fillId="6" borderId="25" xfId="0" applyFont="1" applyFill="1" applyBorder="1" applyAlignment="1"/>
    <xf numFmtId="0" fontId="0" fillId="0" borderId="0" xfId="0"/>
    <xf numFmtId="0" fontId="11" fillId="0" borderId="0" xfId="0" applyFont="1" applyFill="1"/>
    <xf numFmtId="0" fontId="7" fillId="0" borderId="1" xfId="0" applyFont="1" applyFill="1" applyBorder="1"/>
    <xf numFmtId="0" fontId="21" fillId="0" borderId="1" xfId="1" applyFont="1" applyFill="1" applyBorder="1" applyAlignment="1">
      <alignment horizontal="left"/>
    </xf>
    <xf numFmtId="14" fontId="2" fillId="6" borderId="7" xfId="1" applyNumberFormat="1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7" fillId="0" borderId="27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6" fillId="0" borderId="0" xfId="0" applyFont="1" applyAlignment="1" applyProtection="1">
      <alignment vertical="top" wrapText="1" readingOrder="1"/>
      <protection locked="0"/>
    </xf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77889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65"/>
  <sheetViews>
    <sheetView tabSelected="1" topLeftCell="A10" workbookViewId="0">
      <selection activeCell="J40" sqref="J40"/>
    </sheetView>
  </sheetViews>
  <sheetFormatPr defaultRowHeight="12.75" x14ac:dyDescent="0.2"/>
  <cols>
    <col min="1" max="1" width="15.28515625" style="8" customWidth="1"/>
    <col min="2" max="2" width="32.140625" style="27" bestFit="1" customWidth="1"/>
    <col min="3" max="3" width="29.85546875" style="27" bestFit="1" customWidth="1"/>
    <col min="4" max="7" width="25.7109375" style="27" customWidth="1"/>
    <col min="8" max="8" width="26.85546875" style="27" bestFit="1" customWidth="1"/>
    <col min="9" max="9" width="29.7109375" style="28" bestFit="1" customWidth="1"/>
    <col min="10" max="10" width="30.140625" style="28" bestFit="1" customWidth="1"/>
    <col min="11" max="13" width="25.140625" style="28" bestFit="1" customWidth="1"/>
    <col min="14" max="14" width="33.42578125" style="28" bestFit="1" customWidth="1"/>
    <col min="15" max="15" width="31.5703125" style="28" bestFit="1" customWidth="1"/>
    <col min="16" max="16" width="24" style="28" bestFit="1" customWidth="1"/>
    <col min="17" max="17" width="25.140625" style="28" bestFit="1" customWidth="1"/>
    <col min="18" max="18" width="23.85546875" style="27" bestFit="1" customWidth="1"/>
    <col min="19" max="20" width="23.85546875" style="27" customWidth="1"/>
    <col min="21" max="21" width="26.5703125" style="27" customWidth="1"/>
    <col min="22" max="22" width="25.5703125" style="27" customWidth="1"/>
    <col min="23" max="16384" width="9.140625" style="27"/>
  </cols>
  <sheetData>
    <row r="1" spans="1:17" ht="13.5" thickBot="1" x14ac:dyDescent="0.25">
      <c r="A1" s="20" t="s">
        <v>200</v>
      </c>
    </row>
    <row r="2" spans="1:17" x14ac:dyDescent="0.2">
      <c r="B2" s="57" t="s">
        <v>224</v>
      </c>
      <c r="C2" s="89" t="str">
        <f>UPPER(Contract_OpportunityNumber)</f>
        <v/>
      </c>
      <c r="D2" s="46" t="s">
        <v>19</v>
      </c>
      <c r="E2" s="93"/>
      <c r="F2" s="64" t="s">
        <v>21</v>
      </c>
      <c r="G2" s="143" t="str">
        <f>UPPER(Contract_PaymentTerms)</f>
        <v/>
      </c>
      <c r="H2" s="146" t="s">
        <v>217</v>
      </c>
      <c r="I2" s="147"/>
      <c r="K2" s="38"/>
    </row>
    <row r="3" spans="1:17" x14ac:dyDescent="0.2">
      <c r="B3" s="58" t="s">
        <v>128</v>
      </c>
      <c r="C3" s="91" t="str">
        <f>UPPER(Opportunity_Account)</f>
        <v/>
      </c>
      <c r="D3" s="47" t="s">
        <v>20</v>
      </c>
      <c r="E3" s="94"/>
      <c r="F3" s="62" t="s">
        <v>27</v>
      </c>
      <c r="G3" s="144" t="str">
        <f>UPPER(Contract_InvoiceFormat)</f>
        <v/>
      </c>
      <c r="H3" s="138" t="s">
        <v>243</v>
      </c>
      <c r="I3" s="142"/>
      <c r="K3" s="38"/>
    </row>
    <row r="4" spans="1:17" x14ac:dyDescent="0.2">
      <c r="B4" s="58" t="s">
        <v>221</v>
      </c>
      <c r="C4" s="61" t="str">
        <f>UPPER(Contract_ClientLegalEntityLookUp)</f>
        <v/>
      </c>
      <c r="D4" s="62" t="s">
        <v>18</v>
      </c>
      <c r="E4" s="91" t="str">
        <f>UPPER(Contract_OrderReason)</f>
        <v/>
      </c>
      <c r="F4" s="65" t="s">
        <v>26</v>
      </c>
      <c r="G4" s="144" t="str">
        <f>UPPER(Contract_PORequiredDS)</f>
        <v/>
      </c>
      <c r="H4" s="148"/>
      <c r="I4" s="141"/>
      <c r="K4" s="38"/>
    </row>
    <row r="5" spans="1:17" x14ac:dyDescent="0.2">
      <c r="B5" s="58" t="s">
        <v>252</v>
      </c>
      <c r="C5" s="90" t="str">
        <f>UPPER(Contract_IHSMarkitLegalEntity)</f>
        <v/>
      </c>
      <c r="D5" s="62" t="s">
        <v>14</v>
      </c>
      <c r="E5" s="95"/>
      <c r="F5" s="62" t="s">
        <v>216</v>
      </c>
      <c r="G5" s="144" t="str">
        <f>UPPER(Contract_PO)</f>
        <v/>
      </c>
      <c r="H5" s="148"/>
      <c r="I5" s="141"/>
      <c r="J5" s="38"/>
      <c r="K5" s="38"/>
    </row>
    <row r="6" spans="1:17" ht="13.5" thickBot="1" x14ac:dyDescent="0.25">
      <c r="B6" s="59" t="s">
        <v>253</v>
      </c>
      <c r="C6" s="122" t="str">
        <f>UPPER(IHSMarkitLegalEntityNew_LegalEntityText)</f>
        <v/>
      </c>
      <c r="D6" s="63" t="s">
        <v>90</v>
      </c>
      <c r="E6" s="92"/>
      <c r="F6" s="66" t="s">
        <v>16</v>
      </c>
      <c r="G6" s="145" t="str">
        <f ca="1">UPPER(Contract_PODate)</f>
        <v/>
      </c>
      <c r="H6" s="158"/>
      <c r="I6" s="149"/>
      <c r="P6" s="27"/>
      <c r="Q6" s="27"/>
    </row>
    <row r="7" spans="1:17" ht="13.5" thickBot="1" x14ac:dyDescent="0.25">
      <c r="B7" s="60" t="s">
        <v>17</v>
      </c>
      <c r="C7" s="92" t="str">
        <f>UPPER(Contract_Currency)</f>
        <v/>
      </c>
      <c r="E7" s="96"/>
      <c r="G7" s="96"/>
      <c r="H7" s="33"/>
      <c r="I7" s="37"/>
    </row>
    <row r="8" spans="1:17" ht="13.5" thickBot="1" x14ac:dyDescent="0.25">
      <c r="A8" s="42" t="s">
        <v>12</v>
      </c>
      <c r="C8" s="114"/>
      <c r="E8" s="96"/>
      <c r="F8" s="26" t="s">
        <v>244</v>
      </c>
      <c r="G8" s="100"/>
      <c r="H8" s="44" t="s">
        <v>265</v>
      </c>
      <c r="J8" s="43"/>
    </row>
    <row r="9" spans="1:17" x14ac:dyDescent="0.2">
      <c r="B9" s="51" t="s">
        <v>36</v>
      </c>
      <c r="C9" s="89" t="str">
        <f>UPPER(Contract_AutoRenewalDS)</f>
        <v/>
      </c>
      <c r="D9" s="74" t="s">
        <v>255</v>
      </c>
      <c r="E9" s="97" t="str">
        <f>UPPER(Contract_NewGovernmentContractName)</f>
        <v/>
      </c>
      <c r="F9" s="69" t="s">
        <v>245</v>
      </c>
      <c r="G9" s="160" t="str">
        <f>UPPER(Contract_RenewalNoticePeriod)</f>
        <v/>
      </c>
      <c r="H9" s="69" t="s">
        <v>218</v>
      </c>
      <c r="I9" s="161" t="str">
        <f>UPPER(Contract_Project)</f>
        <v/>
      </c>
      <c r="N9" s="27"/>
      <c r="O9" s="27"/>
      <c r="P9" s="27"/>
      <c r="Q9" s="27"/>
    </row>
    <row r="10" spans="1:17" x14ac:dyDescent="0.2">
      <c r="B10" s="52" t="s">
        <v>22</v>
      </c>
      <c r="C10" s="90" t="str">
        <f>UPPER(Contract_BillingFrequency)</f>
        <v/>
      </c>
      <c r="D10" s="75" t="s">
        <v>231</v>
      </c>
      <c r="E10" s="98"/>
      <c r="F10" s="70" t="s">
        <v>246</v>
      </c>
      <c r="G10" s="156" t="str">
        <f>UPPER(Contract_PriceIncreaseClause)</f>
        <v/>
      </c>
      <c r="H10" s="159" t="s">
        <v>219</v>
      </c>
      <c r="I10" s="162" t="str">
        <f>UPPER(Contract_ProjectName)</f>
        <v/>
      </c>
      <c r="N10" s="27"/>
      <c r="O10" s="27"/>
      <c r="P10" s="27"/>
      <c r="Q10" s="27"/>
    </row>
    <row r="11" spans="1:17" x14ac:dyDescent="0.2">
      <c r="B11" s="52" t="s">
        <v>226</v>
      </c>
      <c r="C11" s="14"/>
      <c r="D11" s="76" t="s">
        <v>256</v>
      </c>
      <c r="E11" s="99" t="str">
        <f>UPPER(Contract_SpecialBillingInstructions)</f>
        <v/>
      </c>
      <c r="F11" s="70" t="s">
        <v>247</v>
      </c>
      <c r="G11" s="156" t="str">
        <f>UPPER(Contract_RenewalTerm)</f>
        <v/>
      </c>
      <c r="H11" s="138" t="s">
        <v>266</v>
      </c>
      <c r="I11" s="141" t="str">
        <f>UPPER(Contract_ProjectManager)</f>
        <v/>
      </c>
      <c r="N11" s="27"/>
      <c r="O11" s="27"/>
      <c r="P11" s="27"/>
      <c r="Q11" s="27"/>
    </row>
    <row r="12" spans="1:17" ht="15" x14ac:dyDescent="0.25">
      <c r="B12" s="52" t="s">
        <v>227</v>
      </c>
      <c r="C12" s="116">
        <f>Opportunity_ContinuationEndDate-Opportunity_TotalDaysOfContinuation+1</f>
        <v>1</v>
      </c>
      <c r="D12" s="75" t="s">
        <v>42</v>
      </c>
      <c r="E12" s="90" t="str">
        <f>UPPER(Contract_InternalInstructions)</f>
        <v/>
      </c>
      <c r="F12" s="70" t="s">
        <v>250</v>
      </c>
      <c r="G12" s="156" t="str">
        <f>UPPER(Contract_TerminationNotice)</f>
        <v/>
      </c>
      <c r="H12" s="138" t="s">
        <v>267</v>
      </c>
      <c r="I12" s="141" t="str">
        <f>UPPER(Contract_ProjectTeamMembers)</f>
        <v/>
      </c>
      <c r="N12" s="27"/>
      <c r="O12" s="27"/>
      <c r="P12" s="27"/>
      <c r="Q12" s="27"/>
    </row>
    <row r="13" spans="1:17" ht="15" x14ac:dyDescent="0.25">
      <c r="B13" s="52" t="s">
        <v>228</v>
      </c>
      <c r="C13" s="167"/>
      <c r="D13" s="75" t="s">
        <v>41</v>
      </c>
      <c r="E13" s="99" t="str">
        <f>UPPER(Contract_SpecialShippingInstructions)</f>
        <v/>
      </c>
      <c r="F13" s="71"/>
      <c r="G13" s="71"/>
      <c r="H13" s="138" t="s">
        <v>271</v>
      </c>
      <c r="I13" s="141" t="str">
        <f>UPPER(Contract_ContractApproved)</f>
        <v/>
      </c>
      <c r="N13" s="27"/>
      <c r="O13" s="27"/>
      <c r="P13" s="27"/>
      <c r="Q13" s="27"/>
    </row>
    <row r="14" spans="1:17" x14ac:dyDescent="0.2">
      <c r="B14" s="52" t="s">
        <v>39</v>
      </c>
      <c r="C14" s="91" t="str">
        <f>UPPER(Contract_BSI)</f>
        <v/>
      </c>
      <c r="D14" s="77" t="s">
        <v>272</v>
      </c>
      <c r="E14" s="99" t="str">
        <f>UPPER(Opportunity_ComplianceRestrictions)</f>
        <v/>
      </c>
      <c r="F14" s="71"/>
      <c r="G14" s="71"/>
      <c r="H14" s="138" t="s">
        <v>268</v>
      </c>
      <c r="I14" s="141" t="str">
        <f>UPPER(Contract_ProFormaPosted)</f>
        <v/>
      </c>
      <c r="N14" s="27"/>
      <c r="O14" s="27"/>
      <c r="P14" s="27"/>
      <c r="Q14" s="27"/>
    </row>
    <row r="15" spans="1:17" x14ac:dyDescent="0.2">
      <c r="B15" s="52" t="s">
        <v>29</v>
      </c>
      <c r="C15" s="91" t="str">
        <f>UPPER(Contract_CustomerAcceptanceRequired)</f>
        <v/>
      </c>
      <c r="D15" s="75"/>
      <c r="E15" s="80"/>
      <c r="F15" s="71"/>
      <c r="G15" s="71"/>
      <c r="H15" s="138" t="s">
        <v>269</v>
      </c>
      <c r="I15" s="141" t="str">
        <f>UPPER(Contract_ProFormaApproved)</f>
        <v/>
      </c>
      <c r="N15" s="27"/>
      <c r="O15" s="27"/>
      <c r="P15" s="27"/>
      <c r="Q15" s="27"/>
    </row>
    <row r="16" spans="1:17" x14ac:dyDescent="0.2">
      <c r="B16" s="52" t="s">
        <v>37</v>
      </c>
      <c r="C16" s="91" t="str">
        <f>UPPER(Contract_CustomerCarrierAccount)</f>
        <v/>
      </c>
      <c r="D16" s="78"/>
      <c r="E16" s="81"/>
      <c r="F16" s="72"/>
      <c r="G16" s="72"/>
      <c r="H16" s="138" t="s">
        <v>270</v>
      </c>
      <c r="I16" s="141" t="str">
        <f>UPPER(Contract_ServiceLead)</f>
        <v/>
      </c>
      <c r="N16" s="27"/>
      <c r="O16" s="27"/>
      <c r="P16" s="27"/>
      <c r="Q16" s="27"/>
    </row>
    <row r="17" spans="1:17" x14ac:dyDescent="0.2">
      <c r="B17" s="52" t="s">
        <v>43</v>
      </c>
      <c r="C17" s="91" t="str">
        <f>UPPER(Contract_DeliveryPriority)</f>
        <v/>
      </c>
      <c r="D17" s="78"/>
      <c r="E17" s="82"/>
      <c r="F17" s="71"/>
      <c r="G17" s="156"/>
      <c r="H17" s="135"/>
      <c r="I17" s="141"/>
      <c r="N17" s="27"/>
      <c r="O17" s="27"/>
      <c r="P17" s="27"/>
      <c r="Q17" s="27"/>
    </row>
    <row r="18" spans="1:17" x14ac:dyDescent="0.2">
      <c r="B18" s="53" t="s">
        <v>229</v>
      </c>
      <c r="C18" s="91" t="str">
        <f>UPPER(Contract_FreightForwarder)</f>
        <v/>
      </c>
      <c r="D18" s="78"/>
      <c r="E18" s="55"/>
      <c r="F18" s="71"/>
      <c r="G18" s="71"/>
      <c r="H18" s="135"/>
      <c r="I18" s="141"/>
      <c r="N18" s="27"/>
      <c r="O18" s="27"/>
      <c r="P18" s="27"/>
      <c r="Q18" s="27"/>
    </row>
    <row r="19" spans="1:17" ht="13.5" thickBot="1" x14ac:dyDescent="0.25">
      <c r="B19" s="54" t="s">
        <v>9</v>
      </c>
      <c r="C19" s="92" t="str">
        <f>UPPER(Contract_VATTaxID)</f>
        <v/>
      </c>
      <c r="D19" s="79"/>
      <c r="E19" s="56"/>
      <c r="F19" s="73"/>
      <c r="G19" s="73"/>
      <c r="H19" s="157"/>
      <c r="I19" s="149"/>
      <c r="N19" s="27"/>
      <c r="O19" s="27"/>
      <c r="P19" s="27"/>
      <c r="Q19" s="27"/>
    </row>
    <row r="20" spans="1:17" x14ac:dyDescent="0.2">
      <c r="C20" s="114"/>
      <c r="H20" s="33"/>
      <c r="I20" s="37"/>
    </row>
    <row r="21" spans="1:17" x14ac:dyDescent="0.2">
      <c r="B21" s="31" t="s">
        <v>3</v>
      </c>
      <c r="C21" s="168" t="str">
        <f>UPPER(OpportunityOwner_FullName)</f>
        <v/>
      </c>
      <c r="D21" s="45"/>
      <c r="E21" s="29"/>
      <c r="F21" s="38"/>
      <c r="G21" s="28"/>
      <c r="H21" s="28"/>
      <c r="O21" s="27"/>
      <c r="P21" s="27"/>
      <c r="Q21" s="27"/>
    </row>
    <row r="22" spans="1:17" ht="12.75" customHeight="1" x14ac:dyDescent="0.2">
      <c r="B22" s="26"/>
      <c r="C22" s="29" t="s">
        <v>222</v>
      </c>
      <c r="D22" s="29" t="s">
        <v>222</v>
      </c>
      <c r="E22" s="29"/>
      <c r="F22" s="29"/>
      <c r="G22" s="29"/>
      <c r="H22" s="29"/>
    </row>
    <row r="23" spans="1:17" x14ac:dyDescent="0.2">
      <c r="A23" s="42" t="s">
        <v>208</v>
      </c>
      <c r="C23" s="30" t="s">
        <v>194</v>
      </c>
      <c r="D23" s="30" t="s">
        <v>119</v>
      </c>
      <c r="E23" s="30" t="s">
        <v>75</v>
      </c>
      <c r="F23" s="31" t="s">
        <v>223</v>
      </c>
      <c r="G23" s="30" t="s">
        <v>195</v>
      </c>
      <c r="H23" s="30" t="s">
        <v>197</v>
      </c>
      <c r="I23" s="48" t="s">
        <v>234</v>
      </c>
    </row>
    <row r="24" spans="1:17" x14ac:dyDescent="0.2">
      <c r="B24" s="31" t="s">
        <v>205</v>
      </c>
      <c r="C24" s="49" t="s">
        <v>130</v>
      </c>
      <c r="D24" s="101" t="str">
        <f>UPPER(Contract_ShipToCompanySAP)</f>
        <v/>
      </c>
      <c r="E24" s="103" t="str">
        <f>UPPER(Contract_BillToCompanySAP)</f>
        <v/>
      </c>
      <c r="F24" s="164" t="s">
        <v>251</v>
      </c>
      <c r="G24" s="105" t="str">
        <f>UPPER(Contract_BPNum)</f>
        <v/>
      </c>
      <c r="H24" s="126" t="s">
        <v>225</v>
      </c>
      <c r="I24" s="127"/>
    </row>
    <row r="25" spans="1:17" ht="15" x14ac:dyDescent="0.25">
      <c r="B25" s="31" t="s">
        <v>0</v>
      </c>
      <c r="C25" s="108" t="str">
        <f>UPPER(Contract_Account)</f>
        <v/>
      </c>
      <c r="D25" s="111" t="str">
        <f>UPPER(Contract_ShipToClientName)</f>
        <v/>
      </c>
      <c r="E25" s="104" t="str">
        <f>UPPER(Contract_BillToClientName)</f>
        <v/>
      </c>
      <c r="F25" s="124" t="str">
        <f xml:space="preserve"> UPPER(CCR_Payer_Account)</f>
        <v/>
      </c>
      <c r="G25" s="106" t="str">
        <f>UPPER(Contract_ChannelPartnerCompanyName)</f>
        <v/>
      </c>
      <c r="H25" s="124" t="str">
        <f xml:space="preserve"> UPPER(CCR_Renewal_Notice_Recipient_Account)</f>
        <v/>
      </c>
      <c r="I25" s="124" t="str">
        <f xml:space="preserve"> UPPER(CCR_Freight_Forwarder_Account)</f>
        <v/>
      </c>
    </row>
    <row r="26" spans="1:17" ht="15" x14ac:dyDescent="0.25">
      <c r="B26" s="31" t="s">
        <v>71</v>
      </c>
      <c r="C26" s="109" t="str">
        <f>UPPER(Contract_SoldToStreet)</f>
        <v/>
      </c>
      <c r="D26" s="111" t="str">
        <f>UPPER(Contract_ShipToStreet)</f>
        <v/>
      </c>
      <c r="E26" s="104" t="str">
        <f>UPPER(Contract_BillToStreet)</f>
        <v/>
      </c>
      <c r="F26" s="124" t="str">
        <f xml:space="preserve"> UPPER(CCR_Payer_MailingStreet)</f>
        <v/>
      </c>
      <c r="G26" s="102" t="str">
        <f>UPPER(Contract_GlobalAllianceAddressStreet)</f>
        <v/>
      </c>
      <c r="H26" s="124" t="str">
        <f xml:space="preserve"> UPPER(CCR_Renewal_Notice_Recipient_MailingStreet)</f>
        <v/>
      </c>
      <c r="I26" s="124" t="str">
        <f xml:space="preserve"> UPPER(CCR_Freight_Forwarder_MailingStreet)</f>
        <v/>
      </c>
    </row>
    <row r="27" spans="1:17" ht="15" x14ac:dyDescent="0.25">
      <c r="B27" s="31" t="s">
        <v>232</v>
      </c>
      <c r="C27" s="110"/>
      <c r="D27" s="111"/>
      <c r="E27" s="102"/>
      <c r="F27" s="124"/>
      <c r="G27" s="102"/>
      <c r="H27" s="124"/>
      <c r="I27" s="124"/>
    </row>
    <row r="28" spans="1:17" ht="15" x14ac:dyDescent="0.25">
      <c r="B28" s="31" t="s">
        <v>233</v>
      </c>
      <c r="C28" s="110"/>
      <c r="D28" s="111"/>
      <c r="E28" s="102"/>
      <c r="F28" s="124"/>
      <c r="G28" s="102"/>
      <c r="H28" s="124"/>
      <c r="I28" s="124"/>
    </row>
    <row r="29" spans="1:17" ht="15" x14ac:dyDescent="0.25">
      <c r="B29" s="31" t="s">
        <v>68</v>
      </c>
      <c r="C29" s="110" t="str">
        <f>UPPER(Contract_SoldToCity)</f>
        <v/>
      </c>
      <c r="D29" s="111" t="str">
        <f>UPPER(Contract_ShipToCity)</f>
        <v/>
      </c>
      <c r="E29" s="104" t="str">
        <f>UPPER(Contract_BillToCity)</f>
        <v/>
      </c>
      <c r="F29" s="124" t="str">
        <f xml:space="preserve"> UPPER(CCR_Payer_MailingCity)</f>
        <v/>
      </c>
      <c r="G29" s="102" t="str">
        <f>UPPER(Contract_GlobalAllianceAddressCity)</f>
        <v/>
      </c>
      <c r="H29" s="124" t="str">
        <f xml:space="preserve"> UPPER(CCR_Renewal_Notice_Recipient_MailingCity)</f>
        <v/>
      </c>
      <c r="I29" s="124" t="str">
        <f xml:space="preserve"> UPPER(CCR_Freight_Forwarder_MailingCity)</f>
        <v/>
      </c>
    </row>
    <row r="30" spans="1:17" ht="15" x14ac:dyDescent="0.25">
      <c r="B30" s="31" t="s">
        <v>70</v>
      </c>
      <c r="C30" s="110" t="str">
        <f>UPPER(Contract_SoldToStateProvince)</f>
        <v/>
      </c>
      <c r="D30" s="111" t="str">
        <f>UPPER(Contract_ShipToStateProvince)</f>
        <v/>
      </c>
      <c r="E30" s="102" t="str">
        <f>UPPER(Contract_BillToStateProvince)</f>
        <v/>
      </c>
      <c r="F30" s="124" t="str">
        <f xml:space="preserve"> UPPER(CCR_Payer_MailingState)</f>
        <v/>
      </c>
      <c r="G30" s="102" t="str">
        <f>UPPER(Contract_GlobalAllianceAddressStateProvince)</f>
        <v/>
      </c>
      <c r="H30" s="124" t="str">
        <f xml:space="preserve"> UPPER(CCR_Renewal_Notice_Recipient_MailingState)</f>
        <v/>
      </c>
      <c r="I30" s="124" t="str">
        <f xml:space="preserve"> UPPER(CCR_Freight_Forwarder_MailingState)</f>
        <v/>
      </c>
    </row>
    <row r="31" spans="1:17" x14ac:dyDescent="0.2">
      <c r="B31" s="31" t="s">
        <v>69</v>
      </c>
      <c r="C31" s="112" t="str">
        <f>UPPER(Contract_SoldToCountry)</f>
        <v/>
      </c>
      <c r="D31" s="111" t="str">
        <f>UPPER(Contract_ShipToCountryCodeLookup)</f>
        <v/>
      </c>
      <c r="E31" s="104" t="str">
        <f>UPPER(Contract_BillToCountryCodeLookup)</f>
        <v/>
      </c>
      <c r="F31" s="124" t="str">
        <f xml:space="preserve"> UPPER(CCR_Payer_MailingCountry)</f>
        <v/>
      </c>
      <c r="G31" s="102" t="str">
        <f>UPPER(Contract_GlobalAllianceAddressPostalZipCode)</f>
        <v/>
      </c>
      <c r="H31" s="124" t="str">
        <f xml:space="preserve"> UPPER(CCR_Renewal_Notice_Recipient_MailingCountry)</f>
        <v/>
      </c>
      <c r="I31" s="124" t="str">
        <f xml:space="preserve"> UPPER(CCR_Freight_Forwarder_MailingCountry)</f>
        <v/>
      </c>
    </row>
    <row r="32" spans="1:17" ht="15" x14ac:dyDescent="0.25">
      <c r="B32" s="31" t="s">
        <v>72</v>
      </c>
      <c r="C32" s="110" t="str">
        <f>UPPER(Contract_SoldToZipPostalCode)</f>
        <v/>
      </c>
      <c r="D32" s="111" t="str">
        <f>UPPER(Contract_ShipToPostalZipCode)</f>
        <v/>
      </c>
      <c r="E32" s="102" t="str">
        <f>UPPER(Contract_BillToPostalZipCode)</f>
        <v/>
      </c>
      <c r="F32" s="124" t="str">
        <f xml:space="preserve"> UPPER(CCR_Payer_MailingPostalCode)</f>
        <v/>
      </c>
      <c r="G32" s="102"/>
      <c r="H32" s="124" t="str">
        <f xml:space="preserve"> UPPER(CCR_Renewal_Notice_Recipient_MailingPostalCode)</f>
        <v/>
      </c>
      <c r="I32" s="124" t="str">
        <f xml:space="preserve"> UPPER(CCR_Freight_Forwarder_MailingPostalCode)</f>
        <v/>
      </c>
    </row>
    <row r="33" spans="1:22" x14ac:dyDescent="0.2">
      <c r="B33" s="31" t="s">
        <v>6</v>
      </c>
      <c r="C33" s="50" t="s">
        <v>130</v>
      </c>
      <c r="D33" s="102"/>
      <c r="E33" s="102"/>
      <c r="F33" s="125" t="s">
        <v>130</v>
      </c>
      <c r="G33" s="32" t="s">
        <v>130</v>
      </c>
      <c r="H33" s="125" t="s">
        <v>130</v>
      </c>
      <c r="I33" s="125" t="s">
        <v>130</v>
      </c>
    </row>
    <row r="34" spans="1:22" ht="15" x14ac:dyDescent="0.25">
      <c r="B34" s="31" t="s">
        <v>199</v>
      </c>
      <c r="C34" s="50" t="s">
        <v>130</v>
      </c>
      <c r="D34" s="102" t="str">
        <f>UPPER('Data Entry Form Salesforce'!D34)</f>
        <v xml:space="preserve"> </v>
      </c>
      <c r="E34" s="102" t="str">
        <f>UPPER('Data Entry Form Salesforce'!E34)</f>
        <v xml:space="preserve"> </v>
      </c>
      <c r="F34" s="124" t="str">
        <f xml:space="preserve"> UPPER(CCR_Payer_Name)</f>
        <v/>
      </c>
      <c r="G34" s="166" t="str">
        <f>Background!D4</f>
        <v xml:space="preserve"> </v>
      </c>
      <c r="H34" s="124" t="str">
        <f xml:space="preserve"> UPPER(CCR_Renewal_Notice_Recipient_Name)</f>
        <v/>
      </c>
      <c r="I34" s="124" t="str">
        <f xml:space="preserve"> UPPER(CCR_Freight_Forwarder_Name)</f>
        <v/>
      </c>
    </row>
    <row r="35" spans="1:22" x14ac:dyDescent="0.2">
      <c r="B35" s="31" t="s">
        <v>201</v>
      </c>
      <c r="C35" s="50" t="s">
        <v>130</v>
      </c>
      <c r="D35" s="102" t="str">
        <f>UPPER(Contract_ShipToContactEmailAddress)</f>
        <v/>
      </c>
      <c r="E35" s="102" t="str">
        <f>UPPER(Contract_BillToContactEmailAddress)</f>
        <v/>
      </c>
      <c r="F35" s="124" t="str">
        <f xml:space="preserve"> UPPER(CCR_Payer_Email)</f>
        <v/>
      </c>
      <c r="G35" s="102"/>
      <c r="H35" s="124" t="str">
        <f xml:space="preserve"> UPPER(CCR_Renewal_Notice_Recipient_Email)</f>
        <v/>
      </c>
      <c r="I35" s="124" t="str">
        <f xml:space="preserve"> UPPER(CCR_Freight_Forwarder_Email)</f>
        <v/>
      </c>
    </row>
    <row r="36" spans="1:22" x14ac:dyDescent="0.2">
      <c r="B36" s="31" t="s">
        <v>7</v>
      </c>
      <c r="C36" s="50" t="s">
        <v>130</v>
      </c>
      <c r="D36" s="102" t="str">
        <f>UPPER(Contract_ShipToContactTelephoneNumber)</f>
        <v/>
      </c>
      <c r="E36" s="102" t="str">
        <f>UPPER(Contract_BillToContactTelephoneNumber)</f>
        <v/>
      </c>
      <c r="F36" s="124" t="str">
        <f xml:space="preserve"> UPPER(CCR_Payer_Phone)</f>
        <v/>
      </c>
      <c r="G36" s="107"/>
      <c r="H36" s="124" t="str">
        <f xml:space="preserve"> UPPER(CCR_Renewal_Notice_Recipient_Phone)</f>
        <v/>
      </c>
      <c r="I36" s="124" t="str">
        <f xml:space="preserve"> UPPER(CCR_Freight_Forwarder_Phone)</f>
        <v/>
      </c>
    </row>
    <row r="37" spans="1:22" x14ac:dyDescent="0.2">
      <c r="B37" s="34"/>
      <c r="C37" s="34"/>
      <c r="D37" s="34"/>
      <c r="E37" s="34"/>
      <c r="F37" s="33"/>
      <c r="G37" s="34"/>
    </row>
    <row r="38" spans="1:22" x14ac:dyDescent="0.2">
      <c r="A38" s="20" t="s">
        <v>207</v>
      </c>
      <c r="G38" s="33"/>
      <c r="H38" s="33"/>
      <c r="P38" s="27"/>
      <c r="Q38" s="27"/>
    </row>
    <row r="39" spans="1:22" s="28" customFormat="1" x14ac:dyDescent="0.2">
      <c r="A39" s="25"/>
      <c r="B39" s="117" t="s">
        <v>257</v>
      </c>
      <c r="C39" s="118" t="s">
        <v>235</v>
      </c>
      <c r="D39" s="118" t="s">
        <v>242</v>
      </c>
      <c r="E39" s="118" t="s">
        <v>61</v>
      </c>
      <c r="F39" s="118" t="s">
        <v>60</v>
      </c>
      <c r="G39" s="118" t="s">
        <v>65</v>
      </c>
      <c r="H39" s="118" t="s">
        <v>236</v>
      </c>
      <c r="I39" s="118" t="s">
        <v>237</v>
      </c>
      <c r="J39" s="119" t="s">
        <v>66</v>
      </c>
      <c r="K39" s="119" t="s">
        <v>48</v>
      </c>
      <c r="L39" s="119" t="s">
        <v>50</v>
      </c>
      <c r="M39" s="119" t="s">
        <v>49</v>
      </c>
      <c r="N39" s="119" t="s">
        <v>51</v>
      </c>
      <c r="O39" s="119" t="s">
        <v>263</v>
      </c>
      <c r="P39" s="119" t="s">
        <v>54</v>
      </c>
      <c r="Q39" s="119" t="s">
        <v>53</v>
      </c>
      <c r="R39" s="118" t="s">
        <v>52</v>
      </c>
      <c r="S39" s="118" t="s">
        <v>264</v>
      </c>
      <c r="T39" s="118" t="s">
        <v>110</v>
      </c>
      <c r="U39" s="118" t="s">
        <v>238</v>
      </c>
      <c r="V39" s="120" t="s">
        <v>239</v>
      </c>
    </row>
    <row r="40" spans="1:22" x14ac:dyDescent="0.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121"/>
      <c r="V40" s="121"/>
    </row>
    <row r="41" spans="1:22" x14ac:dyDescent="0.2"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</row>
    <row r="42" spans="1:22" x14ac:dyDescent="0.2">
      <c r="B42" s="113"/>
      <c r="C42" s="113"/>
      <c r="D42" s="113"/>
      <c r="E42" s="113"/>
      <c r="F42" s="113"/>
      <c r="H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</row>
    <row r="43" spans="1:22" x14ac:dyDescent="0.2"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</row>
    <row r="44" spans="1:22" x14ac:dyDescent="0.2">
      <c r="B44" s="35" t="s">
        <v>220</v>
      </c>
      <c r="C44" s="36" t="s">
        <v>230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</row>
    <row r="45" spans="1:22" x14ac:dyDescent="0.2"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</row>
    <row r="46" spans="1:22" ht="19.5" customHeight="1" x14ac:dyDescent="0.2"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</row>
    <row r="47" spans="1:22" ht="22.5" customHeight="1" x14ac:dyDescent="0.2"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</row>
    <row r="48" spans="1:22" x14ac:dyDescent="0.2"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</row>
    <row r="49" spans="2:22" x14ac:dyDescent="0.2"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</row>
    <row r="50" spans="2:22" x14ac:dyDescent="0.2"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</row>
    <row r="51" spans="2:22" x14ac:dyDescent="0.2"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</row>
    <row r="52" spans="2:22" x14ac:dyDescent="0.2"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</row>
    <row r="54" spans="2:22" x14ac:dyDescent="0.2">
      <c r="B54" s="113"/>
      <c r="C54" s="113"/>
      <c r="D54" s="113"/>
    </row>
    <row r="55" spans="2:22" x14ac:dyDescent="0.2">
      <c r="B55" s="28"/>
      <c r="C55" s="28"/>
      <c r="D55" s="28"/>
      <c r="E55" s="28"/>
      <c r="F55" s="28"/>
    </row>
    <row r="56" spans="2:22" x14ac:dyDescent="0.2">
      <c r="D56" s="27" t="s">
        <v>240</v>
      </c>
    </row>
    <row r="57" spans="2:22" x14ac:dyDescent="0.2">
      <c r="D57" s="39"/>
      <c r="E57" s="39"/>
      <c r="F57" s="39"/>
      <c r="G57" s="39"/>
      <c r="H57" s="39"/>
      <c r="I57" s="40"/>
      <c r="J57" s="40"/>
      <c r="K57" s="40"/>
      <c r="L57" s="40"/>
      <c r="M57" s="40"/>
      <c r="N57" s="40"/>
      <c r="O57" s="40"/>
      <c r="P57" s="40"/>
      <c r="Q57" s="39"/>
      <c r="R57" s="39"/>
      <c r="S57" s="39"/>
      <c r="T57" s="39"/>
      <c r="U57" s="39"/>
    </row>
    <row r="58" spans="2:22" x14ac:dyDescent="0.2">
      <c r="B58" s="41"/>
    </row>
    <row r="65" spans="2:7" x14ac:dyDescent="0.2">
      <c r="B65" s="28"/>
      <c r="C65" s="28"/>
      <c r="D65" s="28"/>
      <c r="E65" s="28"/>
      <c r="F65" s="28"/>
      <c r="G65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workbookViewId="0">
      <selection activeCell="D13" sqref="D13"/>
    </sheetView>
  </sheetViews>
  <sheetFormatPr defaultRowHeight="12.75" x14ac:dyDescent="0.2"/>
  <sheetData>
    <row r="1" spans="1:4" x14ac:dyDescent="0.2">
      <c r="B1" t="s">
        <v>258</v>
      </c>
      <c r="C1" t="s">
        <v>259</v>
      </c>
      <c r="D1" t="s">
        <v>262</v>
      </c>
    </row>
    <row r="2" spans="1:4" x14ac:dyDescent="0.2">
      <c r="A2" t="s">
        <v>260</v>
      </c>
    </row>
    <row r="3" spans="1:4" x14ac:dyDescent="0.2">
      <c r="A3" t="s">
        <v>261</v>
      </c>
    </row>
    <row r="4" spans="1:4" x14ac:dyDescent="0.2">
      <c r="B4" t="str">
        <f>Contract_BillToContactFirstName  &amp; " " &amp; Contract_BillToContactLastName</f>
        <v xml:space="preserve"> </v>
      </c>
      <c r="C4" s="88" t="str">
        <f>Contract_ShipToContactFirstName  &amp; " " &amp; Contract_ShipToContactLastName</f>
        <v xml:space="preserve"> </v>
      </c>
      <c r="D4" s="88" t="str">
        <f>Contract_GlobalAllianceContactFirstName  &amp; " " &amp; Contract_GlobalAllianceContactLastName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60"/>
  <sheetViews>
    <sheetView zoomScale="90" zoomScaleNormal="90" workbookViewId="0">
      <selection activeCell="C2" sqref="C2"/>
    </sheetView>
  </sheetViews>
  <sheetFormatPr defaultRowHeight="15" x14ac:dyDescent="0.25"/>
  <cols>
    <col min="1" max="1" width="9.140625" style="17"/>
    <col min="2" max="2" width="22.5703125" style="17" bestFit="1" customWidth="1"/>
    <col min="3" max="3" width="49.140625" style="2" bestFit="1" customWidth="1"/>
    <col min="4" max="4" width="34.28515625" style="7" bestFit="1" customWidth="1"/>
    <col min="5" max="5" width="16.5703125" style="3" bestFit="1" customWidth="1"/>
    <col min="6" max="16384" width="9.140625" style="3"/>
  </cols>
  <sheetData>
    <row r="1" spans="1:5" customFormat="1" ht="14.25" x14ac:dyDescent="0.2">
      <c r="A1" s="23" t="s">
        <v>187</v>
      </c>
      <c r="B1" s="23" t="s">
        <v>189</v>
      </c>
      <c r="C1" s="23" t="s">
        <v>67</v>
      </c>
      <c r="D1" s="4" t="s">
        <v>127</v>
      </c>
      <c r="E1" s="13" t="s">
        <v>206</v>
      </c>
    </row>
    <row r="2" spans="1:5" customFormat="1" x14ac:dyDescent="0.2">
      <c r="A2" s="16">
        <v>1</v>
      </c>
      <c r="B2" s="11" t="s">
        <v>196</v>
      </c>
      <c r="C2" s="1" t="s">
        <v>164</v>
      </c>
      <c r="D2" s="5"/>
      <c r="E2" s="14"/>
    </row>
    <row r="3" spans="1:5" customFormat="1" x14ac:dyDescent="0.2">
      <c r="A3" s="16">
        <v>2</v>
      </c>
      <c r="B3" s="11" t="s">
        <v>196</v>
      </c>
      <c r="C3" s="1" t="s">
        <v>133</v>
      </c>
      <c r="D3" s="5"/>
      <c r="E3" s="14"/>
    </row>
    <row r="4" spans="1:5" customFormat="1" x14ac:dyDescent="0.2">
      <c r="A4" s="16">
        <v>3</v>
      </c>
      <c r="B4" s="11" t="s">
        <v>196</v>
      </c>
      <c r="C4" s="1" t="s">
        <v>132</v>
      </c>
      <c r="D4" s="6" t="s">
        <v>3</v>
      </c>
      <c r="E4" s="14"/>
    </row>
    <row r="5" spans="1:5" customFormat="1" x14ac:dyDescent="0.2">
      <c r="A5" s="16">
        <v>4</v>
      </c>
      <c r="B5" s="15" t="s">
        <v>200</v>
      </c>
      <c r="C5" s="1" t="s">
        <v>128</v>
      </c>
      <c r="D5" s="6" t="s">
        <v>5</v>
      </c>
      <c r="E5" s="14"/>
    </row>
    <row r="6" spans="1:5" customFormat="1" x14ac:dyDescent="0.2">
      <c r="A6" s="16">
        <v>5</v>
      </c>
      <c r="B6" s="15" t="s">
        <v>200</v>
      </c>
      <c r="C6" s="1" t="s">
        <v>129</v>
      </c>
      <c r="D6" s="5" t="s">
        <v>79</v>
      </c>
      <c r="E6" s="14"/>
    </row>
    <row r="7" spans="1:5" customFormat="1" x14ac:dyDescent="0.2">
      <c r="A7" s="16">
        <v>6</v>
      </c>
      <c r="B7" s="11" t="s">
        <v>202</v>
      </c>
      <c r="C7" s="24" t="s">
        <v>66</v>
      </c>
      <c r="D7" s="5"/>
      <c r="E7" s="14"/>
    </row>
    <row r="8" spans="1:5" customFormat="1" x14ac:dyDescent="0.2">
      <c r="A8" s="16">
        <v>7</v>
      </c>
      <c r="B8" s="11" t="s">
        <v>202</v>
      </c>
      <c r="C8" s="24" t="s">
        <v>63</v>
      </c>
      <c r="D8" s="5"/>
      <c r="E8" s="14"/>
    </row>
    <row r="9" spans="1:5" customFormat="1" x14ac:dyDescent="0.2">
      <c r="A9" s="16">
        <v>8</v>
      </c>
      <c r="B9" s="11" t="s">
        <v>202</v>
      </c>
      <c r="C9" s="24" t="s">
        <v>64</v>
      </c>
      <c r="D9" s="5"/>
      <c r="E9" s="14"/>
    </row>
    <row r="10" spans="1:5" customFormat="1" x14ac:dyDescent="0.2">
      <c r="A10" s="16">
        <v>9</v>
      </c>
      <c r="B10" s="11" t="s">
        <v>202</v>
      </c>
      <c r="C10" s="24" t="s">
        <v>62</v>
      </c>
      <c r="D10" s="5"/>
      <c r="E10" s="14"/>
    </row>
    <row r="11" spans="1:5" customFormat="1" x14ac:dyDescent="0.2">
      <c r="A11" s="16">
        <v>10</v>
      </c>
      <c r="B11" s="11" t="s">
        <v>203</v>
      </c>
      <c r="C11" s="1" t="s">
        <v>36</v>
      </c>
      <c r="D11" s="5" t="s">
        <v>73</v>
      </c>
      <c r="E11" s="14"/>
    </row>
    <row r="12" spans="1:5" customFormat="1" ht="12.75" x14ac:dyDescent="0.2">
      <c r="A12" s="16">
        <v>11</v>
      </c>
      <c r="B12" s="11" t="s">
        <v>196</v>
      </c>
      <c r="C12" s="11" t="s">
        <v>134</v>
      </c>
      <c r="D12" s="6" t="s">
        <v>165</v>
      </c>
      <c r="E12" s="11"/>
    </row>
    <row r="13" spans="1:5" customFormat="1" ht="12.75" x14ac:dyDescent="0.2">
      <c r="A13" s="16">
        <v>12</v>
      </c>
      <c r="B13" s="11" t="s">
        <v>196</v>
      </c>
      <c r="C13" s="11" t="s">
        <v>136</v>
      </c>
      <c r="D13" s="5" t="s">
        <v>74</v>
      </c>
      <c r="E13" s="11"/>
    </row>
    <row r="14" spans="1:5" customFormat="1" ht="12.75" x14ac:dyDescent="0.2">
      <c r="A14" s="16">
        <v>13</v>
      </c>
      <c r="B14" s="11" t="s">
        <v>196</v>
      </c>
      <c r="C14" s="11" t="s">
        <v>146</v>
      </c>
      <c r="D14" s="5" t="s">
        <v>169</v>
      </c>
      <c r="E14" s="11"/>
    </row>
    <row r="15" spans="1:5" customFormat="1" x14ac:dyDescent="0.2">
      <c r="A15" s="16">
        <v>14</v>
      </c>
      <c r="B15" s="11" t="s">
        <v>196</v>
      </c>
      <c r="C15" s="19" t="s">
        <v>160</v>
      </c>
      <c r="D15" s="5" t="s">
        <v>181</v>
      </c>
      <c r="E15" s="11"/>
    </row>
    <row r="16" spans="1:5" customFormat="1" x14ac:dyDescent="0.2">
      <c r="A16" s="16">
        <v>15</v>
      </c>
      <c r="B16" s="11" t="s">
        <v>196</v>
      </c>
      <c r="C16" s="19" t="s">
        <v>161</v>
      </c>
      <c r="D16" s="5" t="s">
        <v>183</v>
      </c>
      <c r="E16" s="11"/>
    </row>
    <row r="17" spans="1:8" customFormat="1" x14ac:dyDescent="0.2">
      <c r="A17" s="16">
        <v>16</v>
      </c>
      <c r="B17" s="11" t="s">
        <v>196</v>
      </c>
      <c r="C17" s="19" t="s">
        <v>192</v>
      </c>
      <c r="D17" s="18" t="s">
        <v>193</v>
      </c>
      <c r="E17" s="11"/>
    </row>
    <row r="18" spans="1:8" customFormat="1" ht="12.75" x14ac:dyDescent="0.2">
      <c r="A18" s="16">
        <v>17</v>
      </c>
      <c r="B18" s="11" t="s">
        <v>196</v>
      </c>
      <c r="C18" s="12" t="s">
        <v>157</v>
      </c>
      <c r="D18" s="5" t="s">
        <v>178</v>
      </c>
      <c r="E18" s="11"/>
    </row>
    <row r="19" spans="1:8" customFormat="1" ht="12.75" x14ac:dyDescent="0.2">
      <c r="A19" s="16">
        <v>18</v>
      </c>
      <c r="B19" s="11" t="s">
        <v>196</v>
      </c>
      <c r="C19" s="12" t="s">
        <v>159</v>
      </c>
      <c r="D19" s="22"/>
      <c r="E19" s="11"/>
    </row>
    <row r="20" spans="1:8" customFormat="1" ht="12.75" x14ac:dyDescent="0.2">
      <c r="A20" s="16">
        <v>19</v>
      </c>
      <c r="B20" s="11" t="s">
        <v>196</v>
      </c>
      <c r="C20" s="11" t="s">
        <v>138</v>
      </c>
      <c r="D20" s="22"/>
      <c r="E20" s="11"/>
    </row>
    <row r="21" spans="1:8" customFormat="1" ht="12.75" x14ac:dyDescent="0.2">
      <c r="A21" s="16">
        <v>20</v>
      </c>
      <c r="B21" s="11" t="s">
        <v>196</v>
      </c>
      <c r="C21" s="12" t="s">
        <v>148</v>
      </c>
      <c r="D21" s="5" t="s">
        <v>171</v>
      </c>
      <c r="E21" s="11"/>
      <c r="G21" s="3"/>
    </row>
    <row r="22" spans="1:8" customFormat="1" ht="12.75" x14ac:dyDescent="0.2">
      <c r="A22" s="16">
        <v>21</v>
      </c>
      <c r="B22" s="11" t="s">
        <v>196</v>
      </c>
      <c r="C22" s="11" t="s">
        <v>140</v>
      </c>
      <c r="D22" s="5" t="s">
        <v>167</v>
      </c>
      <c r="E22" s="11"/>
      <c r="G22" s="3"/>
      <c r="H22" s="3"/>
    </row>
    <row r="23" spans="1:8" customFormat="1" ht="12.75" x14ac:dyDescent="0.2">
      <c r="A23" s="16">
        <v>22</v>
      </c>
      <c r="B23" s="11" t="s">
        <v>196</v>
      </c>
      <c r="C23" s="12" t="s">
        <v>142</v>
      </c>
      <c r="D23" s="22"/>
      <c r="E23" s="11"/>
      <c r="G23" s="3"/>
    </row>
    <row r="24" spans="1:8" customFormat="1" ht="12.75" x14ac:dyDescent="0.2">
      <c r="A24" s="16">
        <v>23</v>
      </c>
      <c r="B24" s="11" t="s">
        <v>196</v>
      </c>
      <c r="C24" s="11" t="s">
        <v>144</v>
      </c>
      <c r="D24" s="22"/>
      <c r="E24" s="11"/>
      <c r="G24" s="3"/>
    </row>
    <row r="25" spans="1:8" customFormat="1" ht="12.75" x14ac:dyDescent="0.2">
      <c r="A25" s="16">
        <v>24</v>
      </c>
      <c r="B25" s="11" t="s">
        <v>196</v>
      </c>
      <c r="C25" s="11" t="s">
        <v>152</v>
      </c>
      <c r="D25" s="5" t="s">
        <v>175</v>
      </c>
      <c r="E25" s="11"/>
    </row>
    <row r="26" spans="1:8" customFormat="1" ht="12.75" x14ac:dyDescent="0.2">
      <c r="A26" s="16">
        <v>25</v>
      </c>
      <c r="B26" s="11" t="s">
        <v>196</v>
      </c>
      <c r="C26" s="11" t="s">
        <v>154</v>
      </c>
      <c r="D26" s="22"/>
      <c r="E26" s="11"/>
    </row>
    <row r="27" spans="1:8" customFormat="1" ht="12.75" x14ac:dyDescent="0.2">
      <c r="A27" s="16">
        <v>26</v>
      </c>
      <c r="B27" s="11" t="s">
        <v>196</v>
      </c>
      <c r="C27" s="11" t="s">
        <v>150</v>
      </c>
      <c r="D27" s="5" t="s">
        <v>173</v>
      </c>
      <c r="E27" s="11"/>
    </row>
    <row r="28" spans="1:8" customFormat="1" x14ac:dyDescent="0.2">
      <c r="A28" s="16">
        <v>27</v>
      </c>
      <c r="B28" s="11" t="s">
        <v>203</v>
      </c>
      <c r="C28" s="1" t="s">
        <v>22</v>
      </c>
      <c r="D28" s="6" t="s">
        <v>76</v>
      </c>
      <c r="E28" s="14"/>
    </row>
    <row r="29" spans="1:8" customFormat="1" x14ac:dyDescent="0.2">
      <c r="A29" s="16">
        <v>28</v>
      </c>
      <c r="B29" s="11" t="s">
        <v>203</v>
      </c>
      <c r="C29" s="1" t="s">
        <v>31</v>
      </c>
      <c r="D29" s="6"/>
      <c r="E29" s="13" t="s">
        <v>204</v>
      </c>
    </row>
    <row r="30" spans="1:8" customFormat="1" x14ac:dyDescent="0.2">
      <c r="A30" s="16">
        <v>29</v>
      </c>
      <c r="B30" s="11" t="s">
        <v>203</v>
      </c>
      <c r="C30" s="1" t="s">
        <v>34</v>
      </c>
      <c r="D30" s="6"/>
      <c r="E30" s="13" t="s">
        <v>204</v>
      </c>
    </row>
    <row r="31" spans="1:8" customFormat="1" x14ac:dyDescent="0.2">
      <c r="A31" s="16">
        <v>30</v>
      </c>
      <c r="B31" s="11" t="s">
        <v>203</v>
      </c>
      <c r="C31" s="1" t="s">
        <v>33</v>
      </c>
      <c r="D31" s="6"/>
      <c r="E31" s="13" t="s">
        <v>204</v>
      </c>
    </row>
    <row r="32" spans="1:8" customFormat="1" x14ac:dyDescent="0.2">
      <c r="A32" s="16">
        <v>31</v>
      </c>
      <c r="B32" s="11" t="s">
        <v>203</v>
      </c>
      <c r="C32" s="1" t="s">
        <v>39</v>
      </c>
      <c r="D32" s="5" t="s">
        <v>39</v>
      </c>
      <c r="E32" s="14"/>
    </row>
    <row r="33" spans="1:5" customFormat="1" x14ac:dyDescent="0.2">
      <c r="A33" s="16">
        <v>32</v>
      </c>
      <c r="B33" s="11" t="s">
        <v>130</v>
      </c>
      <c r="C33" s="1" t="s">
        <v>35</v>
      </c>
      <c r="D33" s="5"/>
      <c r="E33" s="13" t="s">
        <v>204</v>
      </c>
    </row>
    <row r="34" spans="1:5" customFormat="1" x14ac:dyDescent="0.2">
      <c r="A34" s="16">
        <v>33</v>
      </c>
      <c r="B34" s="11" t="s">
        <v>203</v>
      </c>
      <c r="C34" s="1" t="s">
        <v>53</v>
      </c>
      <c r="D34" s="6"/>
      <c r="E34" s="14"/>
    </row>
    <row r="35" spans="1:5" customFormat="1" x14ac:dyDescent="0.2">
      <c r="A35" s="16">
        <v>34</v>
      </c>
      <c r="B35" s="11" t="s">
        <v>202</v>
      </c>
      <c r="C35" s="1" t="s">
        <v>49</v>
      </c>
      <c r="D35" s="5"/>
      <c r="E35" s="14"/>
    </row>
    <row r="36" spans="1:5" customFormat="1" x14ac:dyDescent="0.2">
      <c r="A36" s="16">
        <v>35</v>
      </c>
      <c r="B36" s="11" t="s">
        <v>200</v>
      </c>
      <c r="C36" s="1" t="s">
        <v>20</v>
      </c>
      <c r="D36" s="5" t="s">
        <v>20</v>
      </c>
      <c r="E36" s="14"/>
    </row>
    <row r="37" spans="1:5" customFormat="1" x14ac:dyDescent="0.2">
      <c r="A37" s="16">
        <v>36</v>
      </c>
      <c r="B37" s="11" t="s">
        <v>200</v>
      </c>
      <c r="C37" s="1" t="s">
        <v>19</v>
      </c>
      <c r="D37" s="5" t="s">
        <v>19</v>
      </c>
      <c r="E37" s="14"/>
    </row>
    <row r="38" spans="1:5" customFormat="1" x14ac:dyDescent="0.2">
      <c r="A38" s="16">
        <v>37</v>
      </c>
      <c r="B38" s="11" t="s">
        <v>196</v>
      </c>
      <c r="C38" s="1" t="s">
        <v>6</v>
      </c>
      <c r="D38" s="22"/>
      <c r="E38" s="14"/>
    </row>
    <row r="39" spans="1:5" customFormat="1" x14ac:dyDescent="0.2">
      <c r="A39" s="16">
        <v>38</v>
      </c>
      <c r="B39" s="11" t="s">
        <v>196</v>
      </c>
      <c r="C39" s="1" t="s">
        <v>6</v>
      </c>
      <c r="D39" s="5"/>
      <c r="E39" s="14"/>
    </row>
    <row r="40" spans="1:5" customFormat="1" x14ac:dyDescent="0.2">
      <c r="A40" s="16">
        <v>39</v>
      </c>
      <c r="B40" s="11" t="s">
        <v>200</v>
      </c>
      <c r="C40" s="1" t="s">
        <v>17</v>
      </c>
      <c r="D40" s="5" t="s">
        <v>17</v>
      </c>
      <c r="E40" s="14"/>
    </row>
    <row r="41" spans="1:5" customFormat="1" x14ac:dyDescent="0.2">
      <c r="A41" s="16">
        <v>40</v>
      </c>
      <c r="B41" s="11" t="s">
        <v>203</v>
      </c>
      <c r="C41" s="1" t="s">
        <v>29</v>
      </c>
      <c r="D41" s="5" t="s">
        <v>29</v>
      </c>
      <c r="E41" s="14"/>
    </row>
    <row r="42" spans="1:5" customFormat="1" x14ac:dyDescent="0.2">
      <c r="A42" s="16">
        <v>41</v>
      </c>
      <c r="B42" s="11" t="s">
        <v>203</v>
      </c>
      <c r="C42" s="1" t="s">
        <v>37</v>
      </c>
      <c r="D42" s="5" t="s">
        <v>37</v>
      </c>
      <c r="E42" s="14"/>
    </row>
    <row r="43" spans="1:5" customFormat="1" x14ac:dyDescent="0.2">
      <c r="A43" s="16">
        <v>42</v>
      </c>
      <c r="B43" s="11"/>
      <c r="C43" s="1" t="s">
        <v>4</v>
      </c>
      <c r="D43" s="5"/>
      <c r="E43" s="14"/>
    </row>
    <row r="44" spans="1:5" customFormat="1" x14ac:dyDescent="0.2">
      <c r="A44" s="16">
        <v>43</v>
      </c>
      <c r="B44" s="11" t="s">
        <v>202</v>
      </c>
      <c r="C44" s="1" t="s">
        <v>47</v>
      </c>
      <c r="D44" s="5"/>
      <c r="E44" s="14"/>
    </row>
    <row r="45" spans="1:5" customFormat="1" x14ac:dyDescent="0.2">
      <c r="A45" s="16">
        <v>44</v>
      </c>
      <c r="B45" s="11" t="s">
        <v>203</v>
      </c>
      <c r="C45" s="1" t="s">
        <v>43</v>
      </c>
      <c r="D45" s="5" t="s">
        <v>43</v>
      </c>
      <c r="E45" s="14"/>
    </row>
    <row r="46" spans="1:5" customFormat="1" x14ac:dyDescent="0.2">
      <c r="A46" s="16">
        <v>45</v>
      </c>
      <c r="B46" s="11" t="s">
        <v>196</v>
      </c>
      <c r="C46" s="1" t="s">
        <v>8</v>
      </c>
      <c r="D46" s="5"/>
      <c r="E46" s="14"/>
    </row>
    <row r="47" spans="1:5" customFormat="1" x14ac:dyDescent="0.2">
      <c r="A47" s="16">
        <v>46</v>
      </c>
      <c r="B47" s="11" t="s">
        <v>196</v>
      </c>
      <c r="C47" s="1" t="s">
        <v>8</v>
      </c>
      <c r="D47" s="7"/>
      <c r="E47" s="14"/>
    </row>
    <row r="48" spans="1:5" customFormat="1" x14ac:dyDescent="0.2">
      <c r="A48" s="16">
        <v>47</v>
      </c>
      <c r="B48" s="11" t="s">
        <v>130</v>
      </c>
      <c r="C48" s="1" t="s">
        <v>59</v>
      </c>
      <c r="D48" s="5"/>
      <c r="E48" s="13" t="s">
        <v>204</v>
      </c>
    </row>
    <row r="49" spans="1:5" customFormat="1" x14ac:dyDescent="0.2">
      <c r="A49" s="16">
        <v>48</v>
      </c>
      <c r="B49" s="11" t="s">
        <v>203</v>
      </c>
      <c r="C49" s="1" t="s">
        <v>28</v>
      </c>
      <c r="D49" s="5"/>
      <c r="E49" s="14"/>
    </row>
    <row r="50" spans="1:5" customFormat="1" x14ac:dyDescent="0.2">
      <c r="A50" s="16">
        <v>49</v>
      </c>
      <c r="B50" s="11" t="s">
        <v>203</v>
      </c>
      <c r="C50" s="1" t="s">
        <v>23</v>
      </c>
      <c r="D50" s="5" t="s">
        <v>99</v>
      </c>
      <c r="E50" s="14"/>
    </row>
    <row r="51" spans="1:5" customFormat="1" x14ac:dyDescent="0.2">
      <c r="A51" s="16">
        <v>50</v>
      </c>
      <c r="B51" s="11" t="s">
        <v>203</v>
      </c>
      <c r="C51" s="1" t="s">
        <v>131</v>
      </c>
      <c r="D51" s="5" t="s">
        <v>98</v>
      </c>
      <c r="E51" s="14"/>
    </row>
    <row r="52" spans="1:5" customFormat="1" x14ac:dyDescent="0.2">
      <c r="A52" s="16">
        <v>51</v>
      </c>
      <c r="B52" s="11" t="s">
        <v>203</v>
      </c>
      <c r="C52" s="1" t="s">
        <v>42</v>
      </c>
      <c r="D52" s="5" t="s">
        <v>104</v>
      </c>
      <c r="E52" s="14"/>
    </row>
    <row r="53" spans="1:5" customFormat="1" x14ac:dyDescent="0.2">
      <c r="A53" s="16">
        <v>52</v>
      </c>
      <c r="B53" s="11" t="s">
        <v>203</v>
      </c>
      <c r="C53" s="1" t="s">
        <v>24</v>
      </c>
      <c r="D53" s="5" t="s">
        <v>106</v>
      </c>
      <c r="E53" s="14"/>
    </row>
    <row r="54" spans="1:5" customFormat="1" x14ac:dyDescent="0.2">
      <c r="A54" s="16">
        <v>53</v>
      </c>
      <c r="B54" s="11" t="s">
        <v>203</v>
      </c>
      <c r="C54" s="1" t="s">
        <v>32</v>
      </c>
      <c r="D54" s="5"/>
      <c r="E54" s="14"/>
    </row>
    <row r="55" spans="1:5" customFormat="1" x14ac:dyDescent="0.2">
      <c r="A55" s="16">
        <v>54</v>
      </c>
      <c r="B55" s="11" t="s">
        <v>203</v>
      </c>
      <c r="C55" s="1" t="s">
        <v>27</v>
      </c>
      <c r="D55" s="5" t="s">
        <v>105</v>
      </c>
      <c r="E55" s="14"/>
    </row>
    <row r="56" spans="1:5" customFormat="1" x14ac:dyDescent="0.2">
      <c r="A56" s="16">
        <v>55</v>
      </c>
      <c r="B56" s="11" t="s">
        <v>202</v>
      </c>
      <c r="C56" s="24" t="s">
        <v>40</v>
      </c>
      <c r="D56" s="5"/>
      <c r="E56" s="14"/>
    </row>
    <row r="57" spans="1:5" customFormat="1" x14ac:dyDescent="0.2">
      <c r="A57" s="16">
        <v>56</v>
      </c>
      <c r="B57" s="11" t="s">
        <v>200</v>
      </c>
      <c r="C57" s="1" t="s">
        <v>13</v>
      </c>
      <c r="D57" s="5" t="s">
        <v>101</v>
      </c>
      <c r="E57" s="14"/>
    </row>
    <row r="58" spans="1:5" customFormat="1" x14ac:dyDescent="0.2">
      <c r="A58" s="16">
        <v>57</v>
      </c>
      <c r="B58" s="11" t="s">
        <v>202</v>
      </c>
      <c r="C58" s="24" t="s">
        <v>54</v>
      </c>
      <c r="D58" s="5"/>
      <c r="E58" s="14"/>
    </row>
    <row r="59" spans="1:5" customFormat="1" x14ac:dyDescent="0.2">
      <c r="A59" s="16">
        <v>58</v>
      </c>
      <c r="B59" s="11" t="s">
        <v>202</v>
      </c>
      <c r="C59" s="24" t="s">
        <v>48</v>
      </c>
      <c r="D59" s="5"/>
      <c r="E59" s="14"/>
    </row>
    <row r="60" spans="1:5" customFormat="1" x14ac:dyDescent="0.2">
      <c r="A60" s="16">
        <v>59</v>
      </c>
      <c r="B60" s="11" t="s">
        <v>202</v>
      </c>
      <c r="C60" s="24" t="s">
        <v>46</v>
      </c>
      <c r="D60" s="5"/>
      <c r="E60" s="13" t="s">
        <v>204</v>
      </c>
    </row>
    <row r="61" spans="1:5" customFormat="1" x14ac:dyDescent="0.2">
      <c r="A61" s="16">
        <v>60</v>
      </c>
      <c r="B61" s="11" t="s">
        <v>202</v>
      </c>
      <c r="C61" s="24" t="s">
        <v>50</v>
      </c>
      <c r="D61" s="5"/>
      <c r="E61" s="14"/>
    </row>
    <row r="62" spans="1:5" customFormat="1" x14ac:dyDescent="0.2">
      <c r="A62" s="16">
        <v>61</v>
      </c>
      <c r="B62" s="11" t="s">
        <v>203</v>
      </c>
      <c r="C62" s="1" t="s">
        <v>18</v>
      </c>
      <c r="D62" s="5" t="s">
        <v>18</v>
      </c>
      <c r="E62" s="14"/>
    </row>
    <row r="63" spans="1:5" customFormat="1" x14ac:dyDescent="0.2">
      <c r="A63" s="16">
        <v>62</v>
      </c>
      <c r="B63" s="11" t="s">
        <v>203</v>
      </c>
      <c r="C63" s="1" t="s">
        <v>14</v>
      </c>
      <c r="D63" s="5" t="s">
        <v>111</v>
      </c>
      <c r="E63" s="14"/>
    </row>
    <row r="64" spans="1:5" customFormat="1" x14ac:dyDescent="0.2">
      <c r="A64" s="16">
        <v>63</v>
      </c>
      <c r="B64" s="11" t="s">
        <v>203</v>
      </c>
      <c r="C64" s="1" t="s">
        <v>21</v>
      </c>
      <c r="D64" s="5" t="s">
        <v>21</v>
      </c>
      <c r="E64" s="14"/>
    </row>
    <row r="65" spans="1:5" customFormat="1" x14ac:dyDescent="0.2">
      <c r="A65" s="16">
        <v>64</v>
      </c>
      <c r="B65" s="11" t="s">
        <v>203</v>
      </c>
      <c r="C65" s="1" t="s">
        <v>16</v>
      </c>
      <c r="D65" s="5" t="s">
        <v>16</v>
      </c>
      <c r="E65" s="14"/>
    </row>
    <row r="66" spans="1:5" customFormat="1" x14ac:dyDescent="0.2">
      <c r="A66" s="16">
        <v>65</v>
      </c>
      <c r="B66" s="11" t="s">
        <v>203</v>
      </c>
      <c r="C66" s="1" t="s">
        <v>15</v>
      </c>
      <c r="D66" s="5" t="s">
        <v>113</v>
      </c>
      <c r="E66" s="14"/>
    </row>
    <row r="67" spans="1:5" customFormat="1" x14ac:dyDescent="0.2">
      <c r="A67" s="16">
        <v>66</v>
      </c>
      <c r="B67" s="11" t="s">
        <v>203</v>
      </c>
      <c r="C67" s="1" t="s">
        <v>26</v>
      </c>
      <c r="D67" s="5" t="s">
        <v>114</v>
      </c>
      <c r="E67" s="14"/>
    </row>
    <row r="68" spans="1:5" customFormat="1" x14ac:dyDescent="0.2">
      <c r="A68" s="16">
        <v>67</v>
      </c>
      <c r="B68" s="11" t="s">
        <v>202</v>
      </c>
      <c r="C68" s="24" t="s">
        <v>51</v>
      </c>
      <c r="D68" s="5"/>
      <c r="E68" s="14"/>
    </row>
    <row r="69" spans="1:5" customFormat="1" x14ac:dyDescent="0.2">
      <c r="A69" s="16">
        <v>68</v>
      </c>
      <c r="B69" s="11" t="s">
        <v>202</v>
      </c>
      <c r="C69" s="24" t="s">
        <v>45</v>
      </c>
      <c r="D69" s="5"/>
      <c r="E69" s="14"/>
    </row>
    <row r="70" spans="1:5" customFormat="1" x14ac:dyDescent="0.2">
      <c r="A70" s="16">
        <v>69</v>
      </c>
      <c r="B70" s="11" t="s">
        <v>202</v>
      </c>
      <c r="C70" s="24" t="s">
        <v>44</v>
      </c>
      <c r="D70" s="5" t="s">
        <v>117</v>
      </c>
      <c r="E70" s="14"/>
    </row>
    <row r="71" spans="1:5" customFormat="1" x14ac:dyDescent="0.2">
      <c r="A71" s="16">
        <v>70</v>
      </c>
      <c r="B71" s="11" t="s">
        <v>130</v>
      </c>
      <c r="C71" s="1" t="s">
        <v>25</v>
      </c>
      <c r="D71" s="5"/>
      <c r="E71" s="13" t="s">
        <v>188</v>
      </c>
    </row>
    <row r="72" spans="1:5" customFormat="1" x14ac:dyDescent="0.2">
      <c r="A72" s="16">
        <v>71</v>
      </c>
      <c r="B72" s="11" t="s">
        <v>202</v>
      </c>
      <c r="C72" s="24" t="s">
        <v>61</v>
      </c>
      <c r="D72" s="5"/>
      <c r="E72" s="14"/>
    </row>
    <row r="73" spans="1:5" customFormat="1" x14ac:dyDescent="0.2">
      <c r="A73" s="16">
        <v>72</v>
      </c>
      <c r="B73" s="11" t="s">
        <v>202</v>
      </c>
      <c r="C73" s="24" t="s">
        <v>52</v>
      </c>
      <c r="D73" s="5"/>
      <c r="E73" s="14"/>
    </row>
    <row r="74" spans="1:5" customFormat="1" x14ac:dyDescent="0.2">
      <c r="A74" s="16">
        <v>73</v>
      </c>
      <c r="B74" s="11" t="s">
        <v>203</v>
      </c>
      <c r="C74" s="1" t="s">
        <v>30</v>
      </c>
      <c r="D74" s="5"/>
      <c r="E74" s="11"/>
    </row>
    <row r="75" spans="1:5" customFormat="1" x14ac:dyDescent="0.2">
      <c r="A75" s="16">
        <v>74</v>
      </c>
      <c r="B75" s="11" t="s">
        <v>196</v>
      </c>
      <c r="C75" s="1" t="s">
        <v>11</v>
      </c>
      <c r="D75" s="5"/>
      <c r="E75" s="11"/>
    </row>
    <row r="76" spans="1:5" customFormat="1" x14ac:dyDescent="0.2">
      <c r="A76" s="16">
        <v>75</v>
      </c>
      <c r="B76" s="11" t="s">
        <v>196</v>
      </c>
      <c r="C76" s="1" t="s">
        <v>10</v>
      </c>
      <c r="D76" s="5"/>
      <c r="E76" s="11"/>
    </row>
    <row r="77" spans="1:5" customFormat="1" x14ac:dyDescent="0.2">
      <c r="A77" s="16">
        <v>76</v>
      </c>
      <c r="B77" s="11" t="s">
        <v>196</v>
      </c>
      <c r="C77" s="1" t="s">
        <v>10</v>
      </c>
      <c r="D77" s="5"/>
      <c r="E77" s="11"/>
    </row>
    <row r="78" spans="1:5" customFormat="1" x14ac:dyDescent="0.2">
      <c r="A78" s="16">
        <v>77</v>
      </c>
      <c r="B78" s="11" t="s">
        <v>196</v>
      </c>
      <c r="C78" s="1" t="s">
        <v>56</v>
      </c>
      <c r="D78" s="5" t="s">
        <v>115</v>
      </c>
      <c r="E78" s="11"/>
    </row>
    <row r="79" spans="1:5" customFormat="1" x14ac:dyDescent="0.2">
      <c r="A79" s="16">
        <v>78</v>
      </c>
      <c r="B79" s="11" t="s">
        <v>202</v>
      </c>
      <c r="C79" s="24" t="s">
        <v>57</v>
      </c>
      <c r="D79" s="5"/>
      <c r="E79" s="11"/>
    </row>
    <row r="80" spans="1:5" customFormat="1" ht="12.75" x14ac:dyDescent="0.2">
      <c r="A80" s="16">
        <v>79</v>
      </c>
      <c r="B80" s="11" t="s">
        <v>196</v>
      </c>
      <c r="C80" s="11" t="s">
        <v>135</v>
      </c>
      <c r="D80" s="6" t="s">
        <v>166</v>
      </c>
      <c r="E80" s="11"/>
    </row>
    <row r="81" spans="1:5" customFormat="1" ht="12.75" x14ac:dyDescent="0.2">
      <c r="A81" s="16">
        <v>80</v>
      </c>
      <c r="B81" s="11" t="s">
        <v>196</v>
      </c>
      <c r="C81" s="11" t="s">
        <v>137</v>
      </c>
      <c r="D81" s="5" t="s">
        <v>120</v>
      </c>
      <c r="E81" s="11"/>
    </row>
    <row r="82" spans="1:5" customFormat="1" ht="12.75" x14ac:dyDescent="0.2">
      <c r="A82" s="16">
        <v>81</v>
      </c>
      <c r="B82" s="11" t="s">
        <v>196</v>
      </c>
      <c r="C82" s="11" t="s">
        <v>147</v>
      </c>
      <c r="D82" s="5" t="s">
        <v>170</v>
      </c>
      <c r="E82" s="11"/>
    </row>
    <row r="83" spans="1:5" customFormat="1" x14ac:dyDescent="0.2">
      <c r="A83" s="16">
        <v>82</v>
      </c>
      <c r="B83" s="11" t="s">
        <v>196</v>
      </c>
      <c r="C83" s="19" t="s">
        <v>162</v>
      </c>
      <c r="D83" s="5" t="s">
        <v>182</v>
      </c>
      <c r="E83" s="11"/>
    </row>
    <row r="84" spans="1:5" customFormat="1" x14ac:dyDescent="0.2">
      <c r="A84" s="16">
        <v>83</v>
      </c>
      <c r="B84" s="11" t="s">
        <v>196</v>
      </c>
      <c r="C84" s="19" t="s">
        <v>163</v>
      </c>
      <c r="D84" s="5" t="s">
        <v>184</v>
      </c>
      <c r="E84" s="11"/>
    </row>
    <row r="85" spans="1:5" customFormat="1" x14ac:dyDescent="0.2">
      <c r="A85" s="16">
        <v>84</v>
      </c>
      <c r="B85" s="11" t="s">
        <v>196</v>
      </c>
      <c r="C85" s="19" t="s">
        <v>190</v>
      </c>
      <c r="D85" s="18" t="s">
        <v>191</v>
      </c>
      <c r="E85" s="11"/>
    </row>
    <row r="86" spans="1:5" ht="12.75" x14ac:dyDescent="0.2">
      <c r="A86" s="16">
        <v>85</v>
      </c>
      <c r="B86" s="11" t="s">
        <v>196</v>
      </c>
      <c r="C86" s="11" t="s">
        <v>156</v>
      </c>
      <c r="D86" s="5" t="s">
        <v>177</v>
      </c>
      <c r="E86" s="11"/>
    </row>
    <row r="87" spans="1:5" ht="12.75" x14ac:dyDescent="0.2">
      <c r="A87" s="16">
        <v>86</v>
      </c>
      <c r="B87" s="11" t="s">
        <v>196</v>
      </c>
      <c r="C87" s="12" t="s">
        <v>158</v>
      </c>
      <c r="D87" s="22"/>
      <c r="E87" s="11"/>
    </row>
    <row r="88" spans="1:5" ht="12.75" x14ac:dyDescent="0.2">
      <c r="A88" s="16">
        <v>87</v>
      </c>
      <c r="B88" s="11" t="s">
        <v>196</v>
      </c>
      <c r="C88" s="11" t="s">
        <v>139</v>
      </c>
      <c r="D88" s="22"/>
      <c r="E88" s="11"/>
    </row>
    <row r="89" spans="1:5" ht="12.75" x14ac:dyDescent="0.2">
      <c r="A89" s="16">
        <v>88</v>
      </c>
      <c r="B89" s="11" t="s">
        <v>196</v>
      </c>
      <c r="C89" s="11" t="s">
        <v>149</v>
      </c>
      <c r="D89" s="5" t="s">
        <v>172</v>
      </c>
      <c r="E89" s="11"/>
    </row>
    <row r="90" spans="1:5" ht="12.75" x14ac:dyDescent="0.2">
      <c r="A90" s="16">
        <v>89</v>
      </c>
      <c r="B90" s="11" t="s">
        <v>196</v>
      </c>
      <c r="C90" s="11" t="s">
        <v>141</v>
      </c>
      <c r="D90" s="5" t="s">
        <v>168</v>
      </c>
      <c r="E90" s="11"/>
    </row>
    <row r="91" spans="1:5" ht="12.75" x14ac:dyDescent="0.2">
      <c r="A91" s="16">
        <v>90</v>
      </c>
      <c r="B91" s="11" t="s">
        <v>196</v>
      </c>
      <c r="C91" s="11" t="s">
        <v>143</v>
      </c>
      <c r="D91" s="22"/>
      <c r="E91" s="11"/>
    </row>
    <row r="92" spans="1:5" ht="12.75" x14ac:dyDescent="0.2">
      <c r="A92" s="16">
        <v>91</v>
      </c>
      <c r="B92" s="11" t="s">
        <v>196</v>
      </c>
      <c r="C92" s="11" t="s">
        <v>145</v>
      </c>
      <c r="D92" s="22"/>
      <c r="E92" s="11"/>
    </row>
    <row r="93" spans="1:5" ht="12.75" x14ac:dyDescent="0.2">
      <c r="A93" s="16">
        <v>92</v>
      </c>
      <c r="B93" s="11" t="s">
        <v>196</v>
      </c>
      <c r="C93" s="12" t="s">
        <v>153</v>
      </c>
      <c r="D93" s="5" t="s">
        <v>176</v>
      </c>
      <c r="E93" s="11"/>
    </row>
    <row r="94" spans="1:5" ht="12.75" x14ac:dyDescent="0.2">
      <c r="A94" s="16">
        <v>93</v>
      </c>
      <c r="B94" s="11" t="s">
        <v>196</v>
      </c>
      <c r="C94" s="12" t="s">
        <v>155</v>
      </c>
      <c r="D94" s="22"/>
      <c r="E94" s="11"/>
    </row>
    <row r="95" spans="1:5" ht="12.75" x14ac:dyDescent="0.2">
      <c r="A95" s="16">
        <v>94</v>
      </c>
      <c r="B95" s="11" t="s">
        <v>196</v>
      </c>
      <c r="C95" s="11" t="s">
        <v>151</v>
      </c>
      <c r="D95" s="5" t="s">
        <v>174</v>
      </c>
      <c r="E95" s="11"/>
    </row>
    <row r="96" spans="1:5" x14ac:dyDescent="0.2">
      <c r="A96" s="16">
        <v>95</v>
      </c>
      <c r="B96" s="11" t="s">
        <v>203</v>
      </c>
      <c r="C96" s="1" t="s">
        <v>41</v>
      </c>
      <c r="D96" s="5" t="s">
        <v>122</v>
      </c>
      <c r="E96" s="11"/>
    </row>
    <row r="97" spans="1:5" x14ac:dyDescent="0.2">
      <c r="A97" s="16">
        <v>96</v>
      </c>
      <c r="B97" s="11" t="s">
        <v>200</v>
      </c>
      <c r="C97" s="1" t="s">
        <v>55</v>
      </c>
      <c r="D97" s="5" t="s">
        <v>110</v>
      </c>
      <c r="E97" s="14"/>
    </row>
    <row r="98" spans="1:5" x14ac:dyDescent="0.25">
      <c r="A98" s="16">
        <v>97</v>
      </c>
      <c r="B98" s="11" t="s">
        <v>200</v>
      </c>
      <c r="C98" s="21" t="s">
        <v>1</v>
      </c>
      <c r="D98" s="5" t="s">
        <v>109</v>
      </c>
      <c r="E98" s="14"/>
    </row>
    <row r="99" spans="1:5" x14ac:dyDescent="0.2">
      <c r="A99" s="16">
        <v>98</v>
      </c>
      <c r="B99" s="11" t="s">
        <v>203</v>
      </c>
      <c r="C99" s="1" t="s">
        <v>38</v>
      </c>
      <c r="D99" s="5"/>
      <c r="E99" s="11"/>
    </row>
    <row r="100" spans="1:5" x14ac:dyDescent="0.2">
      <c r="A100" s="16">
        <v>99</v>
      </c>
      <c r="B100" s="11" t="s">
        <v>203</v>
      </c>
      <c r="C100" s="1" t="s">
        <v>58</v>
      </c>
      <c r="D100" s="5"/>
      <c r="E100" s="11"/>
    </row>
    <row r="101" spans="1:5" x14ac:dyDescent="0.2">
      <c r="A101" s="16">
        <v>100</v>
      </c>
      <c r="B101" s="11" t="s">
        <v>202</v>
      </c>
      <c r="C101" s="24" t="s">
        <v>65</v>
      </c>
      <c r="D101" s="11"/>
      <c r="E101" s="11"/>
    </row>
    <row r="102" spans="1:5" x14ac:dyDescent="0.2">
      <c r="A102" s="16">
        <v>101</v>
      </c>
      <c r="B102" s="11" t="s">
        <v>202</v>
      </c>
      <c r="C102" s="24" t="s">
        <v>60</v>
      </c>
      <c r="D102" s="11"/>
      <c r="E102" s="11"/>
    </row>
    <row r="103" spans="1:5" x14ac:dyDescent="0.2">
      <c r="A103" s="16">
        <v>102</v>
      </c>
      <c r="B103" s="11" t="s">
        <v>203</v>
      </c>
      <c r="C103" s="1" t="s">
        <v>9</v>
      </c>
      <c r="D103" s="5" t="s">
        <v>126</v>
      </c>
      <c r="E103" s="12"/>
    </row>
    <row r="104" spans="1:5" x14ac:dyDescent="0.2">
      <c r="A104" s="16">
        <v>103</v>
      </c>
      <c r="B104" s="11" t="s">
        <v>203</v>
      </c>
      <c r="C104" s="1" t="s">
        <v>2</v>
      </c>
      <c r="D104" s="5"/>
      <c r="E104" s="11"/>
    </row>
    <row r="105" spans="1:5" x14ac:dyDescent="0.25">
      <c r="A105" s="16">
        <v>104</v>
      </c>
      <c r="B105" s="11" t="s">
        <v>130</v>
      </c>
      <c r="C105" s="21"/>
      <c r="D105" s="5" t="s">
        <v>91</v>
      </c>
      <c r="E105" s="14"/>
    </row>
    <row r="106" spans="1:5" x14ac:dyDescent="0.2">
      <c r="A106" s="16">
        <v>105</v>
      </c>
      <c r="B106" s="11" t="s">
        <v>130</v>
      </c>
      <c r="C106" s="1"/>
      <c r="D106" s="6" t="s">
        <v>77</v>
      </c>
      <c r="E106" s="14"/>
    </row>
    <row r="107" spans="1:5" x14ac:dyDescent="0.2">
      <c r="A107" s="16">
        <v>106</v>
      </c>
      <c r="B107" s="11" t="s">
        <v>130</v>
      </c>
      <c r="C107" s="1"/>
      <c r="D107" s="5" t="s">
        <v>78</v>
      </c>
      <c r="E107" s="14"/>
    </row>
    <row r="108" spans="1:5" x14ac:dyDescent="0.2">
      <c r="A108" s="16">
        <v>107</v>
      </c>
      <c r="B108" s="11" t="s">
        <v>130</v>
      </c>
      <c r="C108" s="1"/>
      <c r="D108" s="5" t="s">
        <v>81</v>
      </c>
      <c r="E108" s="14"/>
    </row>
    <row r="109" spans="1:5" x14ac:dyDescent="0.2">
      <c r="A109" s="16">
        <v>108</v>
      </c>
      <c r="B109" s="11" t="s">
        <v>130</v>
      </c>
      <c r="C109" s="1"/>
      <c r="D109" s="5" t="s">
        <v>82</v>
      </c>
      <c r="E109" s="14"/>
    </row>
    <row r="110" spans="1:5" x14ac:dyDescent="0.2">
      <c r="A110" s="16">
        <v>109</v>
      </c>
      <c r="B110" s="11" t="s">
        <v>130</v>
      </c>
      <c r="C110" s="1"/>
      <c r="D110" s="5" t="s">
        <v>83</v>
      </c>
      <c r="E110" s="14"/>
    </row>
    <row r="111" spans="1:5" x14ac:dyDescent="0.2">
      <c r="A111" s="16">
        <v>110</v>
      </c>
      <c r="B111" s="11" t="s">
        <v>130</v>
      </c>
      <c r="C111" s="1"/>
      <c r="D111" s="5" t="s">
        <v>84</v>
      </c>
      <c r="E111" s="14"/>
    </row>
    <row r="112" spans="1:5" x14ac:dyDescent="0.2">
      <c r="A112" s="16">
        <v>111</v>
      </c>
      <c r="B112" s="11" t="s">
        <v>130</v>
      </c>
      <c r="C112" s="1"/>
      <c r="D112" s="5" t="s">
        <v>86</v>
      </c>
      <c r="E112" s="14"/>
    </row>
    <row r="113" spans="1:10" x14ac:dyDescent="0.2">
      <c r="A113" s="16">
        <v>112</v>
      </c>
      <c r="B113" s="11" t="s">
        <v>130</v>
      </c>
      <c r="C113" s="1"/>
      <c r="D113" s="5" t="s">
        <v>87</v>
      </c>
      <c r="E113" s="14"/>
    </row>
    <row r="114" spans="1:10" x14ac:dyDescent="0.2">
      <c r="A114" s="16">
        <v>113</v>
      </c>
      <c r="B114" s="11" t="s">
        <v>130</v>
      </c>
      <c r="C114" s="1"/>
      <c r="D114" s="5" t="s">
        <v>88</v>
      </c>
      <c r="E114" s="14"/>
    </row>
    <row r="115" spans="1:10" x14ac:dyDescent="0.2">
      <c r="A115" s="16">
        <v>114</v>
      </c>
      <c r="B115" s="11" t="s">
        <v>130</v>
      </c>
      <c r="C115" s="1"/>
      <c r="D115" s="5" t="s">
        <v>89</v>
      </c>
      <c r="E115" s="14"/>
    </row>
    <row r="116" spans="1:10" ht="15.75" x14ac:dyDescent="0.2">
      <c r="A116" s="16">
        <v>115</v>
      </c>
      <c r="B116" s="11" t="s">
        <v>130</v>
      </c>
      <c r="C116" s="1"/>
      <c r="D116" s="5" t="s">
        <v>90</v>
      </c>
      <c r="E116" s="14"/>
      <c r="F116" s="171"/>
      <c r="G116" s="172"/>
      <c r="H116" s="172"/>
      <c r="I116" s="172"/>
      <c r="J116" s="172"/>
    </row>
    <row r="117" spans="1:10" x14ac:dyDescent="0.2">
      <c r="A117" s="16">
        <v>116</v>
      </c>
      <c r="B117" s="11" t="s">
        <v>130</v>
      </c>
      <c r="C117" s="1"/>
      <c r="D117" s="5" t="s">
        <v>93</v>
      </c>
      <c r="E117" s="14"/>
    </row>
    <row r="118" spans="1:10" x14ac:dyDescent="0.2">
      <c r="A118" s="16">
        <v>117</v>
      </c>
      <c r="B118" s="11" t="s">
        <v>130</v>
      </c>
      <c r="C118" s="1"/>
      <c r="D118" s="5" t="s">
        <v>94</v>
      </c>
      <c r="E118" s="14"/>
    </row>
    <row r="119" spans="1:10" x14ac:dyDescent="0.2">
      <c r="A119" s="16">
        <v>118</v>
      </c>
      <c r="B119" s="11" t="s">
        <v>130</v>
      </c>
      <c r="C119" s="1"/>
      <c r="D119" s="5" t="s">
        <v>95</v>
      </c>
      <c r="E119" s="14"/>
    </row>
    <row r="120" spans="1:10" x14ac:dyDescent="0.2">
      <c r="A120" s="16">
        <v>119</v>
      </c>
      <c r="B120" s="11" t="s">
        <v>130</v>
      </c>
      <c r="C120" s="1"/>
      <c r="D120" s="5" t="s">
        <v>96</v>
      </c>
      <c r="E120" s="14"/>
    </row>
    <row r="121" spans="1:10" x14ac:dyDescent="0.25">
      <c r="A121" s="16">
        <v>120</v>
      </c>
      <c r="B121" s="11" t="s">
        <v>130</v>
      </c>
      <c r="C121" s="21"/>
      <c r="D121" s="5" t="s">
        <v>97</v>
      </c>
      <c r="E121" s="14"/>
    </row>
    <row r="122" spans="1:10" x14ac:dyDescent="0.2">
      <c r="A122" s="16">
        <v>121</v>
      </c>
      <c r="B122" s="11" t="s">
        <v>130</v>
      </c>
      <c r="C122" s="1"/>
      <c r="D122" s="5" t="s">
        <v>100</v>
      </c>
      <c r="E122" s="14"/>
    </row>
    <row r="123" spans="1:10" x14ac:dyDescent="0.2">
      <c r="A123" s="16">
        <v>122</v>
      </c>
      <c r="B123" s="11" t="s">
        <v>130</v>
      </c>
      <c r="C123" s="1"/>
      <c r="D123" s="5" t="s">
        <v>102</v>
      </c>
      <c r="E123" s="14"/>
    </row>
    <row r="124" spans="1:10" x14ac:dyDescent="0.25">
      <c r="A124" s="16">
        <v>123</v>
      </c>
      <c r="B124" s="11" t="s">
        <v>130</v>
      </c>
      <c r="C124" s="21"/>
      <c r="D124" s="5" t="s">
        <v>103</v>
      </c>
      <c r="E124" s="14"/>
    </row>
    <row r="125" spans="1:10" x14ac:dyDescent="0.2">
      <c r="A125" s="16">
        <v>124</v>
      </c>
      <c r="B125" s="11" t="s">
        <v>203</v>
      </c>
      <c r="C125" s="1"/>
      <c r="D125" s="5"/>
      <c r="E125" s="14"/>
    </row>
    <row r="126" spans="1:10" x14ac:dyDescent="0.2">
      <c r="A126" s="16">
        <v>125</v>
      </c>
      <c r="B126" s="11" t="s">
        <v>130</v>
      </c>
      <c r="C126" s="1"/>
      <c r="D126" s="5" t="s">
        <v>107</v>
      </c>
      <c r="E126" s="14"/>
    </row>
    <row r="127" spans="1:10" x14ac:dyDescent="0.2">
      <c r="A127" s="16">
        <v>126</v>
      </c>
      <c r="B127" s="11" t="s">
        <v>130</v>
      </c>
      <c r="C127" s="1"/>
      <c r="D127" s="5" t="s">
        <v>108</v>
      </c>
      <c r="E127" s="14"/>
    </row>
    <row r="128" spans="1:10" x14ac:dyDescent="0.2">
      <c r="A128" s="16">
        <v>127</v>
      </c>
      <c r="B128" s="11" t="s">
        <v>203</v>
      </c>
      <c r="C128" s="1"/>
      <c r="D128" s="5"/>
      <c r="E128" s="14"/>
    </row>
    <row r="129" spans="1:5" x14ac:dyDescent="0.2">
      <c r="A129" s="16">
        <v>128</v>
      </c>
      <c r="B129" s="11" t="s">
        <v>130</v>
      </c>
      <c r="C129" s="1"/>
      <c r="D129" s="5" t="s">
        <v>112</v>
      </c>
      <c r="E129" s="13" t="s">
        <v>204</v>
      </c>
    </row>
    <row r="130" spans="1:5" x14ac:dyDescent="0.2">
      <c r="A130" s="16">
        <v>129</v>
      </c>
      <c r="B130" s="11" t="s">
        <v>130</v>
      </c>
      <c r="C130" s="1"/>
      <c r="D130" s="5" t="s">
        <v>116</v>
      </c>
      <c r="E130" s="14"/>
    </row>
    <row r="131" spans="1:5" ht="12.75" x14ac:dyDescent="0.2">
      <c r="A131" s="16">
        <v>130</v>
      </c>
      <c r="B131" s="11" t="s">
        <v>130</v>
      </c>
      <c r="C131" s="11"/>
      <c r="D131" s="5" t="s">
        <v>118</v>
      </c>
      <c r="E131" s="11"/>
    </row>
    <row r="132" spans="1:5" ht="12.75" x14ac:dyDescent="0.2">
      <c r="A132" s="16">
        <v>131</v>
      </c>
      <c r="B132" s="11" t="s">
        <v>203</v>
      </c>
      <c r="C132" s="11"/>
      <c r="D132" s="5" t="s">
        <v>121</v>
      </c>
      <c r="E132" s="11"/>
    </row>
    <row r="133" spans="1:5" x14ac:dyDescent="0.2">
      <c r="A133" s="16">
        <v>132</v>
      </c>
      <c r="B133" s="11" t="s">
        <v>203</v>
      </c>
      <c r="C133" s="1"/>
      <c r="D133" s="5" t="s">
        <v>123</v>
      </c>
      <c r="E133" s="11"/>
    </row>
    <row r="134" spans="1:5" x14ac:dyDescent="0.2">
      <c r="A134" s="16">
        <v>133</v>
      </c>
      <c r="B134" s="11" t="s">
        <v>130</v>
      </c>
      <c r="C134" s="1"/>
      <c r="D134" s="5" t="s">
        <v>125</v>
      </c>
      <c r="E134" s="11"/>
    </row>
    <row r="135" spans="1:5" x14ac:dyDescent="0.25">
      <c r="A135" s="16">
        <v>134</v>
      </c>
      <c r="B135" s="11" t="s">
        <v>196</v>
      </c>
      <c r="C135" s="21"/>
      <c r="D135" s="5" t="s">
        <v>80</v>
      </c>
      <c r="E135" s="11"/>
    </row>
    <row r="136" spans="1:5" ht="12.75" x14ac:dyDescent="0.2">
      <c r="A136" s="16">
        <v>135</v>
      </c>
      <c r="B136" s="11" t="s">
        <v>196</v>
      </c>
      <c r="C136" s="11"/>
      <c r="D136" s="5" t="s">
        <v>179</v>
      </c>
      <c r="E136" s="11"/>
    </row>
    <row r="137" spans="1:5" ht="12.75" x14ac:dyDescent="0.2">
      <c r="A137" s="16">
        <v>136</v>
      </c>
      <c r="B137" s="11" t="s">
        <v>196</v>
      </c>
      <c r="C137" s="11"/>
      <c r="D137" s="5" t="s">
        <v>180</v>
      </c>
      <c r="E137" s="11"/>
    </row>
    <row r="138" spans="1:5" x14ac:dyDescent="0.25">
      <c r="A138" s="16">
        <v>137</v>
      </c>
      <c r="B138" s="11" t="s">
        <v>196</v>
      </c>
      <c r="C138" s="21"/>
      <c r="D138" s="5" t="s">
        <v>185</v>
      </c>
      <c r="E138" s="11"/>
    </row>
    <row r="139" spans="1:5" x14ac:dyDescent="0.25">
      <c r="A139" s="16">
        <v>138</v>
      </c>
      <c r="B139" s="11" t="s">
        <v>196</v>
      </c>
      <c r="C139" s="21"/>
      <c r="D139" s="5" t="s">
        <v>186</v>
      </c>
      <c r="E139" s="11"/>
    </row>
    <row r="140" spans="1:5" x14ac:dyDescent="0.25">
      <c r="A140" s="16">
        <v>139</v>
      </c>
      <c r="B140" s="11" t="s">
        <v>196</v>
      </c>
      <c r="C140" s="21"/>
      <c r="D140" s="5" t="s">
        <v>85</v>
      </c>
      <c r="E140" s="11"/>
    </row>
    <row r="141" spans="1:5" x14ac:dyDescent="0.25">
      <c r="A141" s="16">
        <v>140</v>
      </c>
      <c r="B141" s="11"/>
      <c r="C141" s="21"/>
      <c r="D141" s="5" t="s">
        <v>92</v>
      </c>
      <c r="E141" s="12" t="s">
        <v>204</v>
      </c>
    </row>
    <row r="142" spans="1:5" ht="12.75" x14ac:dyDescent="0.2">
      <c r="A142" s="16">
        <v>141</v>
      </c>
      <c r="B142" s="11" t="s">
        <v>214</v>
      </c>
      <c r="C142" s="11" t="s">
        <v>198</v>
      </c>
      <c r="D142" s="6" t="s">
        <v>215</v>
      </c>
      <c r="E142" s="12"/>
    </row>
    <row r="143" spans="1:5" ht="12.75" x14ac:dyDescent="0.2">
      <c r="A143" s="16">
        <v>142</v>
      </c>
      <c r="B143" s="11" t="s">
        <v>214</v>
      </c>
      <c r="C143" s="11" t="s">
        <v>209</v>
      </c>
      <c r="D143" s="6" t="s">
        <v>215</v>
      </c>
      <c r="E143" s="12"/>
    </row>
    <row r="144" spans="1:5" ht="13.5" customHeight="1" x14ac:dyDescent="0.2">
      <c r="A144" s="16">
        <v>143</v>
      </c>
      <c r="B144" s="11" t="s">
        <v>214</v>
      </c>
      <c r="C144" s="11" t="s">
        <v>210</v>
      </c>
      <c r="D144" s="6" t="s">
        <v>215</v>
      </c>
      <c r="E144" s="12"/>
    </row>
    <row r="145" spans="1:5" ht="12.75" x14ac:dyDescent="0.2">
      <c r="A145" s="16">
        <v>144</v>
      </c>
      <c r="B145" s="11" t="s">
        <v>214</v>
      </c>
      <c r="C145" s="11" t="s">
        <v>211</v>
      </c>
      <c r="D145" s="6" t="s">
        <v>215</v>
      </c>
      <c r="E145" s="12"/>
    </row>
    <row r="146" spans="1:5" ht="12.75" x14ac:dyDescent="0.2">
      <c r="A146" s="16">
        <v>145</v>
      </c>
      <c r="B146" s="11" t="s">
        <v>214</v>
      </c>
      <c r="C146" s="11" t="s">
        <v>212</v>
      </c>
      <c r="D146" s="6" t="s">
        <v>215</v>
      </c>
      <c r="E146" s="12"/>
    </row>
    <row r="147" spans="1:5" ht="12.75" x14ac:dyDescent="0.2">
      <c r="A147" s="16">
        <v>146</v>
      </c>
      <c r="B147" s="11" t="s">
        <v>214</v>
      </c>
      <c r="C147" s="11" t="s">
        <v>68</v>
      </c>
      <c r="D147" s="6" t="s">
        <v>215</v>
      </c>
      <c r="E147" s="12"/>
    </row>
    <row r="148" spans="1:5" ht="12.75" x14ac:dyDescent="0.2">
      <c r="A148" s="16">
        <v>147</v>
      </c>
      <c r="B148" s="11" t="s">
        <v>214</v>
      </c>
      <c r="C148" s="11" t="s">
        <v>124</v>
      </c>
      <c r="D148" s="6" t="s">
        <v>215</v>
      </c>
      <c r="E148" s="12"/>
    </row>
    <row r="149" spans="1:5" ht="12.75" x14ac:dyDescent="0.2">
      <c r="A149" s="16">
        <v>148</v>
      </c>
      <c r="B149" s="11" t="s">
        <v>214</v>
      </c>
      <c r="C149" s="11" t="s">
        <v>213</v>
      </c>
      <c r="D149" s="6" t="s">
        <v>215</v>
      </c>
      <c r="E149" s="12"/>
    </row>
    <row r="150" spans="1:5" ht="12.75" x14ac:dyDescent="0.2">
      <c r="A150" s="16">
        <v>149</v>
      </c>
      <c r="B150" s="11" t="s">
        <v>214</v>
      </c>
      <c r="C150" s="11" t="s">
        <v>69</v>
      </c>
      <c r="D150" s="6" t="s">
        <v>215</v>
      </c>
      <c r="E150" s="12"/>
    </row>
    <row r="151" spans="1:5" x14ac:dyDescent="0.2">
      <c r="C151" s="3"/>
      <c r="D151" s="9"/>
      <c r="E151" s="10"/>
    </row>
    <row r="152" spans="1:5" x14ac:dyDescent="0.2">
      <c r="C152" s="3"/>
      <c r="D152" s="9"/>
      <c r="E152" s="10"/>
    </row>
    <row r="153" spans="1:5" x14ac:dyDescent="0.2">
      <c r="C153" s="3"/>
      <c r="D153" s="9"/>
    </row>
    <row r="154" spans="1:5" ht="12.75" x14ac:dyDescent="0.2">
      <c r="C154" s="3"/>
    </row>
    <row r="155" spans="1:5" ht="12.75" x14ac:dyDescent="0.2">
      <c r="C155" s="3"/>
    </row>
    <row r="156" spans="1:5" ht="12.75" x14ac:dyDescent="0.2">
      <c r="C156" s="3"/>
    </row>
    <row r="157" spans="1:5" ht="12.75" x14ac:dyDescent="0.2">
      <c r="C157" s="3"/>
    </row>
    <row r="158" spans="1:5" ht="12.75" x14ac:dyDescent="0.2">
      <c r="C158" s="3"/>
    </row>
    <row r="159" spans="1:5" ht="12.75" x14ac:dyDescent="0.2">
      <c r="C159" s="3"/>
    </row>
    <row r="160" spans="1:5" ht="12.75" x14ac:dyDescent="0.2">
      <c r="C160" s="3"/>
    </row>
  </sheetData>
  <autoFilter ref="B1:D141" xr:uid="{00000000-0009-0000-0000-000002000000}"/>
  <mergeCells count="1">
    <mergeCell ref="F116:J116"/>
  </mergeCells>
  <phoneticPr fontId="0" type="noConversion"/>
  <pageMargins left="0" right="0" top="0" bottom="0" header="0" footer="0"/>
  <pageSetup orientation="portrait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"/>
  <sheetViews>
    <sheetView workbookViewId="0">
      <selection activeCell="B44" sqref="B44"/>
    </sheetView>
  </sheetViews>
  <sheetFormatPr defaultRowHeight="12.75" x14ac:dyDescent="0.2"/>
  <cols>
    <col min="1" max="1" width="16.85546875" customWidth="1"/>
    <col min="2" max="2" width="12.5703125" bestFit="1" customWidth="1"/>
    <col min="3" max="3" width="12.85546875" bestFit="1" customWidth="1"/>
    <col min="4" max="5" width="9.28515625" bestFit="1" customWidth="1"/>
    <col min="7" max="7" width="12.85546875" bestFit="1" customWidth="1"/>
  </cols>
  <sheetData>
    <row r="1" spans="1:9" x14ac:dyDescent="0.2">
      <c r="A1" s="31" t="s">
        <v>198</v>
      </c>
      <c r="B1" s="31" t="s">
        <v>209</v>
      </c>
      <c r="C1" s="31" t="s">
        <v>210</v>
      </c>
      <c r="D1" s="31" t="s">
        <v>211</v>
      </c>
      <c r="E1" s="31" t="s">
        <v>212</v>
      </c>
      <c r="F1" s="31" t="s">
        <v>68</v>
      </c>
      <c r="G1" s="31" t="s">
        <v>124</v>
      </c>
      <c r="H1" s="31" t="s">
        <v>213</v>
      </c>
      <c r="I1" s="31" t="s">
        <v>69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65"/>
  <sheetViews>
    <sheetView topLeftCell="A22" zoomScaleNormal="100" workbookViewId="0">
      <selection activeCell="J40" sqref="J40"/>
    </sheetView>
  </sheetViews>
  <sheetFormatPr defaultRowHeight="12.75" x14ac:dyDescent="0.2"/>
  <cols>
    <col min="1" max="1" width="15.28515625" style="8" customWidth="1"/>
    <col min="2" max="2" width="32.140625" style="27" bestFit="1" customWidth="1"/>
    <col min="3" max="3" width="29.85546875" style="27" bestFit="1" customWidth="1"/>
    <col min="4" max="7" width="25.7109375" style="27" customWidth="1"/>
    <col min="8" max="8" width="26.85546875" style="27" bestFit="1" customWidth="1"/>
    <col min="9" max="9" width="29.7109375" style="28" bestFit="1" customWidth="1"/>
    <col min="10" max="10" width="30.140625" style="28" bestFit="1" customWidth="1"/>
    <col min="11" max="13" width="25.140625" style="28" bestFit="1" customWidth="1"/>
    <col min="14" max="14" width="33.42578125" style="28" bestFit="1" customWidth="1"/>
    <col min="15" max="15" width="31.5703125" style="28" bestFit="1" customWidth="1"/>
    <col min="16" max="16" width="24" style="28" bestFit="1" customWidth="1"/>
    <col min="17" max="17" width="25.140625" style="28" bestFit="1" customWidth="1"/>
    <col min="18" max="18" width="23.85546875" style="27" bestFit="1" customWidth="1"/>
    <col min="19" max="20" width="23.85546875" style="27" customWidth="1"/>
    <col min="21" max="21" width="26.5703125" style="27" customWidth="1"/>
    <col min="22" max="22" width="25.5703125" style="27" customWidth="1"/>
    <col min="23" max="16384" width="9.140625" style="27"/>
  </cols>
  <sheetData>
    <row r="1" spans="1:17" ht="13.5" thickBot="1" x14ac:dyDescent="0.25">
      <c r="A1" s="20" t="s">
        <v>200</v>
      </c>
    </row>
    <row r="2" spans="1:17" x14ac:dyDescent="0.2">
      <c r="B2" s="57" t="s">
        <v>224</v>
      </c>
      <c r="C2" s="89"/>
      <c r="D2" s="46" t="s">
        <v>19</v>
      </c>
      <c r="E2" s="93"/>
      <c r="F2" s="64" t="s">
        <v>21</v>
      </c>
      <c r="G2" s="143"/>
      <c r="H2" s="150" t="s">
        <v>217</v>
      </c>
      <c r="I2" s="67"/>
      <c r="K2" s="38"/>
    </row>
    <row r="3" spans="1:17" x14ac:dyDescent="0.2">
      <c r="B3" s="58" t="s">
        <v>128</v>
      </c>
      <c r="C3" s="91"/>
      <c r="D3" s="47" t="s">
        <v>20</v>
      </c>
      <c r="E3" s="94"/>
      <c r="F3" s="62" t="s">
        <v>27</v>
      </c>
      <c r="G3" s="144"/>
      <c r="H3" s="70" t="s">
        <v>243</v>
      </c>
      <c r="I3" s="68" t="s">
        <v>254</v>
      </c>
      <c r="K3" s="38"/>
    </row>
    <row r="4" spans="1:17" x14ac:dyDescent="0.2">
      <c r="B4" s="58" t="s">
        <v>221</v>
      </c>
      <c r="C4" s="61"/>
      <c r="D4" s="62" t="s">
        <v>18</v>
      </c>
      <c r="E4" s="91"/>
      <c r="F4" s="65" t="s">
        <v>26</v>
      </c>
      <c r="G4" s="144"/>
      <c r="H4" s="151"/>
      <c r="I4" s="68"/>
      <c r="K4" s="38"/>
    </row>
    <row r="5" spans="1:17" x14ac:dyDescent="0.2">
      <c r="B5" s="58" t="s">
        <v>252</v>
      </c>
      <c r="C5" s="90"/>
      <c r="D5" s="62" t="s">
        <v>14</v>
      </c>
      <c r="E5" s="95" t="s">
        <v>248</v>
      </c>
      <c r="F5" s="62" t="s">
        <v>216</v>
      </c>
      <c r="G5" s="144"/>
      <c r="H5" s="151"/>
      <c r="I5" s="68"/>
      <c r="J5" s="38"/>
      <c r="K5" s="38"/>
    </row>
    <row r="6" spans="1:17" ht="13.5" thickBot="1" x14ac:dyDescent="0.25">
      <c r="B6" s="59" t="s">
        <v>253</v>
      </c>
      <c r="C6" s="122"/>
      <c r="D6" s="63" t="s">
        <v>90</v>
      </c>
      <c r="E6" s="92" t="s">
        <v>248</v>
      </c>
      <c r="F6" s="66" t="s">
        <v>16</v>
      </c>
      <c r="G6" s="145"/>
      <c r="H6" s="152"/>
      <c r="I6" s="153"/>
      <c r="P6" s="27"/>
      <c r="Q6" s="27"/>
    </row>
    <row r="7" spans="1:17" ht="13.5" thickBot="1" x14ac:dyDescent="0.25">
      <c r="B7" s="60" t="s">
        <v>17</v>
      </c>
      <c r="C7" s="92"/>
      <c r="E7" s="96"/>
      <c r="G7" s="96"/>
    </row>
    <row r="8" spans="1:17" ht="13.5" thickBot="1" x14ac:dyDescent="0.25">
      <c r="A8" s="42" t="s">
        <v>12</v>
      </c>
      <c r="C8" s="114"/>
      <c r="E8" s="170"/>
      <c r="F8" s="44" t="s">
        <v>244</v>
      </c>
      <c r="G8" s="28"/>
      <c r="H8" s="43" t="s">
        <v>265</v>
      </c>
      <c r="P8" s="27"/>
      <c r="Q8" s="27"/>
    </row>
    <row r="9" spans="1:17" ht="13.5" thickBot="1" x14ac:dyDescent="0.25">
      <c r="B9" s="51" t="s">
        <v>36</v>
      </c>
      <c r="C9" s="89"/>
      <c r="D9" s="74" t="s">
        <v>255</v>
      </c>
      <c r="E9" s="169"/>
      <c r="F9" s="69" t="s">
        <v>245</v>
      </c>
      <c r="G9" s="154"/>
      <c r="H9" s="136" t="s">
        <v>218</v>
      </c>
      <c r="I9" s="137"/>
      <c r="N9" s="27"/>
      <c r="O9" s="27"/>
      <c r="P9" s="27"/>
      <c r="Q9" s="27"/>
    </row>
    <row r="10" spans="1:17" x14ac:dyDescent="0.2">
      <c r="B10" s="52" t="s">
        <v>22</v>
      </c>
      <c r="C10" s="90"/>
      <c r="D10" s="74" t="s">
        <v>274</v>
      </c>
      <c r="E10" s="130"/>
      <c r="F10" s="70" t="s">
        <v>246</v>
      </c>
      <c r="G10" s="133"/>
      <c r="H10" s="138" t="s">
        <v>219</v>
      </c>
      <c r="I10" s="139"/>
      <c r="N10" s="27"/>
      <c r="O10" s="27"/>
      <c r="P10" s="27"/>
      <c r="Q10" s="27"/>
    </row>
    <row r="11" spans="1:17" ht="15" x14ac:dyDescent="0.25">
      <c r="B11" s="52" t="s">
        <v>226</v>
      </c>
      <c r="C11" s="129"/>
      <c r="D11" s="75" t="s">
        <v>231</v>
      </c>
      <c r="E11" s="130" t="s">
        <v>249</v>
      </c>
      <c r="F11" s="70" t="s">
        <v>247</v>
      </c>
      <c r="G11" s="155"/>
      <c r="H11" s="138" t="s">
        <v>266</v>
      </c>
      <c r="I11" s="141"/>
      <c r="N11" s="27"/>
      <c r="O11" s="27"/>
      <c r="P11" s="27"/>
      <c r="Q11" s="27"/>
    </row>
    <row r="12" spans="1:17" ht="15" x14ac:dyDescent="0.25">
      <c r="B12" s="52" t="s">
        <v>227</v>
      </c>
      <c r="C12" s="116"/>
      <c r="D12" s="76" t="s">
        <v>273</v>
      </c>
      <c r="E12" s="130"/>
      <c r="F12" s="70" t="s">
        <v>250</v>
      </c>
      <c r="G12" s="133"/>
      <c r="H12" s="138" t="s">
        <v>267</v>
      </c>
      <c r="I12" s="141"/>
      <c r="N12" s="27"/>
      <c r="O12" s="27"/>
      <c r="P12" s="27"/>
      <c r="Q12" s="27"/>
    </row>
    <row r="13" spans="1:17" ht="15" x14ac:dyDescent="0.25">
      <c r="B13" s="52" t="s">
        <v>228</v>
      </c>
      <c r="C13" s="115"/>
      <c r="D13" s="75" t="s">
        <v>42</v>
      </c>
      <c r="E13" s="130"/>
      <c r="F13" s="71"/>
      <c r="G13" s="71"/>
      <c r="H13" s="138" t="s">
        <v>271</v>
      </c>
      <c r="I13" s="141"/>
      <c r="N13" s="27"/>
      <c r="O13" s="27"/>
      <c r="P13" s="27"/>
      <c r="Q13" s="27"/>
    </row>
    <row r="14" spans="1:17" x14ac:dyDescent="0.2">
      <c r="B14" s="52" t="s">
        <v>39</v>
      </c>
      <c r="C14" s="91"/>
      <c r="D14" s="75" t="s">
        <v>41</v>
      </c>
      <c r="E14" s="130"/>
      <c r="F14" s="71"/>
      <c r="G14" s="71"/>
      <c r="H14" s="138" t="s">
        <v>268</v>
      </c>
      <c r="I14" s="141"/>
      <c r="N14" s="27"/>
      <c r="O14" s="27"/>
      <c r="P14" s="27"/>
      <c r="Q14" s="27"/>
    </row>
    <row r="15" spans="1:17" x14ac:dyDescent="0.2">
      <c r="B15" s="52" t="s">
        <v>29</v>
      </c>
      <c r="C15" s="91"/>
      <c r="D15" s="77" t="s">
        <v>272</v>
      </c>
      <c r="E15" s="130"/>
      <c r="F15" s="71"/>
      <c r="G15" s="71"/>
      <c r="H15" s="138" t="s">
        <v>269</v>
      </c>
      <c r="I15" s="141"/>
      <c r="N15" s="27"/>
      <c r="O15" s="27"/>
      <c r="P15" s="27"/>
      <c r="Q15" s="27"/>
    </row>
    <row r="16" spans="1:17" x14ac:dyDescent="0.2">
      <c r="B16" s="52" t="s">
        <v>37</v>
      </c>
      <c r="C16" s="91"/>
      <c r="D16" s="78"/>
      <c r="E16" s="131"/>
      <c r="F16" s="72"/>
      <c r="G16" s="72"/>
      <c r="H16" s="138" t="s">
        <v>270</v>
      </c>
      <c r="I16" s="141"/>
      <c r="N16" s="27"/>
      <c r="O16" s="27"/>
      <c r="P16" s="27"/>
      <c r="Q16" s="27"/>
    </row>
    <row r="17" spans="1:17" x14ac:dyDescent="0.2">
      <c r="B17" s="52" t="s">
        <v>43</v>
      </c>
      <c r="C17" s="91"/>
      <c r="D17" s="78"/>
      <c r="E17" s="132"/>
      <c r="F17" s="71"/>
      <c r="G17" s="156"/>
      <c r="H17" s="140"/>
      <c r="I17" s="141"/>
      <c r="N17" s="27"/>
      <c r="O17" s="27"/>
      <c r="P17" s="27"/>
      <c r="Q17" s="27"/>
    </row>
    <row r="18" spans="1:17" x14ac:dyDescent="0.2">
      <c r="B18" s="53" t="s">
        <v>229</v>
      </c>
      <c r="C18" s="91"/>
      <c r="D18" s="78"/>
      <c r="E18" s="133"/>
      <c r="F18" s="71"/>
      <c r="G18" s="71"/>
      <c r="H18" s="140"/>
      <c r="I18" s="141"/>
      <c r="N18" s="27"/>
      <c r="O18" s="27"/>
      <c r="P18" s="27"/>
      <c r="Q18" s="27"/>
    </row>
    <row r="19" spans="1:17" ht="13.5" thickBot="1" x14ac:dyDescent="0.25">
      <c r="B19" s="54" t="s">
        <v>9</v>
      </c>
      <c r="C19" s="92"/>
      <c r="D19" s="79"/>
      <c r="E19" s="134"/>
      <c r="F19" s="73"/>
      <c r="G19" s="73"/>
      <c r="H19" s="157"/>
      <c r="I19" s="149"/>
      <c r="N19" s="27"/>
      <c r="O19" s="27"/>
      <c r="P19" s="27"/>
      <c r="Q19" s="27"/>
    </row>
    <row r="20" spans="1:17" x14ac:dyDescent="0.2">
      <c r="H20" s="33"/>
      <c r="I20" s="37"/>
    </row>
    <row r="21" spans="1:17" x14ac:dyDescent="0.2">
      <c r="B21" s="31" t="s">
        <v>3</v>
      </c>
      <c r="C21" s="168"/>
      <c r="D21" s="45"/>
      <c r="E21" s="163"/>
      <c r="F21" s="163"/>
      <c r="G21" s="163"/>
      <c r="H21" s="29"/>
      <c r="I21" s="38"/>
    </row>
    <row r="22" spans="1:17" ht="12.75" customHeight="1" x14ac:dyDescent="0.2">
      <c r="B22" s="26"/>
      <c r="C22" s="29" t="s">
        <v>222</v>
      </c>
      <c r="D22" s="29" t="s">
        <v>222</v>
      </c>
      <c r="E22" s="29"/>
      <c r="F22" s="29" t="s">
        <v>222</v>
      </c>
      <c r="G22" s="29" t="s">
        <v>222</v>
      </c>
      <c r="H22" s="29"/>
    </row>
    <row r="23" spans="1:17" x14ac:dyDescent="0.2">
      <c r="A23" s="42" t="s">
        <v>208</v>
      </c>
      <c r="C23" s="30" t="s">
        <v>194</v>
      </c>
      <c r="D23" s="30" t="s">
        <v>119</v>
      </c>
      <c r="E23" s="30" t="s">
        <v>75</v>
      </c>
      <c r="F23" s="31" t="s">
        <v>223</v>
      </c>
      <c r="G23" s="30" t="s">
        <v>195</v>
      </c>
      <c r="H23" s="30" t="s">
        <v>197</v>
      </c>
      <c r="I23" s="48" t="s">
        <v>234</v>
      </c>
    </row>
    <row r="24" spans="1:17" x14ac:dyDescent="0.2">
      <c r="B24" s="31" t="s">
        <v>205</v>
      </c>
      <c r="C24" s="49" t="s">
        <v>130</v>
      </c>
      <c r="D24" s="101"/>
      <c r="E24" s="103"/>
      <c r="F24" s="41" t="s">
        <v>251</v>
      </c>
      <c r="G24" s="105"/>
      <c r="H24" s="126" t="s">
        <v>225</v>
      </c>
      <c r="I24" s="127"/>
    </row>
    <row r="25" spans="1:17" ht="15" x14ac:dyDescent="0.25">
      <c r="B25" s="31" t="s">
        <v>0</v>
      </c>
      <c r="C25" s="108"/>
      <c r="D25" s="111"/>
      <c r="E25" s="104"/>
      <c r="F25" s="165"/>
      <c r="G25" s="106"/>
      <c r="H25" s="123"/>
      <c r="I25" s="127"/>
    </row>
    <row r="26" spans="1:17" ht="15" x14ac:dyDescent="0.25">
      <c r="B26" s="31" t="s">
        <v>71</v>
      </c>
      <c r="C26" s="109"/>
      <c r="D26" s="111"/>
      <c r="E26" s="104"/>
      <c r="F26" s="124"/>
      <c r="G26" s="102"/>
      <c r="H26" s="124"/>
      <c r="I26" s="127"/>
    </row>
    <row r="27" spans="1:17" ht="15" x14ac:dyDescent="0.25">
      <c r="B27" s="31" t="s">
        <v>232</v>
      </c>
      <c r="C27" s="110"/>
      <c r="D27" s="111"/>
      <c r="E27" s="102"/>
      <c r="F27" s="124"/>
      <c r="G27" s="102"/>
      <c r="H27" s="124"/>
      <c r="I27" s="127"/>
    </row>
    <row r="28" spans="1:17" ht="15" x14ac:dyDescent="0.25">
      <c r="B28" s="31" t="s">
        <v>233</v>
      </c>
      <c r="C28" s="110"/>
      <c r="D28" s="111"/>
      <c r="E28" s="102"/>
      <c r="F28" s="124"/>
      <c r="G28" s="102"/>
      <c r="H28" s="124"/>
      <c r="I28" s="127"/>
    </row>
    <row r="29" spans="1:17" ht="15" x14ac:dyDescent="0.25">
      <c r="B29" s="31" t="s">
        <v>68</v>
      </c>
      <c r="C29" s="110"/>
      <c r="D29" s="111"/>
      <c r="E29" s="104"/>
      <c r="F29" s="124"/>
      <c r="G29" s="102"/>
      <c r="H29" s="124"/>
      <c r="I29" s="127"/>
    </row>
    <row r="30" spans="1:17" ht="15" x14ac:dyDescent="0.25">
      <c r="B30" s="31" t="s">
        <v>70</v>
      </c>
      <c r="C30" s="110"/>
      <c r="D30" s="111"/>
      <c r="E30" s="102"/>
      <c r="F30" s="124"/>
      <c r="G30" s="102"/>
      <c r="H30" s="124"/>
      <c r="I30" s="127"/>
    </row>
    <row r="31" spans="1:17" x14ac:dyDescent="0.2">
      <c r="B31" s="31" t="s">
        <v>69</v>
      </c>
      <c r="C31" s="112"/>
      <c r="D31" s="111"/>
      <c r="E31" s="104"/>
      <c r="F31" s="124"/>
      <c r="G31" s="102"/>
      <c r="H31" s="124"/>
      <c r="I31" s="127"/>
    </row>
    <row r="32" spans="1:17" ht="15" x14ac:dyDescent="0.25">
      <c r="B32" s="31" t="s">
        <v>72</v>
      </c>
      <c r="C32" s="110"/>
      <c r="D32" s="111"/>
      <c r="E32" s="102"/>
      <c r="F32" s="124"/>
      <c r="G32" s="102"/>
      <c r="H32" s="124"/>
      <c r="I32" s="127"/>
    </row>
    <row r="33" spans="1:22" x14ac:dyDescent="0.2">
      <c r="B33" s="31" t="s">
        <v>6</v>
      </c>
      <c r="C33" s="50" t="s">
        <v>130</v>
      </c>
      <c r="D33" s="102"/>
      <c r="E33" s="102"/>
      <c r="F33" s="125" t="s">
        <v>130</v>
      </c>
      <c r="G33" s="32" t="s">
        <v>130</v>
      </c>
      <c r="H33" s="125" t="s">
        <v>130</v>
      </c>
      <c r="I33" s="125" t="s">
        <v>130</v>
      </c>
    </row>
    <row r="34" spans="1:22" ht="15" x14ac:dyDescent="0.25">
      <c r="B34" s="31" t="s">
        <v>199</v>
      </c>
      <c r="C34" s="50" t="s">
        <v>130</v>
      </c>
      <c r="D34" s="102" t="str">
        <f>Background!B4</f>
        <v xml:space="preserve"> </v>
      </c>
      <c r="E34" s="102" t="str">
        <f>Background!C4</f>
        <v xml:space="preserve"> </v>
      </c>
      <c r="F34" s="124"/>
      <c r="G34" s="128" t="str">
        <f>Background!D4</f>
        <v xml:space="preserve"> </v>
      </c>
      <c r="H34" s="124"/>
      <c r="I34" s="127"/>
    </row>
    <row r="35" spans="1:22" x14ac:dyDescent="0.2">
      <c r="B35" s="31" t="s">
        <v>201</v>
      </c>
      <c r="C35" s="50" t="s">
        <v>130</v>
      </c>
      <c r="D35" s="102"/>
      <c r="E35" s="102"/>
      <c r="F35" s="124"/>
      <c r="G35" s="102"/>
      <c r="H35" s="124"/>
      <c r="I35" s="127"/>
    </row>
    <row r="36" spans="1:22" x14ac:dyDescent="0.2">
      <c r="B36" s="31" t="s">
        <v>7</v>
      </c>
      <c r="C36" s="50" t="s">
        <v>130</v>
      </c>
      <c r="D36" s="102"/>
      <c r="E36" s="102"/>
      <c r="F36" s="124"/>
      <c r="G36" s="107"/>
      <c r="H36" s="124"/>
      <c r="I36" s="127"/>
    </row>
    <row r="37" spans="1:22" x14ac:dyDescent="0.2">
      <c r="B37" s="34"/>
      <c r="C37" s="34"/>
      <c r="D37" s="34"/>
      <c r="E37" s="34"/>
      <c r="F37" s="33"/>
      <c r="G37" s="34"/>
    </row>
    <row r="38" spans="1:22" x14ac:dyDescent="0.2">
      <c r="A38" s="20" t="s">
        <v>207</v>
      </c>
      <c r="G38" s="33"/>
      <c r="H38" s="33"/>
      <c r="P38" s="27"/>
      <c r="Q38" s="27"/>
    </row>
    <row r="39" spans="1:22" s="28" customFormat="1" x14ac:dyDescent="0.2">
      <c r="A39" s="25"/>
      <c r="B39" s="117" t="s">
        <v>257</v>
      </c>
      <c r="C39" s="118" t="s">
        <v>235</v>
      </c>
      <c r="D39" s="118" t="s">
        <v>242</v>
      </c>
      <c r="E39" s="118" t="s">
        <v>61</v>
      </c>
      <c r="F39" s="118" t="s">
        <v>60</v>
      </c>
      <c r="G39" s="118" t="s">
        <v>65</v>
      </c>
      <c r="H39" s="118" t="s">
        <v>236</v>
      </c>
      <c r="I39" s="118" t="s">
        <v>237</v>
      </c>
      <c r="J39" s="119" t="s">
        <v>66</v>
      </c>
      <c r="K39" s="119" t="s">
        <v>48</v>
      </c>
      <c r="L39" s="119" t="s">
        <v>50</v>
      </c>
      <c r="M39" s="119" t="s">
        <v>49</v>
      </c>
      <c r="N39" s="119" t="s">
        <v>51</v>
      </c>
      <c r="O39" s="119" t="s">
        <v>241</v>
      </c>
      <c r="P39" s="119" t="s">
        <v>54</v>
      </c>
      <c r="Q39" s="119" t="s">
        <v>53</v>
      </c>
      <c r="R39" s="118" t="s">
        <v>52</v>
      </c>
      <c r="S39" s="118" t="s">
        <v>264</v>
      </c>
      <c r="T39" s="118" t="s">
        <v>110</v>
      </c>
      <c r="U39" s="118" t="s">
        <v>238</v>
      </c>
      <c r="V39" s="120" t="s">
        <v>239</v>
      </c>
    </row>
    <row r="40" spans="1:2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5"/>
      <c r="L40" s="85"/>
      <c r="M40" s="85"/>
      <c r="N40" s="85"/>
      <c r="O40" s="85"/>
      <c r="P40" s="84"/>
      <c r="Q40" s="84"/>
      <c r="R40" s="84"/>
      <c r="S40" s="84"/>
      <c r="T40" s="84"/>
      <c r="U40" s="86"/>
      <c r="V40" s="87"/>
    </row>
    <row r="41" spans="1:22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113"/>
      <c r="T41" s="113"/>
      <c r="U41"/>
      <c r="V41"/>
    </row>
    <row r="42" spans="1:22" x14ac:dyDescent="0.2">
      <c r="B42"/>
      <c r="C42"/>
      <c r="D42"/>
      <c r="E42"/>
      <c r="F42"/>
      <c r="H42"/>
      <c r="J42"/>
      <c r="K42"/>
      <c r="L42"/>
      <c r="M42"/>
      <c r="N42"/>
      <c r="O42"/>
      <c r="P42"/>
      <c r="Q42"/>
      <c r="R42"/>
      <c r="S42" s="113"/>
      <c r="T42" s="113"/>
      <c r="U42"/>
      <c r="V42"/>
    </row>
    <row r="43" spans="1:22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113"/>
      <c r="T43" s="113"/>
      <c r="U43"/>
      <c r="V43"/>
    </row>
    <row r="44" spans="1:22" x14ac:dyDescent="0.2">
      <c r="B44" s="35" t="s">
        <v>220</v>
      </c>
      <c r="C44" s="36" t="s">
        <v>230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113"/>
      <c r="T44" s="113"/>
      <c r="U44"/>
      <c r="V44"/>
    </row>
    <row r="45" spans="1:22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113"/>
      <c r="T45" s="113"/>
      <c r="U45"/>
      <c r="V45"/>
    </row>
    <row r="46" spans="1:22" ht="19.5" customHeigh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113"/>
      <c r="T46" s="113"/>
      <c r="U46"/>
      <c r="V46"/>
    </row>
    <row r="47" spans="1:22" ht="22.5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113"/>
      <c r="T47" s="113"/>
      <c r="U47"/>
      <c r="V47"/>
    </row>
    <row r="48" spans="1:22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113"/>
      <c r="T48" s="113"/>
      <c r="U48"/>
      <c r="V48"/>
    </row>
    <row r="49" spans="2:22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13"/>
      <c r="T49" s="113"/>
      <c r="U49"/>
      <c r="V49"/>
    </row>
    <row r="50" spans="2:22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113"/>
      <c r="T50" s="113"/>
      <c r="U50"/>
      <c r="V50"/>
    </row>
    <row r="51" spans="2:22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13"/>
      <c r="T51" s="113"/>
      <c r="U51"/>
      <c r="V51"/>
    </row>
    <row r="52" spans="2:22" x14ac:dyDescent="0.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113"/>
      <c r="T52" s="113"/>
      <c r="U52"/>
      <c r="V52"/>
    </row>
    <row r="54" spans="2:22" x14ac:dyDescent="0.2">
      <c r="B54"/>
      <c r="C54"/>
      <c r="D54"/>
    </row>
    <row r="55" spans="2:22" x14ac:dyDescent="0.2">
      <c r="B55" s="28"/>
      <c r="C55" s="28"/>
      <c r="D55" s="28"/>
      <c r="E55" s="28"/>
      <c r="F55" s="28"/>
    </row>
    <row r="56" spans="2:22" x14ac:dyDescent="0.2">
      <c r="D56" s="27" t="s">
        <v>240</v>
      </c>
    </row>
    <row r="57" spans="2:22" x14ac:dyDescent="0.2">
      <c r="D57" s="39"/>
      <c r="E57" s="39"/>
      <c r="F57" s="39"/>
      <c r="G57" s="39"/>
      <c r="H57" s="39"/>
      <c r="I57" s="40"/>
      <c r="J57" s="40"/>
      <c r="K57" s="40"/>
      <c r="L57" s="40"/>
      <c r="M57" s="40"/>
      <c r="N57" s="40"/>
      <c r="O57" s="40"/>
      <c r="P57" s="40"/>
      <c r="Q57" s="39"/>
      <c r="R57" s="39"/>
      <c r="S57" s="39"/>
      <c r="T57" s="39"/>
      <c r="U57" s="39"/>
    </row>
    <row r="58" spans="2:22" x14ac:dyDescent="0.2">
      <c r="B58" s="41"/>
    </row>
    <row r="65" spans="2:7" x14ac:dyDescent="0.2">
      <c r="B65" s="28"/>
      <c r="C65" s="28"/>
      <c r="D65" s="28"/>
      <c r="E65" s="28"/>
      <c r="F65" s="28"/>
      <c r="G65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Data Entry Form</vt:lpstr>
      <vt:lpstr>Background</vt:lpstr>
      <vt:lpstr>Data Elements</vt:lpstr>
      <vt:lpstr>Multiple Payor's</vt:lpstr>
      <vt:lpstr>Data Entry Form Salesforce</vt:lpstr>
      <vt:lpstr>Case_SAPContract</vt:lpstr>
      <vt:lpstr>Case_TotalContractValueNew</vt:lpstr>
      <vt:lpstr>CCR_Freight_Forwarder_Account</vt:lpstr>
      <vt:lpstr>CCR_Freight_Forwarder_Email</vt:lpstr>
      <vt:lpstr>CCR_Freight_Forwarder_MailingCity</vt:lpstr>
      <vt:lpstr>CCR_Freight_Forwarder_MailingCountry</vt:lpstr>
      <vt:lpstr>CCR_Freight_Forwarder_MailingPostalCode</vt:lpstr>
      <vt:lpstr>CCR_Freight_Forwarder_MailingState</vt:lpstr>
      <vt:lpstr>CCR_Freight_Forwarder_MailingStreet</vt:lpstr>
      <vt:lpstr>CCR_Freight_Forwarder_Name</vt:lpstr>
      <vt:lpstr>CCR_Freight_Forwarder_Phone</vt:lpstr>
      <vt:lpstr>CCR_Payer_Account</vt:lpstr>
      <vt:lpstr>CCR_Payer_Email</vt:lpstr>
      <vt:lpstr>CCR_Payer_MailingCity</vt:lpstr>
      <vt:lpstr>CCR_Payer_MailingCountry</vt:lpstr>
      <vt:lpstr>CCR_Payer_MailingPostalCode</vt:lpstr>
      <vt:lpstr>CCR_Payer_MailingState</vt:lpstr>
      <vt:lpstr>CCR_Payer_MailingStreet</vt:lpstr>
      <vt:lpstr>CCR_Payer_Name</vt:lpstr>
      <vt:lpstr>CCR_Payer_Phone</vt:lpstr>
      <vt:lpstr>CCR_Renewal_Notice_Recipient_Account</vt:lpstr>
      <vt:lpstr>CCR_Renewal_Notice_Recipient_Email</vt:lpstr>
      <vt:lpstr>CCR_Renewal_Notice_Recipient_MailingCity</vt:lpstr>
      <vt:lpstr>CCR_Renewal_Notice_Recipient_MailingCountry</vt:lpstr>
      <vt:lpstr>CCR_Renewal_Notice_Recipient_MailingPostalCode</vt:lpstr>
      <vt:lpstr>CCR_Renewal_Notice_Recipient_MailingState</vt:lpstr>
      <vt:lpstr>CCR_Renewal_Notice_Recipient_MailingStreet</vt:lpstr>
      <vt:lpstr>CCR_Renewal_Notice_Recipient_Name</vt:lpstr>
      <vt:lpstr>CCR_Renewal_Notice_Recipient_Phone</vt:lpstr>
      <vt:lpstr>Contract_Account</vt:lpstr>
      <vt:lpstr>Contract_AutoRenewalDS</vt:lpstr>
      <vt:lpstr>Contract_BillingFrequency</vt:lpstr>
      <vt:lpstr>Contract_BillToCity</vt:lpstr>
      <vt:lpstr>Contract_BillToClientName</vt:lpstr>
      <vt:lpstr>Contract_BillToCompanySAP</vt:lpstr>
      <vt:lpstr>Contract_BillToContactEmailAddress</vt:lpstr>
      <vt:lpstr>Contract_BillToContactFirstName</vt:lpstr>
      <vt:lpstr>Contract_BillToContactLastName</vt:lpstr>
      <vt:lpstr>Contract_BillToContactSAP</vt:lpstr>
      <vt:lpstr>Contract_BillToContactTelephoneNumber</vt:lpstr>
      <vt:lpstr>Contract_BillToCountryCodeLookup</vt:lpstr>
      <vt:lpstr>Contract_BillToPostalZipCode</vt:lpstr>
      <vt:lpstr>Contract_BillToStateProvince</vt:lpstr>
      <vt:lpstr>Contract_BillToStreet</vt:lpstr>
      <vt:lpstr>Contract_BPNum</vt:lpstr>
      <vt:lpstr>Contract_BSI</vt:lpstr>
      <vt:lpstr>Contract_ChannelPartnerCompanyName</vt:lpstr>
      <vt:lpstr>Contract_ClientLegalEntityLookUp</vt:lpstr>
      <vt:lpstr>Contract_ContractApproved</vt:lpstr>
      <vt:lpstr>Contract_Currency</vt:lpstr>
      <vt:lpstr>Contract_CustomerAcceptanceRequired</vt:lpstr>
      <vt:lpstr>Contract_CustomerCarrierAccount</vt:lpstr>
      <vt:lpstr>Contract_DeliveryPriority</vt:lpstr>
      <vt:lpstr>Contract_EndDate</vt:lpstr>
      <vt:lpstr>Contract_FreightForwarder</vt:lpstr>
      <vt:lpstr>Contract_GlobalAllianceAddressCity</vt:lpstr>
      <vt:lpstr>Contract_GlobalAllianceAddressCountry</vt:lpstr>
      <vt:lpstr>Contract_GlobalAllianceAddressPostalZipCode</vt:lpstr>
      <vt:lpstr>Contract_GlobalAllianceAddressStateProvince</vt:lpstr>
      <vt:lpstr>Contract_GlobalAllianceAddressStreet</vt:lpstr>
      <vt:lpstr>Contract_GlobalAllianceContactEmailAddress</vt:lpstr>
      <vt:lpstr>Contract_GlobalAllianceContactFirstName</vt:lpstr>
      <vt:lpstr>Contract_GlobalAllianceContactLastName</vt:lpstr>
      <vt:lpstr>Contract_GlobalAllianceContactPhoneNumber</vt:lpstr>
      <vt:lpstr>Contract_IHSMarkitLegalEntity</vt:lpstr>
      <vt:lpstr>Contract_InternalInstructions</vt:lpstr>
      <vt:lpstr>Contract_InvoiceFormat</vt:lpstr>
      <vt:lpstr>Contract_NewGovernmentContractName</vt:lpstr>
      <vt:lpstr>Contract_OpportunityNumber</vt:lpstr>
      <vt:lpstr>Contract_OrderReason</vt:lpstr>
      <vt:lpstr>Contract_PaymentTerms</vt:lpstr>
      <vt:lpstr>Contract_PO</vt:lpstr>
      <vt:lpstr>Contract_PODate</vt:lpstr>
      <vt:lpstr>Contract_PORequiredDS</vt:lpstr>
      <vt:lpstr>Contract_PriceIncreaseClause</vt:lpstr>
      <vt:lpstr>Contract_ProFormaApproved</vt:lpstr>
      <vt:lpstr>Contract_ProFormaPosted</vt:lpstr>
      <vt:lpstr>Contract_Project</vt:lpstr>
      <vt:lpstr>Contract_ProjectManager</vt:lpstr>
      <vt:lpstr>Contract_ProjectName</vt:lpstr>
      <vt:lpstr>Contract_ProjectTeamMembers</vt:lpstr>
      <vt:lpstr>Contract_RenewalNoticePeriod</vt:lpstr>
      <vt:lpstr>Contract_RenewalTerm</vt:lpstr>
      <vt:lpstr>Contract_ServiceLead</vt:lpstr>
      <vt:lpstr>Contract_ShipToCity</vt:lpstr>
      <vt:lpstr>Contract_ShipToClientName</vt:lpstr>
      <vt:lpstr>Contract_ShipToCompanySAP</vt:lpstr>
      <vt:lpstr>Contract_ShipToContactEmailAddress</vt:lpstr>
      <vt:lpstr>Contract_ShipToContactFirstName</vt:lpstr>
      <vt:lpstr>Contract_ShipToContactLastName</vt:lpstr>
      <vt:lpstr>Contract_ShipToContactSAP</vt:lpstr>
      <vt:lpstr>Contract_ShipToContactTelephoneNumber</vt:lpstr>
      <vt:lpstr>Contract_ShipToCountryCodeLookup</vt:lpstr>
      <vt:lpstr>Contract_ShipToPostalZipCode</vt:lpstr>
      <vt:lpstr>Contract_ShipToStateProvince</vt:lpstr>
      <vt:lpstr>Contract_ShipToStreet</vt:lpstr>
      <vt:lpstr>Contract_SoldToCity</vt:lpstr>
      <vt:lpstr>Contract_SoldToCountry</vt:lpstr>
      <vt:lpstr>Contract_SoldToStateProvince</vt:lpstr>
      <vt:lpstr>Contract_SoldToStreet</vt:lpstr>
      <vt:lpstr>Contract_SoldToZipPostalCode</vt:lpstr>
      <vt:lpstr>Contract_SpecialBillingInstructions</vt:lpstr>
      <vt:lpstr>Contract_SpecialShippingInstructions</vt:lpstr>
      <vt:lpstr>Contract_StartDate</vt:lpstr>
      <vt:lpstr>Contract_TerminationNotice</vt:lpstr>
      <vt:lpstr>Contract_VATTaxID</vt:lpstr>
      <vt:lpstr>ContractLineItem_CCID</vt:lpstr>
      <vt:lpstr>ContractLineItem_CCQuoteID</vt:lpstr>
      <vt:lpstr>ContractLineItem_Description</vt:lpstr>
      <vt:lpstr>ContractLineItem_Discount</vt:lpstr>
      <vt:lpstr>ContractLineItem_EndDate</vt:lpstr>
      <vt:lpstr>ContractLineItem_InvoiceRemarks</vt:lpstr>
      <vt:lpstr>ContractLineItem_LicenseNumber</vt:lpstr>
      <vt:lpstr>ContractLineItem_LicenseType</vt:lpstr>
      <vt:lpstr>ContractLineItem_MaterialCode</vt:lpstr>
      <vt:lpstr>ContractLineItem_Numconuser</vt:lpstr>
      <vt:lpstr>ContractLineItem_Numpotusers</vt:lpstr>
      <vt:lpstr>ContractLineItem_Quantity</vt:lpstr>
      <vt:lpstr>ContractLineItem_SalesPrice</vt:lpstr>
      <vt:lpstr>ContractLineItem_SAPLineItem</vt:lpstr>
      <vt:lpstr>ContractLineItem_Sites</vt:lpstr>
      <vt:lpstr>ContractLineItem_Start</vt:lpstr>
      <vt:lpstr>ContractLineItem_StartDate</vt:lpstr>
      <vt:lpstr>ContractLineItem_TotalDiscountAmount</vt:lpstr>
      <vt:lpstr>ContractLineItem_UnitListPriceNew</vt:lpstr>
      <vt:lpstr>ContractLineRow2_TotalPriceFromOpportunity_LineItem</vt:lpstr>
      <vt:lpstr>IHSMarkitLegalEntityNew_LegalEntityText</vt:lpstr>
      <vt:lpstr>Opportunity_Account</vt:lpstr>
      <vt:lpstr>Opportunity_ComplianceRestrictions</vt:lpstr>
      <vt:lpstr>Opportunity_ContinuationEndDate</vt:lpstr>
      <vt:lpstr>Opportunity_GovernmentContractNumber</vt:lpstr>
      <vt:lpstr>Opportunity_Opportunitynum</vt:lpstr>
      <vt:lpstr>Opportunity_SAPContractNumber</vt:lpstr>
      <vt:lpstr>Opportunity_TotalDaysOfContinuation</vt:lpstr>
      <vt:lpstr>OpportunityOwner_FullName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2017-09-14T19:59:25Z</dcterms:created>
  <dcterms:modified xsi:type="dcterms:W3CDTF">2018-08-10T11:38:48Z</dcterms:modified>
</cp:coreProperties>
</file>