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70447cdd5c72c8c/Project_DATA/Ke Hoach/KH Ship/"/>
    </mc:Choice>
  </mc:AlternateContent>
  <xr:revisionPtr revIDLastSave="12" documentId="8_{C87B9C9B-E390-49E0-B9D7-D0B4AEAF21D2}" xr6:coauthVersionLast="47" xr6:coauthVersionMax="47" xr10:uidLastSave="{50C0DCB8-6305-494E-B863-13D815079C72}"/>
  <bookViews>
    <workbookView xWindow="-98" yWindow="-98" windowWidth="22695" windowHeight="14476" tabRatio="881" xr2:uid="{00000000-000D-0000-FFFF-FFFF00000000}"/>
  </bookViews>
  <sheets>
    <sheet name="kiem tra po" sheetId="107" r:id="rId1"/>
    <sheet name="TH 2023" sheetId="86" r:id="rId2"/>
    <sheet name="TRIEN KHAI SX" sheetId="89" r:id="rId3"/>
    <sheet name="BANG XEP CONT" sheetId="84" r:id="rId4"/>
    <sheet name="trien khai cty" sheetId="109" r:id="rId5"/>
    <sheet name="EXTRA" sheetId="101" r:id="rId6"/>
    <sheet name="cube" sheetId="104" r:id="rId7"/>
  </sheets>
  <externalReferences>
    <externalReference r:id="rId8"/>
  </externalReferences>
  <definedNames>
    <definedName name="_xlnm._FilterDatabase" localSheetId="3" hidden="1">'BANG XEP CONT'!$A$7:$AY$23</definedName>
    <definedName name="_xlnm._FilterDatabase" localSheetId="6" hidden="1">cube!$A$7:$U$75</definedName>
    <definedName name="_xlnm._FilterDatabase" localSheetId="5" hidden="1">EXTRA!$A$10:$AP$57</definedName>
    <definedName name="_xlnm._FilterDatabase" localSheetId="0" hidden="1">'kiem tra po'!$A$4:$O$33</definedName>
    <definedName name="_xlnm._FilterDatabase" localSheetId="1" hidden="1">'TH 2023'!$A$12:$AU$68</definedName>
    <definedName name="_xlnm._FilterDatabase" localSheetId="2" hidden="1">'TRIEN KHAI SX'!$A$8:$CC$58</definedName>
    <definedName name="_xlnm.Print_Titles" localSheetId="1">'TH 2023'!$B:$B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" i="86" l="1"/>
  <c r="M59" i="86"/>
  <c r="M58" i="86"/>
  <c r="M57" i="86"/>
  <c r="M56" i="86"/>
  <c r="M55" i="86"/>
  <c r="M54" i="86"/>
  <c r="M53" i="86"/>
  <c r="M52" i="86"/>
  <c r="M51" i="86"/>
  <c r="M50" i="86"/>
  <c r="M49" i="86"/>
  <c r="M48" i="86"/>
  <c r="M47" i="86"/>
  <c r="M46" i="86"/>
  <c r="M45" i="86"/>
  <c r="M44" i="86"/>
  <c r="M43" i="86"/>
  <c r="M42" i="86"/>
  <c r="M41" i="86"/>
  <c r="M40" i="86"/>
  <c r="M39" i="86"/>
  <c r="M38" i="86"/>
  <c r="M37" i="86"/>
  <c r="M36" i="86"/>
  <c r="M35" i="86"/>
  <c r="M34" i="86"/>
  <c r="M33" i="86"/>
  <c r="M32" i="86"/>
  <c r="M31" i="86"/>
  <c r="M30" i="86"/>
  <c r="M29" i="86"/>
  <c r="M28" i="86"/>
  <c r="M27" i="86"/>
  <c r="M26" i="86"/>
  <c r="M25" i="86"/>
  <c r="M24" i="86"/>
  <c r="M23" i="86"/>
  <c r="M22" i="86"/>
  <c r="M21" i="86"/>
  <c r="M20" i="86"/>
  <c r="M19" i="86"/>
  <c r="M18" i="86"/>
  <c r="M17" i="86"/>
  <c r="M16" i="86"/>
  <c r="M15" i="86"/>
  <c r="M14" i="86"/>
  <c r="N53" i="109"/>
  <c r="L53" i="109"/>
  <c r="K53" i="109"/>
  <c r="J53" i="109"/>
  <c r="I53" i="109"/>
  <c r="H53" i="109"/>
  <c r="G53" i="109"/>
  <c r="F53" i="109"/>
  <c r="E52" i="109"/>
  <c r="E51" i="109"/>
  <c r="E50" i="109"/>
  <c r="E49" i="109"/>
  <c r="E48" i="109"/>
  <c r="E47" i="109"/>
  <c r="E46" i="109"/>
  <c r="E45" i="109"/>
  <c r="E44" i="109"/>
  <c r="E43" i="109"/>
  <c r="E42" i="109"/>
  <c r="E41" i="109"/>
  <c r="E40" i="109"/>
  <c r="E39" i="109"/>
  <c r="E38" i="109"/>
  <c r="E37" i="109"/>
  <c r="E36" i="109"/>
  <c r="E35" i="109"/>
  <c r="E34" i="109"/>
  <c r="E33" i="109"/>
  <c r="E32" i="109"/>
  <c r="E31" i="109"/>
  <c r="E30" i="109"/>
  <c r="E29" i="109"/>
  <c r="E28" i="109"/>
  <c r="E27" i="109"/>
  <c r="E26" i="109"/>
  <c r="E25" i="109"/>
  <c r="E24" i="109"/>
  <c r="E23" i="109"/>
  <c r="E22" i="109"/>
  <c r="E21" i="109"/>
  <c r="E20" i="109"/>
  <c r="E19" i="109"/>
  <c r="E18" i="109"/>
  <c r="E17" i="109"/>
  <c r="E16" i="109"/>
  <c r="E15" i="109"/>
  <c r="E14" i="109"/>
  <c r="E53" i="109" l="1"/>
  <c r="AE15" i="86"/>
  <c r="AE16" i="86"/>
  <c r="AE17" i="86"/>
  <c r="AE18" i="86"/>
  <c r="AE19" i="86"/>
  <c r="AE20" i="86"/>
  <c r="AE21" i="86"/>
  <c r="AE22" i="86"/>
  <c r="AE23" i="86"/>
  <c r="AE24" i="86"/>
  <c r="AE25" i="86"/>
  <c r="AE26" i="86"/>
  <c r="AE27" i="86"/>
  <c r="AE28" i="86"/>
  <c r="AE29" i="86"/>
  <c r="AE30" i="86"/>
  <c r="AE31" i="86"/>
  <c r="AE32" i="86"/>
  <c r="AE33" i="86"/>
  <c r="AE34" i="86"/>
  <c r="AE35" i="86"/>
  <c r="AE36" i="86"/>
  <c r="AE37" i="86"/>
  <c r="AE38" i="86"/>
  <c r="AE39" i="86"/>
  <c r="AE40" i="86"/>
  <c r="AE41" i="86"/>
  <c r="AE42" i="86"/>
  <c r="AE43" i="86"/>
  <c r="AE44" i="86"/>
  <c r="AE45" i="86"/>
  <c r="AE46" i="86"/>
  <c r="AE47" i="86"/>
  <c r="AE48" i="86"/>
  <c r="AE49" i="86"/>
  <c r="AE50" i="86"/>
  <c r="AE51" i="86"/>
  <c r="AE52" i="86"/>
  <c r="AE53" i="86"/>
  <c r="AE54" i="86"/>
  <c r="AE55" i="86"/>
  <c r="AE56" i="86"/>
  <c r="AE57" i="86"/>
  <c r="AE58" i="86"/>
  <c r="AE59" i="86"/>
  <c r="AE60" i="86"/>
  <c r="AE14" i="86"/>
  <c r="A33" i="107"/>
  <c r="K9" i="107" l="1"/>
  <c r="N9" i="107" s="1"/>
  <c r="K7" i="107"/>
  <c r="N7" i="107" s="1"/>
  <c r="K8" i="107"/>
  <c r="N8" i="107" s="1"/>
  <c r="K11" i="107"/>
  <c r="N11" i="107" s="1"/>
  <c r="AH10" i="89"/>
  <c r="AH11" i="89"/>
  <c r="AH12" i="89"/>
  <c r="AH13" i="89"/>
  <c r="AH14" i="89"/>
  <c r="AH15" i="89"/>
  <c r="AH16" i="89"/>
  <c r="AH17" i="89"/>
  <c r="AH18" i="89"/>
  <c r="AH19" i="89"/>
  <c r="AH20" i="89"/>
  <c r="AH21" i="89"/>
  <c r="AH22" i="89"/>
  <c r="AH23" i="89"/>
  <c r="AH24" i="89"/>
  <c r="AH25" i="89"/>
  <c r="AH26" i="89"/>
  <c r="AH27" i="89"/>
  <c r="AH28" i="89"/>
  <c r="AH29" i="89"/>
  <c r="AH30" i="89"/>
  <c r="AH31" i="89"/>
  <c r="AH32" i="89"/>
  <c r="AH33" i="89"/>
  <c r="AH34" i="89"/>
  <c r="AH35" i="89"/>
  <c r="AH36" i="89"/>
  <c r="AH37" i="89"/>
  <c r="AH38" i="89"/>
  <c r="AH39" i="89"/>
  <c r="AH40" i="89"/>
  <c r="AH41" i="89"/>
  <c r="AH42" i="89"/>
  <c r="AH43" i="89"/>
  <c r="AH44" i="89"/>
  <c r="AH45" i="89"/>
  <c r="AH46" i="89"/>
  <c r="AH47" i="89"/>
  <c r="AH48" i="89"/>
  <c r="AH49" i="89"/>
  <c r="AH50" i="89"/>
  <c r="AH51" i="89"/>
  <c r="AH52" i="89"/>
  <c r="AH53" i="89"/>
  <c r="AH54" i="89"/>
  <c r="AH55" i="89"/>
  <c r="AH56" i="89"/>
  <c r="AH9" i="89"/>
  <c r="X61" i="86"/>
  <c r="Y61" i="86"/>
  <c r="Z61" i="86"/>
  <c r="AA61" i="86"/>
  <c r="K5" i="107"/>
  <c r="N5" i="107" s="1"/>
  <c r="K6" i="107"/>
  <c r="N6" i="107" s="1"/>
  <c r="K10" i="107"/>
  <c r="N10" i="107" s="1"/>
  <c r="K12" i="107"/>
  <c r="N12" i="107" s="1"/>
  <c r="N54" i="86"/>
  <c r="AG54" i="86" s="1"/>
  <c r="N58" i="86"/>
  <c r="AG58" i="86" s="1"/>
  <c r="BM49" i="89"/>
  <c r="BM52" i="89"/>
  <c r="BM53" i="89"/>
  <c r="BM9" i="89"/>
  <c r="B46" i="89"/>
  <c r="D46" i="89"/>
  <c r="E46" i="89"/>
  <c r="F46" i="89"/>
  <c r="G46" i="89"/>
  <c r="H46" i="89"/>
  <c r="I46" i="89"/>
  <c r="V46" i="89"/>
  <c r="BM46" i="89"/>
  <c r="B47" i="89"/>
  <c r="D47" i="89"/>
  <c r="E47" i="89"/>
  <c r="F47" i="89"/>
  <c r="G47" i="89"/>
  <c r="H47" i="89"/>
  <c r="V47" i="89"/>
  <c r="BM47" i="89"/>
  <c r="B48" i="89"/>
  <c r="D48" i="89"/>
  <c r="E48" i="89"/>
  <c r="F48" i="89"/>
  <c r="G48" i="89"/>
  <c r="H48" i="89"/>
  <c r="V48" i="89"/>
  <c r="BM48" i="89"/>
  <c r="B49" i="89"/>
  <c r="D49" i="89"/>
  <c r="E49" i="89"/>
  <c r="F49" i="89"/>
  <c r="G49" i="89"/>
  <c r="H49" i="89"/>
  <c r="V49" i="89"/>
  <c r="B50" i="89"/>
  <c r="D50" i="89"/>
  <c r="E50" i="89"/>
  <c r="F50" i="89"/>
  <c r="G50" i="89"/>
  <c r="H50" i="89"/>
  <c r="I50" i="89"/>
  <c r="V50" i="89"/>
  <c r="BM50" i="89"/>
  <c r="B51" i="89"/>
  <c r="D51" i="89"/>
  <c r="E51" i="89"/>
  <c r="F51" i="89"/>
  <c r="G51" i="89"/>
  <c r="H51" i="89"/>
  <c r="V51" i="89"/>
  <c r="BM51" i="89"/>
  <c r="B52" i="89"/>
  <c r="D52" i="89"/>
  <c r="E52" i="89"/>
  <c r="F52" i="89"/>
  <c r="G52" i="89"/>
  <c r="H52" i="89"/>
  <c r="V52" i="89"/>
  <c r="B53" i="89"/>
  <c r="D53" i="89"/>
  <c r="E53" i="89"/>
  <c r="F53" i="89"/>
  <c r="G53" i="89"/>
  <c r="H53" i="89"/>
  <c r="V53" i="89"/>
  <c r="B54" i="89"/>
  <c r="D54" i="89"/>
  <c r="E54" i="89"/>
  <c r="F54" i="89"/>
  <c r="G54" i="89"/>
  <c r="H54" i="89"/>
  <c r="I54" i="89"/>
  <c r="V54" i="89"/>
  <c r="BM54" i="89"/>
  <c r="S14" i="107"/>
  <c r="S13" i="107"/>
  <c r="S12" i="107"/>
  <c r="S11" i="107"/>
  <c r="S10" i="107"/>
  <c r="S9" i="107"/>
  <c r="S8" i="107"/>
  <c r="S7" i="107"/>
  <c r="S6" i="107"/>
  <c r="S5" i="107"/>
  <c r="S21" i="107"/>
  <c r="S20" i="107"/>
  <c r="S19" i="107"/>
  <c r="S18" i="107"/>
  <c r="S17" i="107"/>
  <c r="S16" i="107"/>
  <c r="S15" i="107"/>
  <c r="S22" i="107"/>
  <c r="S23" i="107"/>
  <c r="S24" i="107"/>
  <c r="S25" i="107"/>
  <c r="S26" i="107"/>
  <c r="S27" i="107"/>
  <c r="S28" i="107"/>
  <c r="S29" i="107"/>
  <c r="S30" i="107"/>
  <c r="S31" i="107"/>
  <c r="L15" i="107"/>
  <c r="O15" i="107" s="1"/>
  <c r="L16" i="107"/>
  <c r="O16" i="107" s="1"/>
  <c r="L17" i="107"/>
  <c r="O17" i="107" s="1"/>
  <c r="L18" i="107"/>
  <c r="O18" i="107" s="1"/>
  <c r="L19" i="107"/>
  <c r="O19" i="107" s="1"/>
  <c r="L20" i="107"/>
  <c r="O20" i="107" s="1"/>
  <c r="L21" i="107"/>
  <c r="O21" i="107" s="1"/>
  <c r="L22" i="107"/>
  <c r="O22" i="107" s="1"/>
  <c r="L23" i="107"/>
  <c r="O23" i="107" s="1"/>
  <c r="L24" i="107"/>
  <c r="O24" i="107" s="1"/>
  <c r="L25" i="107"/>
  <c r="O25" i="107" s="1"/>
  <c r="L26" i="107"/>
  <c r="O26" i="107" s="1"/>
  <c r="L27" i="107"/>
  <c r="O27" i="107" s="1"/>
  <c r="L28" i="107"/>
  <c r="O28" i="107" s="1"/>
  <c r="L29" i="107"/>
  <c r="O29" i="107" s="1"/>
  <c r="L30" i="107"/>
  <c r="O30" i="107" s="1"/>
  <c r="L31" i="107"/>
  <c r="O31" i="107" s="1"/>
  <c r="K13" i="107"/>
  <c r="N13" i="107" s="1"/>
  <c r="K14" i="107"/>
  <c r="N14" i="107" s="1"/>
  <c r="K15" i="107"/>
  <c r="N15" i="107" s="1"/>
  <c r="K16" i="107"/>
  <c r="N16" i="107" s="1"/>
  <c r="K17" i="107"/>
  <c r="N17" i="107" s="1"/>
  <c r="K18" i="107"/>
  <c r="N18" i="107" s="1"/>
  <c r="K19" i="107"/>
  <c r="N19" i="107" s="1"/>
  <c r="K20" i="107"/>
  <c r="N20" i="107" s="1"/>
  <c r="K21" i="107"/>
  <c r="N21" i="107" s="1"/>
  <c r="K22" i="107"/>
  <c r="N22" i="107" s="1"/>
  <c r="K23" i="107"/>
  <c r="N23" i="107" s="1"/>
  <c r="K24" i="107"/>
  <c r="N24" i="107" s="1"/>
  <c r="K25" i="107"/>
  <c r="N25" i="107" s="1"/>
  <c r="K26" i="107"/>
  <c r="N26" i="107" s="1"/>
  <c r="K27" i="107"/>
  <c r="N27" i="107" s="1"/>
  <c r="K28" i="107"/>
  <c r="N28" i="107" s="1"/>
  <c r="K29" i="107"/>
  <c r="N29" i="107" s="1"/>
  <c r="K30" i="107"/>
  <c r="N30" i="107" s="1"/>
  <c r="K31" i="107"/>
  <c r="N31" i="107" s="1"/>
  <c r="Q11" i="107"/>
  <c r="W11" i="107"/>
  <c r="Q12" i="107"/>
  <c r="W12" i="107"/>
  <c r="Q13" i="107"/>
  <c r="W13" i="107"/>
  <c r="Q14" i="107"/>
  <c r="W14" i="107"/>
  <c r="Q15" i="107"/>
  <c r="W15" i="107"/>
  <c r="Q16" i="107"/>
  <c r="W16" i="107"/>
  <c r="Q17" i="107"/>
  <c r="W17" i="107"/>
  <c r="Q18" i="107"/>
  <c r="W18" i="107"/>
  <c r="Q19" i="107"/>
  <c r="W19" i="107"/>
  <c r="Q20" i="107"/>
  <c r="W20" i="107"/>
  <c r="Q21" i="107"/>
  <c r="W21" i="107"/>
  <c r="Q22" i="107"/>
  <c r="W22" i="107"/>
  <c r="Q23" i="107"/>
  <c r="W23" i="107"/>
  <c r="Q24" i="107"/>
  <c r="W24" i="107"/>
  <c r="Q25" i="107"/>
  <c r="W25" i="107"/>
  <c r="Q26" i="107"/>
  <c r="W26" i="107"/>
  <c r="Q27" i="107"/>
  <c r="W27" i="107"/>
  <c r="Q28" i="107"/>
  <c r="W28" i="107"/>
  <c r="Q29" i="107"/>
  <c r="W29" i="107"/>
  <c r="Q30" i="107"/>
  <c r="W30" i="107"/>
  <c r="N53" i="86"/>
  <c r="AG53" i="86" s="1"/>
  <c r="N56" i="86"/>
  <c r="AG56" i="86" s="1"/>
  <c r="N57" i="86"/>
  <c r="AG57" i="86" s="1"/>
  <c r="C54" i="86"/>
  <c r="D54" i="86"/>
  <c r="E54" i="86"/>
  <c r="F54" i="86"/>
  <c r="G54" i="86"/>
  <c r="J54" i="86"/>
  <c r="K54" i="86"/>
  <c r="L54" i="86"/>
  <c r="C55" i="86"/>
  <c r="D55" i="86"/>
  <c r="E55" i="86"/>
  <c r="F55" i="86"/>
  <c r="G55" i="86"/>
  <c r="J55" i="86"/>
  <c r="K55" i="86"/>
  <c r="L55" i="86"/>
  <c r="N55" i="86"/>
  <c r="C56" i="86"/>
  <c r="D56" i="86"/>
  <c r="E56" i="86"/>
  <c r="F56" i="86"/>
  <c r="G56" i="86"/>
  <c r="J56" i="86"/>
  <c r="K56" i="86"/>
  <c r="L56" i="86"/>
  <c r="C57" i="86"/>
  <c r="D57" i="86"/>
  <c r="E57" i="86"/>
  <c r="F57" i="86"/>
  <c r="G57" i="86"/>
  <c r="J57" i="86"/>
  <c r="K57" i="86"/>
  <c r="L57" i="86"/>
  <c r="AH57" i="86"/>
  <c r="C58" i="86"/>
  <c r="D58" i="86"/>
  <c r="E58" i="86"/>
  <c r="F58" i="86"/>
  <c r="G58" i="86"/>
  <c r="J58" i="86"/>
  <c r="K58" i="86"/>
  <c r="L58" i="86"/>
  <c r="AH58" i="86"/>
  <c r="C52" i="86"/>
  <c r="D52" i="86"/>
  <c r="E52" i="86"/>
  <c r="F52" i="86"/>
  <c r="G52" i="86"/>
  <c r="K52" i="86"/>
  <c r="L52" i="86"/>
  <c r="N52" i="86"/>
  <c r="AG52" i="86" s="1"/>
  <c r="C53" i="86"/>
  <c r="D53" i="86"/>
  <c r="E53" i="86"/>
  <c r="F53" i="86"/>
  <c r="G53" i="86"/>
  <c r="J53" i="86"/>
  <c r="K53" i="86"/>
  <c r="L53" i="86"/>
  <c r="C59" i="86"/>
  <c r="D59" i="86"/>
  <c r="E59" i="86"/>
  <c r="F59" i="86"/>
  <c r="G59" i="86"/>
  <c r="J59" i="86"/>
  <c r="K59" i="86"/>
  <c r="L59" i="86"/>
  <c r="N59" i="86"/>
  <c r="AG59" i="86" s="1"/>
  <c r="AH59" i="86"/>
  <c r="A65" i="104"/>
  <c r="A62" i="104"/>
  <c r="A59" i="104"/>
  <c r="A55" i="104"/>
  <c r="E49" i="86"/>
  <c r="P40" i="104"/>
  <c r="P41" i="104"/>
  <c r="P42" i="104"/>
  <c r="P43" i="104"/>
  <c r="O42" i="104"/>
  <c r="O41" i="104"/>
  <c r="O40" i="104"/>
  <c r="P36" i="104"/>
  <c r="P37" i="104"/>
  <c r="P38" i="104"/>
  <c r="P39" i="104"/>
  <c r="O38" i="104"/>
  <c r="O37" i="104"/>
  <c r="O36" i="104"/>
  <c r="A64" i="104"/>
  <c r="O64" i="104"/>
  <c r="P64" i="104"/>
  <c r="AA64" i="104"/>
  <c r="A61" i="104"/>
  <c r="O61" i="104"/>
  <c r="P61" i="104"/>
  <c r="AA61" i="104"/>
  <c r="A57" i="104"/>
  <c r="O57" i="104"/>
  <c r="P57" i="104"/>
  <c r="AA57" i="104"/>
  <c r="A58" i="104"/>
  <c r="O58" i="104"/>
  <c r="P58" i="104"/>
  <c r="AA58" i="104"/>
  <c r="AH57" i="89" l="1"/>
  <c r="AI54" i="89"/>
  <c r="AI50" i="89"/>
  <c r="AI46" i="89"/>
  <c r="AI58" i="86"/>
  <c r="I53" i="89"/>
  <c r="AI53" i="89" s="1"/>
  <c r="I52" i="89"/>
  <c r="AI52" i="89" s="1"/>
  <c r="I49" i="89"/>
  <c r="AI49" i="89" s="1"/>
  <c r="I48" i="89"/>
  <c r="AI48" i="89" s="1"/>
  <c r="I47" i="89"/>
  <c r="AI47" i="89" s="1"/>
  <c r="AI59" i="86"/>
  <c r="I51" i="89"/>
  <c r="AI51" i="89" s="1"/>
  <c r="BN54" i="89"/>
  <c r="BN50" i="89"/>
  <c r="BN46" i="89"/>
  <c r="K33" i="107"/>
  <c r="S3" i="107"/>
  <c r="R29" i="107"/>
  <c r="R25" i="107"/>
  <c r="R21" i="107"/>
  <c r="R17" i="107"/>
  <c r="R15" i="107"/>
  <c r="R13" i="107"/>
  <c r="R27" i="107"/>
  <c r="R23" i="107"/>
  <c r="R19" i="107"/>
  <c r="R11" i="107"/>
  <c r="R30" i="107"/>
  <c r="R28" i="107"/>
  <c r="R26" i="107"/>
  <c r="R24" i="107"/>
  <c r="R22" i="107"/>
  <c r="R20" i="107"/>
  <c r="R18" i="107"/>
  <c r="R16" i="107"/>
  <c r="R14" i="107"/>
  <c r="R12" i="107"/>
  <c r="AJ57" i="86"/>
  <c r="AK57" i="86" s="1"/>
  <c r="AJ58" i="86"/>
  <c r="AK58" i="86" s="1"/>
  <c r="AJ59" i="86"/>
  <c r="AK59" i="86" s="1"/>
  <c r="AI57" i="86"/>
  <c r="AG55" i="86"/>
  <c r="A60" i="104"/>
  <c r="O60" i="104"/>
  <c r="P60" i="104"/>
  <c r="AA60" i="104"/>
  <c r="A63" i="104"/>
  <c r="O63" i="104"/>
  <c r="P63" i="104"/>
  <c r="AA63" i="104"/>
  <c r="A66" i="104"/>
  <c r="O66" i="104"/>
  <c r="P66" i="104"/>
  <c r="AA66" i="104"/>
  <c r="A67" i="104"/>
  <c r="O67" i="104"/>
  <c r="P67" i="104"/>
  <c r="AA67" i="104"/>
  <c r="A68" i="104"/>
  <c r="O68" i="104"/>
  <c r="P68" i="104"/>
  <c r="AA68" i="104"/>
  <c r="BP54" i="89" l="1"/>
  <c r="BP50" i="89"/>
  <c r="BP46" i="89"/>
  <c r="BN47" i="89"/>
  <c r="BP47" i="89" s="1"/>
  <c r="BN48" i="89"/>
  <c r="BP48" i="89" s="1"/>
  <c r="BN49" i="89"/>
  <c r="BP49" i="89" s="1"/>
  <c r="BN51" i="89"/>
  <c r="BP51" i="89" s="1"/>
  <c r="BN52" i="89"/>
  <c r="BP52" i="89" s="1"/>
  <c r="BN53" i="89"/>
  <c r="BP53" i="89" s="1"/>
  <c r="A53" i="104"/>
  <c r="O53" i="104"/>
  <c r="P53" i="104"/>
  <c r="AA53" i="104"/>
  <c r="A54" i="104"/>
  <c r="O54" i="104"/>
  <c r="J52" i="86" s="1"/>
  <c r="P54" i="104"/>
  <c r="AA54" i="104"/>
  <c r="A56" i="104"/>
  <c r="O56" i="104"/>
  <c r="P56" i="104"/>
  <c r="AA56" i="104"/>
  <c r="A69" i="104"/>
  <c r="O69" i="104"/>
  <c r="P69" i="104"/>
  <c r="AA69" i="104"/>
  <c r="A70" i="104"/>
  <c r="O70" i="104"/>
  <c r="P70" i="104"/>
  <c r="AA70" i="104"/>
  <c r="A71" i="104"/>
  <c r="O71" i="104"/>
  <c r="P71" i="104"/>
  <c r="AA71" i="104"/>
  <c r="C48" i="86"/>
  <c r="AN9" i="84" l="1"/>
  <c r="AO9" i="84"/>
  <c r="AP9" i="84"/>
  <c r="AQ9" i="84"/>
  <c r="AN10" i="84"/>
  <c r="AO10" i="84"/>
  <c r="AP10" i="84"/>
  <c r="AQ10" i="84"/>
  <c r="AN11" i="84"/>
  <c r="AO11" i="84"/>
  <c r="AP11" i="84"/>
  <c r="AQ11" i="84"/>
  <c r="AN12" i="84"/>
  <c r="AO12" i="84"/>
  <c r="AP12" i="84"/>
  <c r="AQ12" i="84"/>
  <c r="AN13" i="84"/>
  <c r="AO13" i="84"/>
  <c r="AP13" i="84"/>
  <c r="AQ13" i="84"/>
  <c r="AN14" i="84"/>
  <c r="AO14" i="84"/>
  <c r="AP14" i="84"/>
  <c r="AQ14" i="84"/>
  <c r="AN15" i="84"/>
  <c r="AO15" i="84"/>
  <c r="AP15" i="84"/>
  <c r="AQ15" i="84"/>
  <c r="AN16" i="84"/>
  <c r="AO16" i="84"/>
  <c r="AP16" i="84"/>
  <c r="AQ16" i="84"/>
  <c r="AN17" i="84"/>
  <c r="AO17" i="84"/>
  <c r="AP17" i="84"/>
  <c r="AQ17" i="84"/>
  <c r="AN18" i="84"/>
  <c r="AO18" i="84"/>
  <c r="AP18" i="84"/>
  <c r="AQ18" i="84"/>
  <c r="AN19" i="84"/>
  <c r="AO19" i="84"/>
  <c r="AP19" i="84"/>
  <c r="AQ19" i="84"/>
  <c r="AN20" i="84"/>
  <c r="AO20" i="84"/>
  <c r="AP20" i="84"/>
  <c r="AQ20" i="84"/>
  <c r="AQ8" i="84"/>
  <c r="AP8" i="84"/>
  <c r="AO8" i="84"/>
  <c r="AN8" i="84"/>
  <c r="S20" i="84" l="1"/>
  <c r="H20" i="84"/>
  <c r="G20" i="84"/>
  <c r="E20" i="84"/>
  <c r="D20" i="84"/>
  <c r="S19" i="84"/>
  <c r="H19" i="84"/>
  <c r="G19" i="84"/>
  <c r="E19" i="84"/>
  <c r="D19" i="84"/>
  <c r="S18" i="84"/>
  <c r="H18" i="84"/>
  <c r="G18" i="84"/>
  <c r="E18" i="84"/>
  <c r="D18" i="84"/>
  <c r="S17" i="84"/>
  <c r="H17" i="84"/>
  <c r="G17" i="84"/>
  <c r="E17" i="84"/>
  <c r="D17" i="84"/>
  <c r="S16" i="84"/>
  <c r="H16" i="84"/>
  <c r="G16" i="84"/>
  <c r="E16" i="84"/>
  <c r="D16" i="84"/>
  <c r="S15" i="84"/>
  <c r="H15" i="84"/>
  <c r="G15" i="84"/>
  <c r="E15" i="84"/>
  <c r="D15" i="84"/>
  <c r="S14" i="84"/>
  <c r="H14" i="84"/>
  <c r="G14" i="84"/>
  <c r="E14" i="84"/>
  <c r="D14" i="84"/>
  <c r="S13" i="84"/>
  <c r="H13" i="84"/>
  <c r="G13" i="84"/>
  <c r="E13" i="84"/>
  <c r="D13" i="84"/>
  <c r="S12" i="84"/>
  <c r="H12" i="84"/>
  <c r="G12" i="84"/>
  <c r="E12" i="84"/>
  <c r="D12" i="84"/>
  <c r="S11" i="84"/>
  <c r="H11" i="84"/>
  <c r="G11" i="84"/>
  <c r="E11" i="84"/>
  <c r="D11" i="84"/>
  <c r="B40" i="89"/>
  <c r="D40" i="89"/>
  <c r="E40" i="89"/>
  <c r="F40" i="89"/>
  <c r="G40" i="89"/>
  <c r="H40" i="89"/>
  <c r="I40" i="89"/>
  <c r="V40" i="89"/>
  <c r="AH53" i="86" s="1"/>
  <c r="BM40" i="89"/>
  <c r="B41" i="89"/>
  <c r="D41" i="89"/>
  <c r="E41" i="89"/>
  <c r="F41" i="89"/>
  <c r="G41" i="89"/>
  <c r="H41" i="89"/>
  <c r="I41" i="89"/>
  <c r="V41" i="89"/>
  <c r="BM41" i="89"/>
  <c r="B42" i="89"/>
  <c r="D42" i="89"/>
  <c r="E42" i="89"/>
  <c r="F42" i="89"/>
  <c r="G42" i="89"/>
  <c r="H42" i="89"/>
  <c r="I42" i="89"/>
  <c r="V42" i="89"/>
  <c r="AH55" i="86" s="1"/>
  <c r="BM42" i="89"/>
  <c r="B43" i="89"/>
  <c r="D43" i="89"/>
  <c r="E43" i="89"/>
  <c r="F43" i="89"/>
  <c r="G43" i="89"/>
  <c r="H43" i="89"/>
  <c r="I43" i="89"/>
  <c r="V43" i="89"/>
  <c r="AH56" i="86" s="1"/>
  <c r="BM43" i="89"/>
  <c r="B44" i="89"/>
  <c r="D44" i="89"/>
  <c r="E44" i="89"/>
  <c r="F44" i="89"/>
  <c r="G44" i="89"/>
  <c r="H44" i="89"/>
  <c r="I44" i="89"/>
  <c r="V44" i="89"/>
  <c r="BM44" i="89"/>
  <c r="B45" i="89"/>
  <c r="D45" i="89"/>
  <c r="E45" i="89"/>
  <c r="F45" i="89"/>
  <c r="G45" i="89"/>
  <c r="H45" i="89"/>
  <c r="I45" i="89"/>
  <c r="V45" i="89"/>
  <c r="BM45" i="89"/>
  <c r="B55" i="89"/>
  <c r="D55" i="89"/>
  <c r="E55" i="89"/>
  <c r="F55" i="89"/>
  <c r="G55" i="89"/>
  <c r="H55" i="89"/>
  <c r="I55" i="89"/>
  <c r="V55" i="89"/>
  <c r="BM55" i="89"/>
  <c r="C44" i="86"/>
  <c r="D44" i="86"/>
  <c r="E44" i="86"/>
  <c r="F44" i="86"/>
  <c r="G44" i="86"/>
  <c r="K44" i="86"/>
  <c r="L44" i="86"/>
  <c r="N44" i="86"/>
  <c r="AG44" i="86" s="1"/>
  <c r="AH44" i="86"/>
  <c r="C45" i="86"/>
  <c r="D45" i="86"/>
  <c r="E45" i="86"/>
  <c r="F45" i="86"/>
  <c r="G45" i="86"/>
  <c r="K45" i="86"/>
  <c r="L45" i="86"/>
  <c r="N45" i="86"/>
  <c r="AH45" i="86"/>
  <c r="C46" i="86"/>
  <c r="D46" i="86"/>
  <c r="E46" i="86"/>
  <c r="F46" i="86"/>
  <c r="G46" i="86"/>
  <c r="K46" i="86"/>
  <c r="L46" i="86"/>
  <c r="N46" i="86"/>
  <c r="AG46" i="86" s="1"/>
  <c r="AH46" i="86"/>
  <c r="C47" i="86"/>
  <c r="D47" i="86"/>
  <c r="E47" i="86"/>
  <c r="F47" i="86"/>
  <c r="G47" i="86"/>
  <c r="K47" i="86"/>
  <c r="L47" i="86"/>
  <c r="N47" i="86"/>
  <c r="AG47" i="86" s="1"/>
  <c r="AH47" i="86"/>
  <c r="D48" i="86"/>
  <c r="E48" i="86"/>
  <c r="F48" i="86"/>
  <c r="G48" i="86"/>
  <c r="K48" i="86"/>
  <c r="L48" i="86"/>
  <c r="L13" i="107"/>
  <c r="O13" i="107" s="1"/>
  <c r="N48" i="86"/>
  <c r="AG48" i="86" s="1"/>
  <c r="AH48" i="86"/>
  <c r="C49" i="86"/>
  <c r="D49" i="86"/>
  <c r="F49" i="86"/>
  <c r="G49" i="86"/>
  <c r="K49" i="86"/>
  <c r="L49" i="86"/>
  <c r="L14" i="107"/>
  <c r="O14" i="107" s="1"/>
  <c r="N49" i="86"/>
  <c r="AH49" i="86"/>
  <c r="C50" i="86"/>
  <c r="D50" i="86"/>
  <c r="E50" i="86"/>
  <c r="F50" i="86"/>
  <c r="G50" i="86"/>
  <c r="K50" i="86"/>
  <c r="L50" i="86"/>
  <c r="N50" i="86"/>
  <c r="AG50" i="86" s="1"/>
  <c r="C51" i="86"/>
  <c r="D51" i="86"/>
  <c r="E51" i="86"/>
  <c r="F51" i="86"/>
  <c r="G51" i="86"/>
  <c r="J51" i="86"/>
  <c r="K51" i="86"/>
  <c r="L51" i="86"/>
  <c r="N51" i="86"/>
  <c r="AG51" i="86" s="1"/>
  <c r="P11" i="86"/>
  <c r="AI43" i="89" l="1"/>
  <c r="AI55" i="89"/>
  <c r="AI42" i="89"/>
  <c r="AI45" i="89"/>
  <c r="AI41" i="89"/>
  <c r="AI44" i="89"/>
  <c r="AI40" i="89"/>
  <c r="BN42" i="89"/>
  <c r="AI55" i="86"/>
  <c r="AJ55" i="86"/>
  <c r="AK55" i="86" s="1"/>
  <c r="AI53" i="86"/>
  <c r="AJ53" i="86"/>
  <c r="AK53" i="86" s="1"/>
  <c r="AI56" i="86"/>
  <c r="AJ56" i="86"/>
  <c r="AK56" i="86" s="1"/>
  <c r="AH54" i="86"/>
  <c r="BN43" i="89"/>
  <c r="BN41" i="89"/>
  <c r="BN55" i="89"/>
  <c r="BN45" i="89"/>
  <c r="BN44" i="89"/>
  <c r="BN40" i="89"/>
  <c r="AI47" i="86"/>
  <c r="AI48" i="86"/>
  <c r="U21" i="84"/>
  <c r="AA20" i="84"/>
  <c r="AA18" i="84"/>
  <c r="AM18" i="84"/>
  <c r="AM17" i="84"/>
  <c r="AI49" i="86"/>
  <c r="AI46" i="86"/>
  <c r="AI45" i="86"/>
  <c r="AI44" i="86"/>
  <c r="AJ48" i="86"/>
  <c r="AJ44" i="86"/>
  <c r="AJ49" i="86"/>
  <c r="AJ45" i="86"/>
  <c r="AJ47" i="86"/>
  <c r="AG49" i="86"/>
  <c r="AJ46" i="86"/>
  <c r="AG45" i="86"/>
  <c r="AA17" i="84"/>
  <c r="AM19" i="84"/>
  <c r="AM15" i="84"/>
  <c r="AA19" i="84"/>
  <c r="AM16" i="84"/>
  <c r="AA16" i="84"/>
  <c r="AA15" i="84"/>
  <c r="S10" i="84"/>
  <c r="G10" i="84"/>
  <c r="E10" i="84"/>
  <c r="D10" i="84"/>
  <c r="S9" i="84"/>
  <c r="G9" i="84"/>
  <c r="E9" i="84"/>
  <c r="D9" i="84"/>
  <c r="S8" i="84"/>
  <c r="G8" i="84"/>
  <c r="E8" i="84"/>
  <c r="D8" i="84"/>
  <c r="B36" i="89"/>
  <c r="D36" i="89"/>
  <c r="E36" i="89"/>
  <c r="F36" i="89"/>
  <c r="G36" i="89"/>
  <c r="H36" i="89"/>
  <c r="I36" i="89"/>
  <c r="V36" i="89"/>
  <c r="BM36" i="89"/>
  <c r="B37" i="89"/>
  <c r="D37" i="89"/>
  <c r="E37" i="89"/>
  <c r="F37" i="89"/>
  <c r="G37" i="89"/>
  <c r="H37" i="89"/>
  <c r="I37" i="89"/>
  <c r="V37" i="89"/>
  <c r="AH50" i="86" s="1"/>
  <c r="AI50" i="86" s="1"/>
  <c r="BM37" i="89"/>
  <c r="B38" i="89"/>
  <c r="D38" i="89"/>
  <c r="E38" i="89"/>
  <c r="F38" i="89"/>
  <c r="G38" i="89"/>
  <c r="H38" i="89"/>
  <c r="I38" i="89"/>
  <c r="V38" i="89"/>
  <c r="AH51" i="86" s="1"/>
  <c r="AI51" i="86" s="1"/>
  <c r="BM38" i="89"/>
  <c r="B39" i="89"/>
  <c r="D39" i="89"/>
  <c r="E39" i="89"/>
  <c r="F39" i="89"/>
  <c r="G39" i="89"/>
  <c r="H39" i="89"/>
  <c r="I39" i="89"/>
  <c r="V39" i="89"/>
  <c r="AH52" i="86" s="1"/>
  <c r="BM39" i="89"/>
  <c r="R11" i="84"/>
  <c r="R12" i="84"/>
  <c r="R13" i="84"/>
  <c r="R14" i="84"/>
  <c r="R20" i="84"/>
  <c r="C42" i="86"/>
  <c r="D42" i="86"/>
  <c r="E42" i="86"/>
  <c r="F42" i="86"/>
  <c r="G42" i="86"/>
  <c r="K42" i="86"/>
  <c r="L42" i="86"/>
  <c r="N42" i="86"/>
  <c r="AG42" i="86" s="1"/>
  <c r="AH42" i="86"/>
  <c r="C43" i="86"/>
  <c r="D43" i="86"/>
  <c r="E43" i="86"/>
  <c r="F43" i="86"/>
  <c r="G43" i="86"/>
  <c r="K43" i="86"/>
  <c r="L43" i="86"/>
  <c r="N43" i="86"/>
  <c r="AG43" i="86" s="1"/>
  <c r="AH43" i="86"/>
  <c r="C60" i="86"/>
  <c r="D60" i="86"/>
  <c r="E60" i="86"/>
  <c r="F60" i="86"/>
  <c r="G60" i="86"/>
  <c r="J60" i="86"/>
  <c r="K60" i="86"/>
  <c r="L60" i="86"/>
  <c r="N60" i="86"/>
  <c r="AG60" i="86" s="1"/>
  <c r="AH60" i="86"/>
  <c r="A43" i="104"/>
  <c r="O43" i="104"/>
  <c r="AA43" i="104"/>
  <c r="A44" i="104"/>
  <c r="O44" i="104"/>
  <c r="P44" i="104"/>
  <c r="AA44" i="104"/>
  <c r="A45" i="104"/>
  <c r="O45" i="104"/>
  <c r="P45" i="104"/>
  <c r="AA45" i="104"/>
  <c r="A46" i="104"/>
  <c r="O46" i="104"/>
  <c r="P46" i="104"/>
  <c r="AA46" i="104"/>
  <c r="A47" i="104"/>
  <c r="O47" i="104"/>
  <c r="P47" i="104"/>
  <c r="AA47" i="104"/>
  <c r="A48" i="104"/>
  <c r="O48" i="104"/>
  <c r="P48" i="104"/>
  <c r="AA48" i="104"/>
  <c r="A49" i="104"/>
  <c r="O49" i="104"/>
  <c r="P49" i="104"/>
  <c r="AA49" i="104"/>
  <c r="A50" i="104"/>
  <c r="O50" i="104"/>
  <c r="P50" i="104"/>
  <c r="AA50" i="104"/>
  <c r="A51" i="104"/>
  <c r="O51" i="104"/>
  <c r="P51" i="104"/>
  <c r="AA51" i="104"/>
  <c r="A52" i="104"/>
  <c r="O52" i="104"/>
  <c r="J50" i="86" s="1"/>
  <c r="P52" i="104"/>
  <c r="AA52" i="104"/>
  <c r="N20" i="86"/>
  <c r="AG20" i="86" s="1"/>
  <c r="N26" i="86"/>
  <c r="AG26" i="86" s="1"/>
  <c r="C25" i="86"/>
  <c r="D25" i="86"/>
  <c r="E25" i="86"/>
  <c r="F25" i="86"/>
  <c r="G25" i="86"/>
  <c r="K25" i="86"/>
  <c r="L25" i="86"/>
  <c r="N25" i="86"/>
  <c r="AG25" i="86" s="1"/>
  <c r="C26" i="86"/>
  <c r="D26" i="86"/>
  <c r="E26" i="86"/>
  <c r="F26" i="86"/>
  <c r="G26" i="86"/>
  <c r="K26" i="86"/>
  <c r="L26" i="86"/>
  <c r="C27" i="86"/>
  <c r="D27" i="86"/>
  <c r="E27" i="86"/>
  <c r="F27" i="86"/>
  <c r="G27" i="86"/>
  <c r="K27" i="86"/>
  <c r="L27" i="86"/>
  <c r="N27" i="86"/>
  <c r="AG27" i="86" s="1"/>
  <c r="C18" i="86"/>
  <c r="D18" i="86"/>
  <c r="E18" i="86"/>
  <c r="F18" i="86"/>
  <c r="G18" i="86"/>
  <c r="K18" i="86"/>
  <c r="L18" i="86"/>
  <c r="N18" i="86"/>
  <c r="AG18" i="86" s="1"/>
  <c r="C19" i="86"/>
  <c r="D19" i="86"/>
  <c r="E19" i="86"/>
  <c r="F19" i="86"/>
  <c r="G19" i="86"/>
  <c r="K19" i="86"/>
  <c r="L19" i="86"/>
  <c r="N19" i="86"/>
  <c r="AG19" i="86" s="1"/>
  <c r="C20" i="86"/>
  <c r="D20" i="86"/>
  <c r="E20" i="86"/>
  <c r="F20" i="86"/>
  <c r="G20" i="86"/>
  <c r="K20" i="86"/>
  <c r="L20" i="86"/>
  <c r="B20" i="89"/>
  <c r="D20" i="89"/>
  <c r="E20" i="89"/>
  <c r="F20" i="89"/>
  <c r="G20" i="89"/>
  <c r="H20" i="89"/>
  <c r="I20" i="89"/>
  <c r="V20" i="89"/>
  <c r="AH25" i="86" s="1"/>
  <c r="BM20" i="89"/>
  <c r="B21" i="89"/>
  <c r="D21" i="89"/>
  <c r="E21" i="89"/>
  <c r="F21" i="89"/>
  <c r="G21" i="89"/>
  <c r="H21" i="89"/>
  <c r="I21" i="89"/>
  <c r="V21" i="89"/>
  <c r="AH26" i="86" s="1"/>
  <c r="BM21" i="89"/>
  <c r="B22" i="89"/>
  <c r="D22" i="89"/>
  <c r="E22" i="89"/>
  <c r="F22" i="89"/>
  <c r="G22" i="89"/>
  <c r="H22" i="89"/>
  <c r="I22" i="89"/>
  <c r="V22" i="89"/>
  <c r="AH27" i="86" s="1"/>
  <c r="BM22" i="89"/>
  <c r="B13" i="89"/>
  <c r="D13" i="89"/>
  <c r="E13" i="89"/>
  <c r="F13" i="89"/>
  <c r="G13" i="89"/>
  <c r="H13" i="89"/>
  <c r="I13" i="89"/>
  <c r="V13" i="89"/>
  <c r="AH18" i="86" s="1"/>
  <c r="BM13" i="89"/>
  <c r="B14" i="89"/>
  <c r="D14" i="89"/>
  <c r="E14" i="89"/>
  <c r="F14" i="89"/>
  <c r="G14" i="89"/>
  <c r="H14" i="89"/>
  <c r="I14" i="89"/>
  <c r="V14" i="89"/>
  <c r="AH19" i="86" s="1"/>
  <c r="BM14" i="89"/>
  <c r="B15" i="89"/>
  <c r="D15" i="89"/>
  <c r="E15" i="89"/>
  <c r="F15" i="89"/>
  <c r="G15" i="89"/>
  <c r="H15" i="89"/>
  <c r="I15" i="89"/>
  <c r="V15" i="89"/>
  <c r="AH20" i="86" s="1"/>
  <c r="BM15" i="89"/>
  <c r="AI13" i="89" l="1"/>
  <c r="AI36" i="89"/>
  <c r="AI22" i="89"/>
  <c r="AI39" i="89"/>
  <c r="AI15" i="89"/>
  <c r="AI21" i="89"/>
  <c r="AI38" i="89"/>
  <c r="AI14" i="89"/>
  <c r="AI20" i="89"/>
  <c r="AI37" i="89"/>
  <c r="BP41" i="89"/>
  <c r="BP40" i="89"/>
  <c r="BP45" i="89"/>
  <c r="BP42" i="89"/>
  <c r="BP55" i="89"/>
  <c r="BP44" i="89"/>
  <c r="BP43" i="89"/>
  <c r="AJ50" i="86"/>
  <c r="AK50" i="86" s="1"/>
  <c r="AI54" i="86"/>
  <c r="AJ54" i="86"/>
  <c r="AK54" i="86" s="1"/>
  <c r="AI52" i="86"/>
  <c r="AJ52" i="86"/>
  <c r="AK52" i="86" s="1"/>
  <c r="AJ51" i="86"/>
  <c r="AK51" i="86" s="1"/>
  <c r="AK47" i="86"/>
  <c r="AK46" i="86"/>
  <c r="AK44" i="86"/>
  <c r="R19" i="84"/>
  <c r="AK19" i="84" s="1"/>
  <c r="R16" i="84"/>
  <c r="AK16" i="84" s="1"/>
  <c r="AK49" i="86"/>
  <c r="R18" i="84"/>
  <c r="AK18" i="84" s="1"/>
  <c r="R15" i="84"/>
  <c r="AK15" i="84" s="1"/>
  <c r="R17" i="84"/>
  <c r="AK17" i="84" s="1"/>
  <c r="AK45" i="86"/>
  <c r="AK48" i="86"/>
  <c r="J49" i="86"/>
  <c r="J48" i="86"/>
  <c r="J45" i="86"/>
  <c r="J44" i="86"/>
  <c r="J43" i="86"/>
  <c r="AM20" i="84"/>
  <c r="J47" i="86"/>
  <c r="J46" i="86"/>
  <c r="J42" i="86"/>
  <c r="R9" i="84"/>
  <c r="R8" i="84"/>
  <c r="O77" i="104"/>
  <c r="R10" i="84"/>
  <c r="AK20" i="84"/>
  <c r="AK14" i="84"/>
  <c r="BN39" i="89"/>
  <c r="BN38" i="89"/>
  <c r="BN22" i="89"/>
  <c r="BN37" i="89"/>
  <c r="H10" i="84"/>
  <c r="AA10" i="84" s="1"/>
  <c r="AM8" i="84"/>
  <c r="AM14" i="84"/>
  <c r="AM12" i="84"/>
  <c r="AM10" i="84"/>
  <c r="H8" i="84"/>
  <c r="AA8" i="84" s="1"/>
  <c r="AM13" i="84"/>
  <c r="AA13" i="84"/>
  <c r="AA11" i="84"/>
  <c r="H9" i="84"/>
  <c r="AA9" i="84" s="1"/>
  <c r="AM9" i="84"/>
  <c r="AA12" i="84"/>
  <c r="AA14" i="84"/>
  <c r="AI42" i="86"/>
  <c r="BN36" i="89"/>
  <c r="AI43" i="86"/>
  <c r="AI60" i="86"/>
  <c r="AJ60" i="86"/>
  <c r="AK60" i="86" s="1"/>
  <c r="AJ43" i="86"/>
  <c r="AJ42" i="86"/>
  <c r="AI26" i="86"/>
  <c r="AI25" i="86"/>
  <c r="AI18" i="86"/>
  <c r="AI19" i="86"/>
  <c r="AI27" i="86"/>
  <c r="AJ27" i="86"/>
  <c r="P19" i="84" s="1"/>
  <c r="AJ26" i="86"/>
  <c r="P18" i="84" s="1"/>
  <c r="AJ25" i="86"/>
  <c r="P17" i="84" s="1"/>
  <c r="AI20" i="86"/>
  <c r="AJ20" i="86"/>
  <c r="AJ19" i="86"/>
  <c r="AJ18" i="86"/>
  <c r="BN20" i="89"/>
  <c r="BN21" i="89"/>
  <c r="BN15" i="89"/>
  <c r="BN14" i="89"/>
  <c r="BN13" i="89"/>
  <c r="BP37" i="89" l="1"/>
  <c r="BP38" i="89"/>
  <c r="AK20" i="86"/>
  <c r="AK18" i="86"/>
  <c r="AK42" i="86"/>
  <c r="AK19" i="86"/>
  <c r="AK43" i="86"/>
  <c r="AK10" i="84"/>
  <c r="BP22" i="89"/>
  <c r="BP39" i="89"/>
  <c r="AK27" i="86"/>
  <c r="AK25" i="86"/>
  <c r="AK26" i="86"/>
  <c r="BP21" i="89"/>
  <c r="BP36" i="89"/>
  <c r="BP20" i="89"/>
  <c r="AM11" i="84"/>
  <c r="AK12" i="84"/>
  <c r="AK8" i="84"/>
  <c r="AK11" i="84"/>
  <c r="AK9" i="84"/>
  <c r="AK13" i="84"/>
  <c r="BP15" i="89"/>
  <c r="BP14" i="89"/>
  <c r="BP13" i="89"/>
  <c r="AC10" i="104"/>
  <c r="AD10" i="104"/>
  <c r="AE10" i="104"/>
  <c r="AC11" i="104"/>
  <c r="AD11" i="104"/>
  <c r="AE11" i="104"/>
  <c r="AC12" i="104"/>
  <c r="AD12" i="104"/>
  <c r="AE12" i="104"/>
  <c r="AC13" i="104"/>
  <c r="AD13" i="104"/>
  <c r="AE13" i="104"/>
  <c r="AC14" i="104"/>
  <c r="AD14" i="104"/>
  <c r="AE14" i="104"/>
  <c r="AC15" i="104"/>
  <c r="AD15" i="104"/>
  <c r="AE15" i="104"/>
  <c r="AC16" i="104"/>
  <c r="AD16" i="104"/>
  <c r="AE16" i="104"/>
  <c r="AC17" i="104"/>
  <c r="AD17" i="104"/>
  <c r="AE17" i="104"/>
  <c r="AC18" i="104"/>
  <c r="AD18" i="104"/>
  <c r="AE18" i="104"/>
  <c r="AC19" i="104"/>
  <c r="AD19" i="104"/>
  <c r="AE19" i="104"/>
  <c r="AC20" i="104"/>
  <c r="AD20" i="104"/>
  <c r="AE20" i="104"/>
  <c r="AC21" i="104"/>
  <c r="AD21" i="104"/>
  <c r="AE21" i="104"/>
  <c r="AC22" i="104"/>
  <c r="AD22" i="104"/>
  <c r="AE22" i="104"/>
  <c r="AC23" i="104"/>
  <c r="AD23" i="104"/>
  <c r="AE23" i="104"/>
  <c r="AC24" i="104"/>
  <c r="AD24" i="104"/>
  <c r="AE24" i="104"/>
  <c r="AC25" i="104"/>
  <c r="AD25" i="104"/>
  <c r="AE25" i="104"/>
  <c r="AC26" i="104"/>
  <c r="AD26" i="104"/>
  <c r="AE26" i="104"/>
  <c r="AC27" i="104"/>
  <c r="AD27" i="104"/>
  <c r="AE27" i="104"/>
  <c r="AC28" i="104"/>
  <c r="AD28" i="104"/>
  <c r="AE28" i="104"/>
  <c r="AC29" i="104"/>
  <c r="AD29" i="104"/>
  <c r="AE29" i="104"/>
  <c r="AC30" i="104"/>
  <c r="AD30" i="104"/>
  <c r="AE30" i="104"/>
  <c r="AC31" i="104"/>
  <c r="AD31" i="104"/>
  <c r="AE31" i="104"/>
  <c r="AC32" i="104"/>
  <c r="AD32" i="104"/>
  <c r="AE32" i="104"/>
  <c r="AC33" i="104"/>
  <c r="AD33" i="104"/>
  <c r="AE33" i="104"/>
  <c r="AC34" i="104"/>
  <c r="AD34" i="104"/>
  <c r="AE34" i="104"/>
  <c r="AE9" i="104"/>
  <c r="AD9" i="104"/>
  <c r="AC9" i="104"/>
  <c r="AA72" i="104"/>
  <c r="AA39" i="104"/>
  <c r="AA35" i="104"/>
  <c r="AA34" i="104"/>
  <c r="AA33" i="104"/>
  <c r="AA32" i="104"/>
  <c r="AA31" i="104"/>
  <c r="AA30" i="104"/>
  <c r="AA29" i="104"/>
  <c r="AA28" i="104"/>
  <c r="AA27" i="104"/>
  <c r="AA26" i="104"/>
  <c r="AA25" i="104"/>
  <c r="AA24" i="104"/>
  <c r="AA23" i="104"/>
  <c r="AA22" i="104"/>
  <c r="AA21" i="104"/>
  <c r="AA20" i="104"/>
  <c r="AA19" i="104"/>
  <c r="AA18" i="104"/>
  <c r="AA17" i="104"/>
  <c r="AA15" i="104"/>
  <c r="AA14" i="104"/>
  <c r="AA13" i="104"/>
  <c r="AA11" i="104"/>
  <c r="AA10" i="104"/>
  <c r="AA9" i="104"/>
  <c r="D15" i="86" l="1"/>
  <c r="D16" i="86"/>
  <c r="D17" i="86"/>
  <c r="D21" i="86"/>
  <c r="D22" i="86"/>
  <c r="D23" i="86"/>
  <c r="D24" i="86"/>
  <c r="D28" i="86"/>
  <c r="D29" i="86"/>
  <c r="D30" i="86"/>
  <c r="D31" i="86"/>
  <c r="D32" i="86"/>
  <c r="D33" i="86"/>
  <c r="D34" i="86"/>
  <c r="D35" i="86"/>
  <c r="D36" i="86"/>
  <c r="D37" i="86"/>
  <c r="D38" i="86"/>
  <c r="D39" i="86"/>
  <c r="D40" i="86"/>
  <c r="D41" i="86"/>
  <c r="D14" i="86"/>
  <c r="L5" i="107"/>
  <c r="O5" i="107" s="1"/>
  <c r="L6" i="107"/>
  <c r="O6" i="107" s="1"/>
  <c r="L9" i="107"/>
  <c r="O9" i="107" s="1"/>
  <c r="L10" i="107"/>
  <c r="O10" i="107" s="1"/>
  <c r="L8" i="107"/>
  <c r="O8" i="107" s="1"/>
  <c r="L11" i="107"/>
  <c r="O11" i="107" s="1"/>
  <c r="O11" i="86"/>
  <c r="I21" i="84"/>
  <c r="U10" i="104"/>
  <c r="V10" i="104" s="1"/>
  <c r="U11" i="104"/>
  <c r="V11" i="104" s="1"/>
  <c r="U12" i="104"/>
  <c r="V12" i="104" s="1"/>
  <c r="U13" i="104"/>
  <c r="V13" i="104" s="1"/>
  <c r="U14" i="104"/>
  <c r="V14" i="104" s="1"/>
  <c r="U15" i="104"/>
  <c r="V15" i="104" s="1"/>
  <c r="U16" i="104"/>
  <c r="V16" i="104" s="1"/>
  <c r="U17" i="104"/>
  <c r="V17" i="104" s="1"/>
  <c r="U18" i="104"/>
  <c r="V18" i="104" s="1"/>
  <c r="U19" i="104"/>
  <c r="V19" i="104" s="1"/>
  <c r="U20" i="104"/>
  <c r="V20" i="104" s="1"/>
  <c r="U21" i="104"/>
  <c r="V21" i="104" s="1"/>
  <c r="U22" i="104"/>
  <c r="V22" i="104" s="1"/>
  <c r="U23" i="104"/>
  <c r="V23" i="104" s="1"/>
  <c r="U24" i="104"/>
  <c r="V24" i="104" s="1"/>
  <c r="U25" i="104"/>
  <c r="V25" i="104" s="1"/>
  <c r="U26" i="104"/>
  <c r="V26" i="104" s="1"/>
  <c r="U27" i="104"/>
  <c r="V27" i="104" s="1"/>
  <c r="U28" i="104"/>
  <c r="V28" i="104" s="1"/>
  <c r="U29" i="104"/>
  <c r="V29" i="104" s="1"/>
  <c r="U30" i="104"/>
  <c r="V30" i="104" s="1"/>
  <c r="U31" i="104"/>
  <c r="V31" i="104" s="1"/>
  <c r="U32" i="104"/>
  <c r="V32" i="104" s="1"/>
  <c r="U33" i="104"/>
  <c r="V33" i="104" s="1"/>
  <c r="U34" i="104"/>
  <c r="V34" i="104" s="1"/>
  <c r="U9" i="104"/>
  <c r="V9" i="104" s="1"/>
  <c r="X64" i="86" l="1"/>
  <c r="Y64" i="86"/>
  <c r="AA64" i="86"/>
  <c r="Z64" i="86"/>
  <c r="L12" i="107"/>
  <c r="O12" i="107" s="1"/>
  <c r="L7" i="107"/>
  <c r="O7" i="107" s="1"/>
  <c r="O33" i="104"/>
  <c r="F18" i="84" s="1"/>
  <c r="O34" i="104"/>
  <c r="F19" i="84" s="1"/>
  <c r="A10" i="104"/>
  <c r="A11" i="104"/>
  <c r="A12" i="104"/>
  <c r="A13" i="104"/>
  <c r="A14" i="104"/>
  <c r="A15" i="104"/>
  <c r="A16" i="104"/>
  <c r="A17" i="104"/>
  <c r="A18" i="104"/>
  <c r="A19" i="104"/>
  <c r="A20" i="104"/>
  <c r="A21" i="104"/>
  <c r="A22" i="104"/>
  <c r="A23" i="104"/>
  <c r="A24" i="104"/>
  <c r="A25" i="104"/>
  <c r="A26" i="104"/>
  <c r="A27" i="104"/>
  <c r="A28" i="104"/>
  <c r="A29" i="104"/>
  <c r="A30" i="104"/>
  <c r="A31" i="104"/>
  <c r="A32" i="104"/>
  <c r="A33" i="104"/>
  <c r="A34" i="104"/>
  <c r="A35" i="104"/>
  <c r="A39" i="104"/>
  <c r="A72" i="104"/>
  <c r="A9" i="104"/>
  <c r="O31" i="104"/>
  <c r="P31" i="104"/>
  <c r="O32" i="104"/>
  <c r="F17" i="84" s="1"/>
  <c r="P32" i="104"/>
  <c r="P33" i="104"/>
  <c r="P34" i="104"/>
  <c r="P35" i="104"/>
  <c r="O30" i="104"/>
  <c r="P30" i="104"/>
  <c r="AE17" i="84" l="1"/>
  <c r="AF17" i="84"/>
  <c r="AG17" i="84"/>
  <c r="AH17" i="84"/>
  <c r="AD17" i="84"/>
  <c r="AJ17" i="84"/>
  <c r="AC17" i="84"/>
  <c r="AI17" i="84"/>
  <c r="AE19" i="84"/>
  <c r="AH19" i="84"/>
  <c r="AD19" i="84"/>
  <c r="AG19" i="84"/>
  <c r="AJ19" i="84"/>
  <c r="AC19" i="84"/>
  <c r="AF19" i="84"/>
  <c r="AI19" i="84"/>
  <c r="AF18" i="84"/>
  <c r="AI18" i="84"/>
  <c r="AE18" i="84"/>
  <c r="AG18" i="84"/>
  <c r="AC18" i="84"/>
  <c r="AH18" i="84"/>
  <c r="AJ18" i="84"/>
  <c r="AD18" i="84"/>
  <c r="J19" i="86"/>
  <c r="J26" i="86"/>
  <c r="J25" i="86"/>
  <c r="J20" i="86"/>
  <c r="J27" i="86"/>
  <c r="C15" i="86"/>
  <c r="E15" i="86"/>
  <c r="F15" i="86"/>
  <c r="G15" i="86"/>
  <c r="K15" i="86"/>
  <c r="L15" i="86"/>
  <c r="C16" i="86"/>
  <c r="E16" i="86"/>
  <c r="F16" i="86"/>
  <c r="G16" i="86"/>
  <c r="K16" i="86"/>
  <c r="L16" i="86"/>
  <c r="C17" i="86"/>
  <c r="E17" i="86"/>
  <c r="F17" i="86"/>
  <c r="G17" i="86"/>
  <c r="J17" i="86"/>
  <c r="K17" i="86"/>
  <c r="L17" i="86"/>
  <c r="C21" i="86"/>
  <c r="E21" i="86"/>
  <c r="F21" i="86"/>
  <c r="G21" i="86"/>
  <c r="K21" i="86"/>
  <c r="L21" i="86"/>
  <c r="C22" i="86"/>
  <c r="E22" i="86"/>
  <c r="F22" i="86"/>
  <c r="G22" i="86"/>
  <c r="K22" i="86"/>
  <c r="L22" i="86"/>
  <c r="C23" i="86"/>
  <c r="E23" i="86"/>
  <c r="F23" i="86"/>
  <c r="G23" i="86"/>
  <c r="K23" i="86"/>
  <c r="L23" i="86"/>
  <c r="C24" i="86"/>
  <c r="E24" i="86"/>
  <c r="F24" i="86"/>
  <c r="G24" i="86"/>
  <c r="J24" i="86"/>
  <c r="K24" i="86"/>
  <c r="L24" i="86"/>
  <c r="C28" i="86"/>
  <c r="E28" i="86"/>
  <c r="F28" i="86"/>
  <c r="G28" i="86"/>
  <c r="K28" i="86"/>
  <c r="L28" i="86"/>
  <c r="C29" i="86"/>
  <c r="E29" i="86"/>
  <c r="F29" i="86"/>
  <c r="G29" i="86"/>
  <c r="K29" i="86"/>
  <c r="L29" i="86"/>
  <c r="C30" i="86"/>
  <c r="E30" i="86"/>
  <c r="F30" i="86"/>
  <c r="G30" i="86"/>
  <c r="K30" i="86"/>
  <c r="L30" i="86"/>
  <c r="C31" i="86"/>
  <c r="E31" i="86"/>
  <c r="F31" i="86"/>
  <c r="G31" i="86"/>
  <c r="K31" i="86"/>
  <c r="L31" i="86"/>
  <c r="C32" i="86"/>
  <c r="E32" i="86"/>
  <c r="F32" i="86"/>
  <c r="G32" i="86"/>
  <c r="K32" i="86"/>
  <c r="L32" i="86"/>
  <c r="C33" i="86"/>
  <c r="E33" i="86"/>
  <c r="F33" i="86"/>
  <c r="G33" i="86"/>
  <c r="K33" i="86"/>
  <c r="L33" i="86"/>
  <c r="C34" i="86"/>
  <c r="E34" i="86"/>
  <c r="F34" i="86"/>
  <c r="G34" i="86"/>
  <c r="K34" i="86"/>
  <c r="L34" i="86"/>
  <c r="C35" i="86"/>
  <c r="E35" i="86"/>
  <c r="F35" i="86"/>
  <c r="G35" i="86"/>
  <c r="K35" i="86"/>
  <c r="L35" i="86"/>
  <c r="C36" i="86"/>
  <c r="E36" i="86"/>
  <c r="F36" i="86"/>
  <c r="G36" i="86"/>
  <c r="K36" i="86"/>
  <c r="L36" i="86"/>
  <c r="C37" i="86"/>
  <c r="E37" i="86"/>
  <c r="F37" i="86"/>
  <c r="G37" i="86"/>
  <c r="K37" i="86"/>
  <c r="L37" i="86"/>
  <c r="C38" i="86"/>
  <c r="E38" i="86"/>
  <c r="F38" i="86"/>
  <c r="G38" i="86"/>
  <c r="K38" i="86"/>
  <c r="L38" i="86"/>
  <c r="C39" i="86"/>
  <c r="E39" i="86"/>
  <c r="F39" i="86"/>
  <c r="G39" i="86"/>
  <c r="K39" i="86"/>
  <c r="L39" i="86"/>
  <c r="C40" i="86"/>
  <c r="E40" i="86"/>
  <c r="F40" i="86"/>
  <c r="G40" i="86"/>
  <c r="J40" i="86"/>
  <c r="K40" i="86"/>
  <c r="L40" i="86"/>
  <c r="C41" i="86"/>
  <c r="E41" i="86"/>
  <c r="F41" i="86"/>
  <c r="G41" i="86"/>
  <c r="J41" i="86"/>
  <c r="K41" i="86"/>
  <c r="L41" i="86"/>
  <c r="L14" i="86"/>
  <c r="K14" i="86"/>
  <c r="G14" i="86"/>
  <c r="F14" i="86"/>
  <c r="C14" i="86"/>
  <c r="X62" i="86" l="1"/>
  <c r="Y62" i="86"/>
  <c r="AA62" i="86"/>
  <c r="Z62" i="86"/>
  <c r="C74" i="104"/>
  <c r="D74" i="104" s="1"/>
  <c r="E74" i="104" s="1"/>
  <c r="F74" i="104" s="1"/>
  <c r="G74" i="104" s="1"/>
  <c r="H74" i="104" s="1"/>
  <c r="I74" i="104" s="1"/>
  <c r="J74" i="104" s="1"/>
  <c r="K74" i="104" s="1"/>
  <c r="L74" i="104" s="1"/>
  <c r="M74" i="104" s="1"/>
  <c r="N74" i="104" s="1"/>
  <c r="O74" i="104" s="1"/>
  <c r="P74" i="104" s="1"/>
  <c r="O23" i="84" l="1"/>
  <c r="L23" i="84"/>
  <c r="I23" i="84"/>
  <c r="M23" i="84"/>
  <c r="N23" i="84"/>
  <c r="K23" i="84"/>
  <c r="P16" i="104"/>
  <c r="O22" i="104" l="1"/>
  <c r="P22" i="104"/>
  <c r="O23" i="104"/>
  <c r="F12" i="84" s="1"/>
  <c r="P23" i="104"/>
  <c r="O24" i="104"/>
  <c r="F13" i="84" s="1"/>
  <c r="P24" i="104"/>
  <c r="O19" i="104"/>
  <c r="P19" i="104"/>
  <c r="O20" i="104"/>
  <c r="P20" i="104"/>
  <c r="O21" i="104"/>
  <c r="P21" i="104"/>
  <c r="B19" i="89"/>
  <c r="D19" i="89"/>
  <c r="E19" i="89"/>
  <c r="F19" i="89"/>
  <c r="G19" i="89"/>
  <c r="H19" i="89"/>
  <c r="I19" i="89"/>
  <c r="V19" i="89"/>
  <c r="AH24" i="86" s="1"/>
  <c r="AI24" i="86" s="1"/>
  <c r="BM19" i="89"/>
  <c r="B23" i="89"/>
  <c r="D23" i="89"/>
  <c r="E23" i="89"/>
  <c r="F23" i="89"/>
  <c r="G23" i="89"/>
  <c r="H23" i="89"/>
  <c r="I23" i="89"/>
  <c r="V23" i="89"/>
  <c r="AH28" i="86" s="1"/>
  <c r="BM23" i="89"/>
  <c r="B24" i="89"/>
  <c r="D24" i="89"/>
  <c r="E24" i="89"/>
  <c r="F24" i="89"/>
  <c r="G24" i="89"/>
  <c r="H24" i="89"/>
  <c r="I24" i="89"/>
  <c r="V24" i="89"/>
  <c r="AH29" i="86" s="1"/>
  <c r="AI29" i="86" s="1"/>
  <c r="BM24" i="89"/>
  <c r="B25" i="89"/>
  <c r="D25" i="89"/>
  <c r="E25" i="89"/>
  <c r="F25" i="89"/>
  <c r="G25" i="89"/>
  <c r="H25" i="89"/>
  <c r="I25" i="89"/>
  <c r="V25" i="89"/>
  <c r="AH30" i="86" s="1"/>
  <c r="BM25" i="89"/>
  <c r="B26" i="89"/>
  <c r="D26" i="89"/>
  <c r="E26" i="89"/>
  <c r="F26" i="89"/>
  <c r="G26" i="89"/>
  <c r="H26" i="89"/>
  <c r="I26" i="89"/>
  <c r="V26" i="89"/>
  <c r="AH31" i="86" s="1"/>
  <c r="AI31" i="86" s="1"/>
  <c r="BM26" i="89"/>
  <c r="B27" i="89"/>
  <c r="D27" i="89"/>
  <c r="E27" i="89"/>
  <c r="F27" i="89"/>
  <c r="G27" i="89"/>
  <c r="H27" i="89"/>
  <c r="I27" i="89"/>
  <c r="V27" i="89"/>
  <c r="AH32" i="86" s="1"/>
  <c r="BM27" i="89"/>
  <c r="B28" i="89"/>
  <c r="D28" i="89"/>
  <c r="E28" i="89"/>
  <c r="F28" i="89"/>
  <c r="G28" i="89"/>
  <c r="H28" i="89"/>
  <c r="I28" i="89"/>
  <c r="V28" i="89"/>
  <c r="AH33" i="86" s="1"/>
  <c r="AI33" i="86" s="1"/>
  <c r="BM28" i="89"/>
  <c r="B29" i="89"/>
  <c r="D29" i="89"/>
  <c r="E29" i="89"/>
  <c r="F29" i="89"/>
  <c r="G29" i="89"/>
  <c r="H29" i="89"/>
  <c r="I29" i="89"/>
  <c r="V29" i="89"/>
  <c r="AH34" i="86" s="1"/>
  <c r="BM29" i="89"/>
  <c r="B30" i="89"/>
  <c r="D30" i="89"/>
  <c r="E30" i="89"/>
  <c r="F30" i="89"/>
  <c r="G30" i="89"/>
  <c r="H30" i="89"/>
  <c r="I30" i="89"/>
  <c r="V30" i="89"/>
  <c r="AH35" i="86" s="1"/>
  <c r="AI35" i="86" s="1"/>
  <c r="BM30" i="89"/>
  <c r="B31" i="89"/>
  <c r="D31" i="89"/>
  <c r="E31" i="89"/>
  <c r="F31" i="89"/>
  <c r="G31" i="89"/>
  <c r="H31" i="89"/>
  <c r="I31" i="89"/>
  <c r="V31" i="89"/>
  <c r="AH36" i="86" s="1"/>
  <c r="BM31" i="89"/>
  <c r="B32" i="89"/>
  <c r="D32" i="89"/>
  <c r="E32" i="89"/>
  <c r="F32" i="89"/>
  <c r="G32" i="89"/>
  <c r="H32" i="89"/>
  <c r="I32" i="89"/>
  <c r="V32" i="89"/>
  <c r="AH37" i="86" s="1"/>
  <c r="AI37" i="86" s="1"/>
  <c r="BM32" i="89"/>
  <c r="B33" i="89"/>
  <c r="D33" i="89"/>
  <c r="E33" i="89"/>
  <c r="F33" i="89"/>
  <c r="G33" i="89"/>
  <c r="H33" i="89"/>
  <c r="I33" i="89"/>
  <c r="V33" i="89"/>
  <c r="AH38" i="86" s="1"/>
  <c r="BM33" i="89"/>
  <c r="B34" i="89"/>
  <c r="D34" i="89"/>
  <c r="E34" i="89"/>
  <c r="F34" i="89"/>
  <c r="G34" i="89"/>
  <c r="H34" i="89"/>
  <c r="I34" i="89"/>
  <c r="V34" i="89"/>
  <c r="AH39" i="86" s="1"/>
  <c r="AI39" i="86" s="1"/>
  <c r="BM34" i="89"/>
  <c r="B35" i="89"/>
  <c r="D35" i="89"/>
  <c r="E35" i="89"/>
  <c r="F35" i="89"/>
  <c r="G35" i="89"/>
  <c r="H35" i="89"/>
  <c r="I35" i="89"/>
  <c r="V35" i="89"/>
  <c r="AH40" i="86" s="1"/>
  <c r="AI40" i="86" s="1"/>
  <c r="BM35" i="89"/>
  <c r="N23" i="86"/>
  <c r="AG23" i="86" s="1"/>
  <c r="N24" i="86"/>
  <c r="AG24" i="86" s="1"/>
  <c r="N28" i="86"/>
  <c r="AG28" i="86" s="1"/>
  <c r="N29" i="86"/>
  <c r="AG29" i="86" s="1"/>
  <c r="N30" i="86"/>
  <c r="AG30" i="86" s="1"/>
  <c r="N31" i="86"/>
  <c r="AG31" i="86" s="1"/>
  <c r="N32" i="86"/>
  <c r="AG32" i="86" s="1"/>
  <c r="N33" i="86"/>
  <c r="AG33" i="86" s="1"/>
  <c r="N34" i="86"/>
  <c r="AG34" i="86" s="1"/>
  <c r="N35" i="86"/>
  <c r="AG35" i="86" s="1"/>
  <c r="N36" i="86"/>
  <c r="AG36" i="86" s="1"/>
  <c r="N37" i="86"/>
  <c r="AG37" i="86" s="1"/>
  <c r="N38" i="86"/>
  <c r="AG38" i="86" s="1"/>
  <c r="N39" i="86"/>
  <c r="AG39" i="86" s="1"/>
  <c r="N40" i="86"/>
  <c r="Q21" i="101"/>
  <c r="Q24" i="101" s="1"/>
  <c r="R21" i="101"/>
  <c r="R22" i="101" s="1"/>
  <c r="S21" i="101"/>
  <c r="S22" i="101" s="1"/>
  <c r="T21" i="101"/>
  <c r="T22" i="101" s="1"/>
  <c r="Q22" i="101"/>
  <c r="R24" i="101"/>
  <c r="P21" i="101"/>
  <c r="P24" i="101" s="1"/>
  <c r="S24" i="84"/>
  <c r="D10" i="89"/>
  <c r="E10" i="89"/>
  <c r="F10" i="89"/>
  <c r="G10" i="89"/>
  <c r="H10" i="89"/>
  <c r="D11" i="89"/>
  <c r="E11" i="89"/>
  <c r="F11" i="89"/>
  <c r="G11" i="89"/>
  <c r="H11" i="89"/>
  <c r="D12" i="89"/>
  <c r="E12" i="89"/>
  <c r="F12" i="89"/>
  <c r="G12" i="89"/>
  <c r="H12" i="89"/>
  <c r="D16" i="89"/>
  <c r="E16" i="89"/>
  <c r="F16" i="89"/>
  <c r="G16" i="89"/>
  <c r="H16" i="89"/>
  <c r="D17" i="89"/>
  <c r="E17" i="89"/>
  <c r="F17" i="89"/>
  <c r="G17" i="89"/>
  <c r="H17" i="89"/>
  <c r="D18" i="89"/>
  <c r="E18" i="89"/>
  <c r="F18" i="89"/>
  <c r="G18" i="89"/>
  <c r="H18" i="89"/>
  <c r="D56" i="89"/>
  <c r="E56" i="89"/>
  <c r="F56" i="89"/>
  <c r="G56" i="89"/>
  <c r="H56" i="89"/>
  <c r="H9" i="89"/>
  <c r="G9" i="89"/>
  <c r="F9" i="89"/>
  <c r="E9" i="89"/>
  <c r="D9" i="89"/>
  <c r="BE57" i="89"/>
  <c r="BD57" i="89"/>
  <c r="BC57" i="89"/>
  <c r="BB57" i="89"/>
  <c r="BA57" i="89"/>
  <c r="AZ57" i="89"/>
  <c r="AY57" i="89"/>
  <c r="AX57" i="89"/>
  <c r="AW57" i="89"/>
  <c r="AV57" i="89"/>
  <c r="AU57" i="89"/>
  <c r="AT57" i="89"/>
  <c r="AS57" i="89"/>
  <c r="AR57" i="89"/>
  <c r="AQ57" i="89"/>
  <c r="AP57" i="89"/>
  <c r="AO57" i="89"/>
  <c r="AN57" i="89"/>
  <c r="AM57" i="89"/>
  <c r="AL57" i="89"/>
  <c r="BE3" i="89"/>
  <c r="BD3" i="89"/>
  <c r="BC3" i="89"/>
  <c r="BB3" i="89"/>
  <c r="BA3" i="89"/>
  <c r="AZ3" i="89"/>
  <c r="AY3" i="89"/>
  <c r="AX3" i="89"/>
  <c r="AW3" i="89"/>
  <c r="AV3" i="89"/>
  <c r="AU3" i="89"/>
  <c r="AT3" i="89"/>
  <c r="AS3" i="89"/>
  <c r="AQ3" i="89"/>
  <c r="AO3" i="89"/>
  <c r="AN3" i="89"/>
  <c r="AM3" i="89"/>
  <c r="AL3" i="89"/>
  <c r="I10" i="89"/>
  <c r="AB61" i="86"/>
  <c r="AB64" i="86" s="1"/>
  <c r="W61" i="86"/>
  <c r="W62" i="86" s="1"/>
  <c r="V61" i="86"/>
  <c r="V64" i="86" s="1"/>
  <c r="U61" i="86"/>
  <c r="U62" i="86" s="1"/>
  <c r="T61" i="86"/>
  <c r="T62" i="86" s="1"/>
  <c r="S61" i="86"/>
  <c r="S62" i="86" s="1"/>
  <c r="R61" i="86"/>
  <c r="R64" i="86" s="1"/>
  <c r="Q61" i="86"/>
  <c r="Q62" i="86" s="1"/>
  <c r="P61" i="86"/>
  <c r="P62" i="86" s="1"/>
  <c r="O61" i="86"/>
  <c r="O64" i="86" s="1"/>
  <c r="AI35" i="89" l="1"/>
  <c r="AI31" i="89"/>
  <c r="AI27" i="89"/>
  <c r="AI23" i="89"/>
  <c r="AI34" i="89"/>
  <c r="AI30" i="89"/>
  <c r="AI26" i="89"/>
  <c r="AI19" i="89"/>
  <c r="AI33" i="89"/>
  <c r="AI29" i="89"/>
  <c r="AI25" i="89"/>
  <c r="AI32" i="89"/>
  <c r="AI28" i="89"/>
  <c r="AI24" i="89"/>
  <c r="J30" i="86"/>
  <c r="J32" i="86"/>
  <c r="J34" i="86"/>
  <c r="J35" i="86"/>
  <c r="J33" i="86"/>
  <c r="BN29" i="89"/>
  <c r="BN34" i="89"/>
  <c r="J31" i="86"/>
  <c r="AJ38" i="86"/>
  <c r="AJ34" i="86"/>
  <c r="P12" i="84" s="1"/>
  <c r="BN35" i="89"/>
  <c r="BN31" i="89"/>
  <c r="BN24" i="89"/>
  <c r="BN26" i="89"/>
  <c r="BN33" i="89"/>
  <c r="BN30" i="89"/>
  <c r="BN25" i="89"/>
  <c r="BN27" i="89"/>
  <c r="BN32" i="89"/>
  <c r="AJ32" i="86"/>
  <c r="BN23" i="89"/>
  <c r="AJ33" i="86"/>
  <c r="AJ28" i="86"/>
  <c r="AJ36" i="86"/>
  <c r="AJ30" i="86"/>
  <c r="BN19" i="89"/>
  <c r="AJ29" i="86"/>
  <c r="AJ24" i="86"/>
  <c r="AK24" i="86" s="1"/>
  <c r="BN28" i="89"/>
  <c r="AI38" i="86"/>
  <c r="AI36" i="86"/>
  <c r="AI34" i="86"/>
  <c r="AI30" i="86"/>
  <c r="AJ31" i="86"/>
  <c r="AI32" i="86"/>
  <c r="AI28" i="86"/>
  <c r="W64" i="86"/>
  <c r="AJ40" i="86"/>
  <c r="AK40" i="86" s="1"/>
  <c r="AJ37" i="86"/>
  <c r="P11" i="84" s="1"/>
  <c r="AJ35" i="86"/>
  <c r="P13" i="84" s="1"/>
  <c r="AJ39" i="86"/>
  <c r="AG40" i="86"/>
  <c r="T24" i="101"/>
  <c r="S24" i="101"/>
  <c r="P22" i="101"/>
  <c r="S64" i="86"/>
  <c r="R62" i="86"/>
  <c r="V62" i="86"/>
  <c r="AB62" i="86"/>
  <c r="P64" i="86"/>
  <c r="T64" i="86"/>
  <c r="Q64" i="86"/>
  <c r="U64" i="86"/>
  <c r="O62" i="86"/>
  <c r="BP28" i="89" l="1"/>
  <c r="BP32" i="89"/>
  <c r="AK30" i="86"/>
  <c r="AK29" i="86"/>
  <c r="AK28" i="86"/>
  <c r="P20" i="84"/>
  <c r="AK31" i="86"/>
  <c r="AK37" i="86"/>
  <c r="AK32" i="86"/>
  <c r="AK34" i="86"/>
  <c r="AK39" i="86"/>
  <c r="AK33" i="86"/>
  <c r="AK38" i="86"/>
  <c r="AK35" i="86"/>
  <c r="AK36" i="86"/>
  <c r="BP25" i="89"/>
  <c r="AH12" i="84"/>
  <c r="AC12" i="84"/>
  <c r="AD12" i="84"/>
  <c r="AF12" i="84"/>
  <c r="AI12" i="84"/>
  <c r="AJ12" i="84"/>
  <c r="AG12" i="84"/>
  <c r="AE12" i="84"/>
  <c r="AF13" i="84"/>
  <c r="AJ13" i="84"/>
  <c r="AI13" i="84"/>
  <c r="AH13" i="84"/>
  <c r="AD13" i="84"/>
  <c r="AE13" i="84"/>
  <c r="AG13" i="84"/>
  <c r="AC13" i="84"/>
  <c r="BP19" i="89"/>
  <c r="BP34" i="89"/>
  <c r="BP24" i="89"/>
  <c r="BP35" i="89"/>
  <c r="BP29" i="89"/>
  <c r="BP33" i="89"/>
  <c r="BP31" i="89"/>
  <c r="BP30" i="89"/>
  <c r="BP26" i="89"/>
  <c r="BP27" i="89"/>
  <c r="BP23" i="89"/>
  <c r="N62" i="86"/>
  <c r="AD21" i="101" l="1"/>
  <c r="AC21" i="101"/>
  <c r="K12" i="101" l="1"/>
  <c r="K13" i="101"/>
  <c r="K14" i="101"/>
  <c r="K15" i="101"/>
  <c r="K16" i="101"/>
  <c r="K17" i="101"/>
  <c r="K18" i="101"/>
  <c r="K19" i="101"/>
  <c r="K20" i="101"/>
  <c r="K11" i="101"/>
  <c r="P23" i="101" l="1"/>
  <c r="Q23" i="101"/>
  <c r="R23" i="101"/>
  <c r="T23" i="101"/>
  <c r="S23" i="101"/>
  <c r="BG57" i="89"/>
  <c r="BF57" i="89"/>
  <c r="BG3" i="89"/>
  <c r="BF3" i="89"/>
  <c r="N22" i="86" l="1"/>
  <c r="AG22" i="86" s="1"/>
  <c r="S57" i="89" l="1"/>
  <c r="S58" i="89" s="1"/>
  <c r="R57" i="89"/>
  <c r="R58" i="89" s="1"/>
  <c r="Q57" i="89"/>
  <c r="Q58" i="89" s="1"/>
  <c r="P57" i="89"/>
  <c r="P58" i="89" s="1"/>
  <c r="O57" i="89"/>
  <c r="O58" i="89" s="1"/>
  <c r="N57" i="89"/>
  <c r="N58" i="89" s="1"/>
  <c r="M57" i="89"/>
  <c r="M58" i="89" s="1"/>
  <c r="L57" i="89"/>
  <c r="L58" i="89" s="1"/>
  <c r="K57" i="89"/>
  <c r="K58" i="89" s="1"/>
  <c r="J57" i="89"/>
  <c r="J58" i="89" s="1"/>
  <c r="AA11" i="101" l="1"/>
  <c r="B56" i="89"/>
  <c r="I56" i="89"/>
  <c r="V56" i="89"/>
  <c r="BM56" i="89"/>
  <c r="N41" i="86"/>
  <c r="AG41" i="86" s="1"/>
  <c r="AH41" i="86"/>
  <c r="AI56" i="89" l="1"/>
  <c r="AJ41" i="86"/>
  <c r="AK41" i="86" s="1"/>
  <c r="BN56" i="89"/>
  <c r="AI41" i="86"/>
  <c r="F14" i="101"/>
  <c r="F13" i="101"/>
  <c r="BP56" i="89" l="1"/>
  <c r="G57" i="89"/>
  <c r="F57" i="89"/>
  <c r="E57" i="89"/>
  <c r="BH3" i="89" l="1"/>
  <c r="B10" i="89" l="1"/>
  <c r="B11" i="89"/>
  <c r="B12" i="89"/>
  <c r="B16" i="89"/>
  <c r="B17" i="89"/>
  <c r="B18" i="89"/>
  <c r="B9" i="89"/>
  <c r="A9" i="84" l="1"/>
  <c r="A10" i="84" l="1"/>
  <c r="A11" i="84" s="1"/>
  <c r="A12" i="84" l="1"/>
  <c r="A13" i="84" s="1"/>
  <c r="A14" i="84" s="1"/>
  <c r="AF57" i="89"/>
  <c r="A15" i="84" l="1"/>
  <c r="A16" i="84" s="1"/>
  <c r="A17" i="84" s="1"/>
  <c r="A18" i="84" s="1"/>
  <c r="A19" i="84" s="1"/>
  <c r="A20" i="84" s="1"/>
  <c r="R21" i="84"/>
  <c r="E14" i="86"/>
  <c r="A15" i="86"/>
  <c r="A16" i="86" s="1"/>
  <c r="A17" i="86" s="1"/>
  <c r="A18" i="86" s="1"/>
  <c r="A19" i="86" s="1"/>
  <c r="A20" i="86" s="1"/>
  <c r="A21" i="86" s="1"/>
  <c r="A22" i="86" s="1"/>
  <c r="A23" i="86" s="1"/>
  <c r="A24" i="86" s="1"/>
  <c r="A25" i="86" s="1"/>
  <c r="A26" i="86" s="1"/>
  <c r="A27" i="86" s="1"/>
  <c r="A28" i="86" s="1"/>
  <c r="A29" i="86" s="1"/>
  <c r="A30" i="86" s="1"/>
  <c r="A31" i="86" s="1"/>
  <c r="A32" i="86" s="1"/>
  <c r="A33" i="86" s="1"/>
  <c r="A10" i="89"/>
  <c r="A11" i="89" s="1"/>
  <c r="A12" i="89" s="1"/>
  <c r="A13" i="89" s="1"/>
  <c r="A14" i="89" s="1"/>
  <c r="A15" i="89" s="1"/>
  <c r="A16" i="89" s="1"/>
  <c r="A17" i="89" s="1"/>
  <c r="A18" i="89" s="1"/>
  <c r="A19" i="89" s="1"/>
  <c r="A20" i="89" s="1"/>
  <c r="A21" i="89" s="1"/>
  <c r="A22" i="89" s="1"/>
  <c r="A23" i="89" s="1"/>
  <c r="A24" i="89" s="1"/>
  <c r="A25" i="89" s="1"/>
  <c r="A26" i="89" s="1"/>
  <c r="A27" i="89" s="1"/>
  <c r="A28" i="89" s="1"/>
  <c r="A29" i="89" s="1"/>
  <c r="A30" i="89" s="1"/>
  <c r="A31" i="89" s="1"/>
  <c r="A32" i="89" s="1"/>
  <c r="A33" i="89" s="1"/>
  <c r="A34" i="89" s="1"/>
  <c r="A35" i="89" s="1"/>
  <c r="A36" i="89" s="1"/>
  <c r="A37" i="89" s="1"/>
  <c r="N21" i="86"/>
  <c r="N17" i="86"/>
  <c r="N16" i="86"/>
  <c r="N15" i="86"/>
  <c r="N14" i="86"/>
  <c r="V18" i="89"/>
  <c r="AH23" i="86" s="1"/>
  <c r="I18" i="89"/>
  <c r="V17" i="89"/>
  <c r="I17" i="89"/>
  <c r="V16" i="89"/>
  <c r="I16" i="89"/>
  <c r="V12" i="89"/>
  <c r="I12" i="89"/>
  <c r="V11" i="89"/>
  <c r="I11" i="89"/>
  <c r="V10" i="89"/>
  <c r="AI10" i="89" s="1"/>
  <c r="V9" i="89"/>
  <c r="AH14" i="86" s="1"/>
  <c r="I9" i="89"/>
  <c r="P14" i="104"/>
  <c r="O14" i="104"/>
  <c r="AG57" i="89"/>
  <c r="BM11" i="89"/>
  <c r="AF61" i="86"/>
  <c r="P10" i="104"/>
  <c r="AG21" i="101"/>
  <c r="AF21" i="101"/>
  <c r="AE21" i="101"/>
  <c r="AB21" i="101"/>
  <c r="AA20" i="101"/>
  <c r="O20" i="101"/>
  <c r="Z20" i="101" s="1"/>
  <c r="F20" i="101"/>
  <c r="AA19" i="101"/>
  <c r="O19" i="101"/>
  <c r="Z19" i="101" s="1"/>
  <c r="F19" i="101"/>
  <c r="AA18" i="101"/>
  <c r="O18" i="101"/>
  <c r="F18" i="101"/>
  <c r="AA17" i="101"/>
  <c r="O17" i="101"/>
  <c r="Z17" i="101" s="1"/>
  <c r="F17" i="101"/>
  <c r="AA16" i="101"/>
  <c r="O16" i="101"/>
  <c r="F16" i="101"/>
  <c r="AA15" i="101"/>
  <c r="O15" i="101"/>
  <c r="Z15" i="101" s="1"/>
  <c r="F15" i="101"/>
  <c r="AA14" i="101"/>
  <c r="O14" i="101"/>
  <c r="AA13" i="101"/>
  <c r="O13" i="101"/>
  <c r="AA12" i="101"/>
  <c r="O12" i="101"/>
  <c r="Z12" i="101" s="1"/>
  <c r="F12" i="101"/>
  <c r="O11" i="101"/>
  <c r="Z11" i="101" s="1"/>
  <c r="F11" i="101"/>
  <c r="BM18" i="89"/>
  <c r="BM17" i="89"/>
  <c r="BM16" i="89"/>
  <c r="BM12" i="89"/>
  <c r="BM10" i="89"/>
  <c r="AD57" i="89"/>
  <c r="AC57" i="89"/>
  <c r="AB57" i="89"/>
  <c r="AA57" i="89"/>
  <c r="Z57" i="89"/>
  <c r="Y57" i="89"/>
  <c r="X57" i="89"/>
  <c r="N21" i="84"/>
  <c r="M21" i="84"/>
  <c r="L21" i="84"/>
  <c r="K21" i="84"/>
  <c r="Q10" i="107"/>
  <c r="W10" i="107"/>
  <c r="Q31" i="107"/>
  <c r="W31" i="107"/>
  <c r="BI3" i="89"/>
  <c r="C33" i="107"/>
  <c r="Q9" i="107"/>
  <c r="Q8" i="107"/>
  <c r="Q7" i="107"/>
  <c r="P12" i="104"/>
  <c r="T21" i="84"/>
  <c r="W5" i="107"/>
  <c r="Q6" i="107"/>
  <c r="Q5" i="107"/>
  <c r="W7" i="107"/>
  <c r="W8" i="107"/>
  <c r="W9" i="107"/>
  <c r="W6" i="107"/>
  <c r="BI57" i="89"/>
  <c r="BH57" i="89"/>
  <c r="P15" i="104"/>
  <c r="P26" i="104"/>
  <c r="P27" i="104"/>
  <c r="BK57" i="89"/>
  <c r="P72" i="104"/>
  <c r="O72" i="104"/>
  <c r="P18" i="104"/>
  <c r="O18" i="104"/>
  <c r="P17" i="104"/>
  <c r="O17" i="104"/>
  <c r="F20" i="84" s="1"/>
  <c r="P11" i="104"/>
  <c r="O11" i="104"/>
  <c r="J16" i="86" s="1"/>
  <c r="O10" i="104"/>
  <c r="P29" i="104"/>
  <c r="O29" i="104"/>
  <c r="P28" i="104"/>
  <c r="O28" i="104"/>
  <c r="O27" i="104"/>
  <c r="O26" i="104"/>
  <c r="P25" i="104"/>
  <c r="O25" i="104"/>
  <c r="P9" i="104"/>
  <c r="O9" i="104"/>
  <c r="P13" i="104"/>
  <c r="O13" i="104"/>
  <c r="F14" i="84" s="1"/>
  <c r="O15" i="104"/>
  <c r="F16" i="84" s="1"/>
  <c r="Y21" i="101"/>
  <c r="AS21" i="84"/>
  <c r="Y21" i="84"/>
  <c r="AK57" i="89"/>
  <c r="W57" i="89"/>
  <c r="T57" i="89"/>
  <c r="T58" i="89" s="1"/>
  <c r="X21" i="101"/>
  <c r="AT21" i="84"/>
  <c r="AU21" i="84"/>
  <c r="AM22" i="84"/>
  <c r="AM23" i="84" s="1"/>
  <c r="A12" i="101"/>
  <c r="A13" i="101" s="1"/>
  <c r="A14" i="101" s="1"/>
  <c r="A15" i="101" s="1"/>
  <c r="A16" i="101" s="1"/>
  <c r="A17" i="101" s="1"/>
  <c r="A18" i="101" s="1"/>
  <c r="A19" i="101" s="1"/>
  <c r="A20" i="101" s="1"/>
  <c r="AI11" i="89" l="1"/>
  <c r="AI16" i="89"/>
  <c r="AI18" i="89"/>
  <c r="F11" i="84"/>
  <c r="F15" i="84"/>
  <c r="AG15" i="84" s="1"/>
  <c r="AI12" i="89"/>
  <c r="AI17" i="89"/>
  <c r="AI9" i="89"/>
  <c r="AI14" i="86"/>
  <c r="AJ14" i="86"/>
  <c r="P8" i="84" s="1"/>
  <c r="J29" i="86"/>
  <c r="AG16" i="84"/>
  <c r="AD16" i="84"/>
  <c r="AH16" i="84"/>
  <c r="AF16" i="84"/>
  <c r="AJ16" i="84"/>
  <c r="AE16" i="84"/>
  <c r="AI16" i="84"/>
  <c r="AC16" i="84"/>
  <c r="AE20" i="84"/>
  <c r="AD20" i="84"/>
  <c r="AJ20" i="84"/>
  <c r="AC20" i="84"/>
  <c r="AF20" i="84"/>
  <c r="AH20" i="84"/>
  <c r="AI20" i="84"/>
  <c r="AG20" i="84"/>
  <c r="J15" i="86"/>
  <c r="F9" i="84"/>
  <c r="J14" i="86"/>
  <c r="F8" i="84"/>
  <c r="J37" i="86"/>
  <c r="J38" i="86"/>
  <c r="J36" i="86"/>
  <c r="F10" i="84"/>
  <c r="J39" i="86"/>
  <c r="J18" i="86"/>
  <c r="A34" i="86"/>
  <c r="A35" i="86" s="1"/>
  <c r="A36" i="86" s="1"/>
  <c r="A37" i="86" s="1"/>
  <c r="A38" i="86" s="1"/>
  <c r="A39" i="86" s="1"/>
  <c r="A40" i="86" s="1"/>
  <c r="A41" i="86" s="1"/>
  <c r="A42" i="86" s="1"/>
  <c r="A43" i="86" s="1"/>
  <c r="J28" i="86"/>
  <c r="J21" i="86"/>
  <c r="J23" i="86"/>
  <c r="J22" i="86"/>
  <c r="AJ23" i="86"/>
  <c r="P16" i="84" s="1"/>
  <c r="AI23" i="86"/>
  <c r="N61" i="86"/>
  <c r="R8" i="107"/>
  <c r="S33" i="107"/>
  <c r="I57" i="89"/>
  <c r="AH19" i="101"/>
  <c r="AA21" i="101"/>
  <c r="R7" i="107"/>
  <c r="AH15" i="101"/>
  <c r="Z16" i="101"/>
  <c r="AH16" i="101"/>
  <c r="R9" i="107"/>
  <c r="AH12" i="101"/>
  <c r="AH20" i="101"/>
  <c r="R5" i="107"/>
  <c r="AH11" i="101"/>
  <c r="AH17" i="101"/>
  <c r="Q33" i="107"/>
  <c r="F8" i="101"/>
  <c r="R6" i="107"/>
  <c r="Z18" i="101"/>
  <c r="AH18" i="101"/>
  <c r="Z13" i="101"/>
  <c r="AH13" i="101"/>
  <c r="Z14" i="101"/>
  <c r="AH14" i="101"/>
  <c r="O21" i="101"/>
  <c r="R31" i="107"/>
  <c r="R10" i="107"/>
  <c r="AH15" i="86"/>
  <c r="AI15" i="86" s="1"/>
  <c r="AH22" i="86"/>
  <c r="AI22" i="86" s="1"/>
  <c r="AH21" i="86"/>
  <c r="AI21" i="86" s="1"/>
  <c r="AH17" i="86"/>
  <c r="AI17" i="86" s="1"/>
  <c r="AH16" i="86"/>
  <c r="AJ16" i="86" s="1"/>
  <c r="AG17" i="86"/>
  <c r="AG21" i="86"/>
  <c r="E5" i="84"/>
  <c r="AG14" i="86"/>
  <c r="AG15" i="86"/>
  <c r="AG16" i="86"/>
  <c r="BN10" i="89"/>
  <c r="BN17" i="89"/>
  <c r="BN9" i="89"/>
  <c r="BM57" i="89"/>
  <c r="BN18" i="89"/>
  <c r="BN16" i="89"/>
  <c r="BN11" i="89"/>
  <c r="B6" i="89"/>
  <c r="BH1" i="89"/>
  <c r="V57" i="89"/>
  <c r="BN12" i="89"/>
  <c r="AE61" i="86"/>
  <c r="E11" i="86"/>
  <c r="N33" i="107"/>
  <c r="X63" i="86" l="1"/>
  <c r="X66" i="86" s="1"/>
  <c r="AA63" i="86"/>
  <c r="AA66" i="86" s="1"/>
  <c r="Y63" i="86"/>
  <c r="Y66" i="86" s="1"/>
  <c r="Z63" i="86"/>
  <c r="Z66" i="86" s="1"/>
  <c r="AH15" i="84"/>
  <c r="AF15" i="84"/>
  <c r="AI15" i="84"/>
  <c r="AE15" i="84"/>
  <c r="AD15" i="84"/>
  <c r="AJ15" i="84"/>
  <c r="AC15" i="84"/>
  <c r="BP9" i="89"/>
  <c r="A44" i="86"/>
  <c r="A45" i="86" s="1"/>
  <c r="A46" i="86" s="1"/>
  <c r="A47" i="86" s="1"/>
  <c r="A48" i="86" s="1"/>
  <c r="A49" i="86" s="1"/>
  <c r="A50" i="86" s="1"/>
  <c r="A51" i="86" s="1"/>
  <c r="AG9" i="84"/>
  <c r="AC9" i="84"/>
  <c r="AD9" i="84"/>
  <c r="AI9" i="84"/>
  <c r="AJ9" i="84"/>
  <c r="AF9" i="84"/>
  <c r="AH9" i="84"/>
  <c r="AE9" i="84"/>
  <c r="AG8" i="84"/>
  <c r="AI8" i="84"/>
  <c r="AE8" i="84"/>
  <c r="AD8" i="84"/>
  <c r="AF8" i="84"/>
  <c r="AC8" i="84"/>
  <c r="AJ8" i="84"/>
  <c r="AH8" i="84"/>
  <c r="AK23" i="86"/>
  <c r="AK16" i="86"/>
  <c r="P10" i="84"/>
  <c r="AK14" i="86"/>
  <c r="AG10" i="84"/>
  <c r="AD10" i="84"/>
  <c r="AC10" i="84"/>
  <c r="AH10" i="84"/>
  <c r="AE10" i="84"/>
  <c r="AJ10" i="84"/>
  <c r="AI10" i="84"/>
  <c r="AF10" i="84"/>
  <c r="AD11" i="84"/>
  <c r="AJ11" i="84"/>
  <c r="AG11" i="84"/>
  <c r="AC11" i="84"/>
  <c r="AE11" i="84"/>
  <c r="AF11" i="84"/>
  <c r="AI11" i="84"/>
  <c r="AH11" i="84"/>
  <c r="AF14" i="84"/>
  <c r="AJ14" i="84"/>
  <c r="AC14" i="84"/>
  <c r="AG14" i="84"/>
  <c r="AI14" i="84"/>
  <c r="AH14" i="84"/>
  <c r="AD14" i="84"/>
  <c r="AE14" i="84"/>
  <c r="R63" i="86"/>
  <c r="I22" i="84"/>
  <c r="I2" i="84" s="1"/>
  <c r="M22" i="84"/>
  <c r="K22" i="84"/>
  <c r="K2" i="84" s="1"/>
  <c r="N22" i="84"/>
  <c r="L22" i="84"/>
  <c r="L2" i="84" s="1"/>
  <c r="AB63" i="86"/>
  <c r="P63" i="86"/>
  <c r="S63" i="86"/>
  <c r="T63" i="86"/>
  <c r="W63" i="86"/>
  <c r="Q63" i="86"/>
  <c r="U63" i="86"/>
  <c r="V63" i="86"/>
  <c r="O63" i="86"/>
  <c r="O24" i="101"/>
  <c r="O22" i="101"/>
  <c r="AH21" i="101"/>
  <c r="R33" i="107"/>
  <c r="Z21" i="101"/>
  <c r="AJ22" i="86"/>
  <c r="P15" i="84" s="1"/>
  <c r="AJ17" i="86"/>
  <c r="AK17" i="86" s="1"/>
  <c r="BP17" i="89"/>
  <c r="AJ21" i="86"/>
  <c r="P14" i="84" s="1"/>
  <c r="AJ15" i="86"/>
  <c r="AH61" i="86"/>
  <c r="AI16" i="86"/>
  <c r="AI61" i="86" s="1"/>
  <c r="BP11" i="89"/>
  <c r="BP18" i="89"/>
  <c r="BP10" i="89"/>
  <c r="AI57" i="89"/>
  <c r="BP16" i="89"/>
  <c r="BI1" i="89"/>
  <c r="BP12" i="89"/>
  <c r="BN57" i="89"/>
  <c r="AG61" i="86"/>
  <c r="AN21" i="84"/>
  <c r="A52" i="86" l="1"/>
  <c r="A53" i="86" s="1"/>
  <c r="AK15" i="86"/>
  <c r="P9" i="84"/>
  <c r="AK22" i="86"/>
  <c r="AK21" i="86"/>
  <c r="AJ61" i="86"/>
  <c r="A38" i="89"/>
  <c r="A39" i="89" s="1"/>
  <c r="N63" i="86"/>
  <c r="M2" i="84"/>
  <c r="AI21" i="84"/>
  <c r="AH21" i="84"/>
  <c r="AJ21" i="84"/>
  <c r="Y22" i="84" s="1"/>
  <c r="Y23" i="84" s="1"/>
  <c r="AD21" i="84"/>
  <c r="U22" i="84" s="1"/>
  <c r="U23" i="84" s="1"/>
  <c r="AC21" i="84"/>
  <c r="T22" i="84" s="1"/>
  <c r="N2" i="84"/>
  <c r="P66" i="86"/>
  <c r="S66" i="86"/>
  <c r="O66" i="86"/>
  <c r="BP57" i="89"/>
  <c r="V66" i="86"/>
  <c r="W66" i="86"/>
  <c r="R66" i="86"/>
  <c r="U66" i="86"/>
  <c r="T66" i="86"/>
  <c r="Q66" i="86"/>
  <c r="N64" i="86"/>
  <c r="A54" i="86" l="1"/>
  <c r="A55" i="86" s="1"/>
  <c r="A56" i="86" s="1"/>
  <c r="A57" i="86" s="1"/>
  <c r="A58" i="86" s="1"/>
  <c r="A59" i="86" s="1"/>
  <c r="A60" i="86" s="1"/>
  <c r="A40" i="89"/>
  <c r="A41" i="89" s="1"/>
  <c r="A42" i="89" s="1"/>
  <c r="A43" i="89" s="1"/>
  <c r="A44" i="89" s="1"/>
  <c r="A45" i="89" s="1"/>
  <c r="AK61" i="86"/>
  <c r="T23" i="84"/>
  <c r="V21" i="84"/>
  <c r="O21" i="84"/>
  <c r="O22" i="84" s="1"/>
  <c r="AB66" i="86"/>
  <c r="A46" i="89" l="1"/>
  <c r="A47" i="89" s="1"/>
  <c r="A48" i="89" s="1"/>
  <c r="A49" i="89" s="1"/>
  <c r="A50" i="89" s="1"/>
  <c r="A51" i="89" s="1"/>
  <c r="A52" i="89" s="1"/>
  <c r="A53" i="89" s="1"/>
  <c r="A54" i="89" s="1"/>
  <c r="A55" i="89" s="1"/>
  <c r="A56" i="89" s="1"/>
  <c r="AP21" i="84"/>
  <c r="AE21" i="84"/>
  <c r="V22" i="84" s="1"/>
  <c r="W21" i="84"/>
  <c r="O25" i="84"/>
  <c r="O2" i="84"/>
  <c r="A7" i="104"/>
  <c r="AQ21" i="84" l="1"/>
  <c r="X21" i="84"/>
  <c r="AF21" i="84"/>
  <c r="W22" i="84" s="1"/>
  <c r="W23" i="84" s="1"/>
  <c r="V23" i="84"/>
  <c r="AG21" i="84" l="1"/>
  <c r="X22" i="84" s="1"/>
  <c r="X23" i="84" s="1"/>
  <c r="AR21" i="84"/>
  <c r="S21" i="84"/>
  <c r="S22" i="84" l="1"/>
  <c r="AK21" i="84"/>
  <c r="J23" i="84"/>
  <c r="H23" i="84" s="1"/>
  <c r="J21" i="84"/>
  <c r="J22" i="84" s="1"/>
  <c r="J2" i="84" s="1"/>
  <c r="AO21" i="84"/>
  <c r="S27" i="84" l="1"/>
  <c r="S26" i="84"/>
  <c r="S23" i="84"/>
  <c r="AA21" i="84"/>
  <c r="H21" i="84"/>
  <c r="H22" i="84"/>
  <c r="P21" i="84" l="1"/>
  <c r="AM21" i="84"/>
</calcChain>
</file>

<file path=xl/sharedStrings.xml><?xml version="1.0" encoding="utf-8"?>
<sst xmlns="http://schemas.openxmlformats.org/spreadsheetml/2006/main" count="1199" uniqueCount="331">
  <si>
    <t>PO</t>
  </si>
  <si>
    <t>BANG TH ( GIA 28/9/2022)</t>
  </si>
  <si>
    <t>CHECK</t>
  </si>
  <si>
    <t>SL</t>
  </si>
  <si>
    <t>TEN SP</t>
  </si>
  <si>
    <t>code</t>
  </si>
  <si>
    <t>PRICE</t>
  </si>
  <si>
    <t>total</t>
  </si>
  <si>
    <t>GIA</t>
  </si>
  <si>
    <t>EXTRA</t>
  </si>
  <si>
    <t>check</t>
  </si>
  <si>
    <t>JACOB 4FT6 BEDFRAME, Finish: Smoke Oak color</t>
  </si>
  <si>
    <t>JAC-BD4FSK</t>
  </si>
  <si>
    <t>R</t>
  </si>
  <si>
    <t>JACOB 5FT BEDFRAME, Finish: Smoke Oak color</t>
  </si>
  <si>
    <t>JAC-BD5FSK</t>
  </si>
  <si>
    <t>JACOB 6FT BEDFRAME, Finish: Smoke Oak color</t>
  </si>
  <si>
    <t>JAC-BD6FSK</t>
  </si>
  <si>
    <t>JACOB CHEST OF DRAWERS (3 DRAWERS), Brown marble top, Finish: Smoke Oak color</t>
  </si>
  <si>
    <t>JAC-CHS3DRSK</t>
  </si>
  <si>
    <t>JACOB LOCKER, Brown marble top, Finish Smoke Oak</t>
  </si>
  <si>
    <t>JAC-BDCHSSK</t>
  </si>
  <si>
    <t>JACOB TALLBOY (5 DRAWERS), Brown marble top, Finish Smoke Oak</t>
  </si>
  <si>
    <t>JAC-TCHS5DSK</t>
  </si>
  <si>
    <t>JACOB WARDROBE (2 DOOR &amp; 2DRAWER), Finish Smoke Oak</t>
  </si>
  <si>
    <t>JAC-WAR2DSK</t>
  </si>
  <si>
    <t>TONG HOP KH SHIP MFC- 2024</t>
  </si>
  <si>
    <t>+ 200 pcs color panel
&amp; Part khach hang</t>
  </si>
  <si>
    <t>MFC-2</t>
  </si>
  <si>
    <t>MFC-4</t>
  </si>
  <si>
    <t>MFC-5</t>
  </si>
  <si>
    <t>MFC-3</t>
  </si>
  <si>
    <t>THEO DOÕI TRIEÅN KHAI SX MOÄC</t>
  </si>
  <si>
    <t xml:space="preserve"> update :</t>
  </si>
  <si>
    <t>BOOKING CUTOFF</t>
  </si>
  <si>
    <t>1/2</t>
  </si>
  <si>
    <t>31/5</t>
  </si>
  <si>
    <t>27/6</t>
  </si>
  <si>
    <t>move thang 11</t>
  </si>
  <si>
    <t>cont 20 DC + 370 usd</t>
  </si>
  <si>
    <t>BOOKING ETD</t>
  </si>
  <si>
    <t>3/2</t>
  </si>
  <si>
    <t>3/6</t>
  </si>
  <si>
    <t>29/6</t>
  </si>
  <si>
    <t>THANG SHIP</t>
  </si>
  <si>
    <t>THANG 2</t>
  </si>
  <si>
    <t>THANG 6</t>
  </si>
  <si>
    <t>THANG 7</t>
  </si>
  <si>
    <t>THANG11</t>
  </si>
  <si>
    <t>LOAD CONT TT</t>
  </si>
  <si>
    <t>DA TAM NGUNG SX</t>
  </si>
  <si>
    <t>THÖÙ TÖÏ CONT</t>
  </si>
  <si>
    <t>CO GÖÛI KEM 02 MAÃU</t>
  </si>
  <si>
    <t>NO CHARGE 370 USD</t>
  </si>
  <si>
    <t>CBM</t>
  </si>
  <si>
    <t>TINH CHE</t>
  </si>
  <si>
    <t>STYLE</t>
  </si>
  <si>
    <t>PRICES 2023</t>
  </si>
  <si>
    <t>IA 14653-1</t>
  </si>
  <si>
    <t>IA 14815</t>
  </si>
  <si>
    <t>IA 14961</t>
  </si>
  <si>
    <t>IA 14963</t>
  </si>
  <si>
    <t>IA 14821</t>
  </si>
  <si>
    <t>IA 14962</t>
  </si>
  <si>
    <t>IA 14960</t>
  </si>
  <si>
    <t>IA 14959</t>
  </si>
  <si>
    <t>check PO</t>
  </si>
  <si>
    <t>ÑAÕ T.KHAI SX</t>
  </si>
  <si>
    <t>COØN LAÏI CHÖA SX</t>
  </si>
  <si>
    <t>DESTINATION</t>
  </si>
  <si>
    <t>UK</t>
  </si>
  <si>
    <t>Psi 08-05-2024</t>
  </si>
  <si>
    <t>DREAM</t>
  </si>
  <si>
    <t>EZ living</t>
  </si>
  <si>
    <t>GOC</t>
  </si>
  <si>
    <t>TOÅNG SL</t>
  </si>
  <si>
    <t>T.TIEN</t>
  </si>
  <si>
    <t>Our Reference</t>
  </si>
  <si>
    <t>Y23-STKPO064429</t>
  </si>
  <si>
    <t>HOME / 463</t>
  </si>
  <si>
    <t>Y24-STKPO035112</t>
  </si>
  <si>
    <t>Y24-STKPO035114</t>
  </si>
  <si>
    <t>Y24-STKPO018383</t>
  </si>
  <si>
    <t>Y24-STKPO035113</t>
  </si>
  <si>
    <t>PON62726</t>
  </si>
  <si>
    <t>PON62725</t>
  </si>
  <si>
    <t>TRUNG CODE</t>
  </si>
  <si>
    <t>ETD IN VIETNAM</t>
  </si>
  <si>
    <t>NGAY KIEM HANG</t>
  </si>
  <si>
    <t>STT</t>
  </si>
  <si>
    <t>CODE</t>
  </si>
  <si>
    <t>ITEM</t>
  </si>
  <si>
    <t>COLOR</t>
  </si>
  <si>
    <t>DONG GOI</t>
  </si>
  <si>
    <t>NGUYEN LIEU</t>
  </si>
  <si>
    <t>new color</t>
  </si>
  <si>
    <t>units</t>
  </si>
  <si>
    <t>M3</t>
  </si>
  <si>
    <t>40 HC</t>
  </si>
  <si>
    <t>20 DC</t>
  </si>
  <si>
    <t>820-00780</t>
  </si>
  <si>
    <t>810-00184</t>
  </si>
  <si>
    <t>820-00781</t>
  </si>
  <si>
    <t>820-00783</t>
  </si>
  <si>
    <t>820-00917</t>
  </si>
  <si>
    <t>820-00918</t>
  </si>
  <si>
    <t>820-00919</t>
  </si>
  <si>
    <t>820-00784</t>
  </si>
  <si>
    <t>810-00183</t>
  </si>
  <si>
    <t>820-00785</t>
  </si>
  <si>
    <t>820-00786</t>
  </si>
  <si>
    <t>820-00920</t>
  </si>
  <si>
    <t>820-00921</t>
  </si>
  <si>
    <t>820-00922</t>
  </si>
  <si>
    <t>011-04837</t>
  </si>
  <si>
    <t>011-04838</t>
  </si>
  <si>
    <t>011-04839</t>
  </si>
  <si>
    <t>011-04840</t>
  </si>
  <si>
    <t>015-04359</t>
  </si>
  <si>
    <t>015-04360</t>
  </si>
  <si>
    <t>015-04361</t>
  </si>
  <si>
    <t>015-04362</t>
  </si>
  <si>
    <t>016-02755</t>
  </si>
  <si>
    <t>016-02756</t>
  </si>
  <si>
    <t>016-02757</t>
  </si>
  <si>
    <t>016-02758</t>
  </si>
  <si>
    <t>85U1KA85V001</t>
  </si>
  <si>
    <t>Natural Oak</t>
  </si>
  <si>
    <t>SET</t>
  </si>
  <si>
    <t>85U1DA85V001</t>
  </si>
  <si>
    <t>855-0011</t>
  </si>
  <si>
    <t>855-0012</t>
  </si>
  <si>
    <t>855-0013</t>
  </si>
  <si>
    <t>855-0014</t>
  </si>
  <si>
    <t>855-0015</t>
  </si>
  <si>
    <t>855-0016</t>
  </si>
  <si>
    <t>855-0017</t>
  </si>
  <si>
    <t>855-0018</t>
  </si>
  <si>
    <t>SO LUONG CONT</t>
  </si>
  <si>
    <t>THEO DOI TRIEN KHAI SX ÑÔN HAØNG MFC- 2024</t>
  </si>
  <si>
    <t>COØN LAÏI CHÖA TRIEÅN KHAI SX</t>
  </si>
  <si>
    <t>THÖÏC TEÁ TRIEÅN KHAI CAÙC THAÙNG</t>
  </si>
  <si>
    <t>( SOÁ AÂM LAØ TRIEÅN KHAI SX DÖ )</t>
  </si>
  <si>
    <t>KHOÂNG ÑÖÔÏC XOÙA</t>
  </si>
  <si>
    <t>MFC-1</t>
  </si>
  <si>
    <t>TONG ÑÔN HAØNG</t>
  </si>
  <si>
    <t>ÑAÕ TRIEÅN KHAI SX</t>
  </si>
  <si>
    <t>TRUØNG CODE</t>
  </si>
  <si>
    <t>FOB</t>
  </si>
  <si>
    <t>PO KHAÙCH HAØNG</t>
  </si>
  <si>
    <t>IA 14653</t>
  </si>
  <si>
    <t>THÖÛ KTRA</t>
  </si>
  <si>
    <t>TOÅNG SL CHÖA TRIEN KHAI SX</t>
  </si>
  <si>
    <t>THANG 11-2023</t>
  </si>
  <si>
    <t>THANG 3-2024</t>
  </si>
  <si>
    <t>THANG 6-2024</t>
  </si>
  <si>
    <t>TONG DA SX</t>
  </si>
  <si>
    <t>TONG CHUA SX</t>
  </si>
  <si>
    <t>DÖÕ LIEÄU QUAN TRONG KHOÂNG XOÙA</t>
  </si>
  <si>
    <t>ETD</t>
  </si>
  <si>
    <t>NGAY T.KHAI SX</t>
  </si>
  <si>
    <t>DOT -14</t>
  </si>
  <si>
    <t>DOT -7</t>
  </si>
  <si>
    <t>DOT -3</t>
  </si>
  <si>
    <t>DOT -8</t>
  </si>
  <si>
    <t>( SOÁ AÂM LAØ DÖ )</t>
  </si>
  <si>
    <t>k.tra</t>
  </si>
  <si>
    <t>NSX</t>
  </si>
  <si>
    <t>M3 TINH</t>
  </si>
  <si>
    <t>TONG SL</t>
  </si>
  <si>
    <t>du phong</t>
  </si>
  <si>
    <t>BAÛNG XEÁP CONT MAÃU</t>
  </si>
  <si>
    <t>kiem tra</t>
  </si>
  <si>
    <t>TRUNG
CODE</t>
  </si>
  <si>
    <t>prices</t>
  </si>
  <si>
    <t>CONTAINER</t>
  </si>
  <si>
    <t>tồn kho</t>
  </si>
  <si>
    <t>1-whse</t>
  </si>
  <si>
    <t>5-whse</t>
  </si>
  <si>
    <t>15-whse</t>
  </si>
  <si>
    <t>17-whse</t>
  </si>
  <si>
    <t>28-whse</t>
  </si>
  <si>
    <t>335-whse</t>
  </si>
  <si>
    <t>C</t>
  </si>
  <si>
    <t>ECR-whse</t>
  </si>
  <si>
    <t>UMBRA 1</t>
  </si>
  <si>
    <t>UMBRA 2</t>
  </si>
  <si>
    <t>UMBRA 3</t>
  </si>
  <si>
    <t>UMBRA 4</t>
  </si>
  <si>
    <t>UMBRA 5</t>
  </si>
  <si>
    <t>UMBRA 6</t>
  </si>
  <si>
    <t>UMBRA 7</t>
  </si>
  <si>
    <t>UMBRA 8</t>
  </si>
  <si>
    <t>LECH</t>
  </si>
  <si>
    <t>DESCRIPTION</t>
  </si>
  <si>
    <t>Total</t>
  </si>
  <si>
    <t>tong doi</t>
  </si>
  <si>
    <t>TOTAL</t>
  </si>
  <si>
    <t>thanh tien</t>
  </si>
  <si>
    <t>Jacob Oak Marble Top Tallboy</t>
  </si>
  <si>
    <t xml:space="preserve">AK 06 MFC </t>
  </si>
  <si>
    <t>Jacob Oak Marble Top Bedside</t>
  </si>
  <si>
    <t>Jacob Oak Marble Top 3 Drawer Chest</t>
  </si>
  <si>
    <t>Jacob Oak Double Wardrobe Box 1 (Top)</t>
  </si>
  <si>
    <t>Jacob Oak Double Wardrobe Box 2 (Side &amp; Doors)</t>
  </si>
  <si>
    <t>Jacob Oak Double Wardrobe Box 3 (Back)</t>
  </si>
  <si>
    <t>Jacob Natural Marble Top Tallboy</t>
  </si>
  <si>
    <t xml:space="preserve">AK 07 MFC </t>
  </si>
  <si>
    <t>Jacob Natural Marble Top Bedside</t>
  </si>
  <si>
    <t>Jacob Natural Marble Top 3 Drawer Chest</t>
  </si>
  <si>
    <t>Jacob Natural Double Wardrobe Box 1 (Top)</t>
  </si>
  <si>
    <t>Jacob Natural Double Wardrobe Box 2 (Side &amp; Doors)</t>
  </si>
  <si>
    <t>Jacob Natural Double Wardrobe Box 3 (Back)</t>
  </si>
  <si>
    <t>Jacob Oak D Bed Box1 (HB &amp; FB)</t>
  </si>
  <si>
    <t>Jacob Oak D Bed Box2 (SR)</t>
  </si>
  <si>
    <t>Jacob Natural D Bed Box1 (HB &amp; FB)</t>
  </si>
  <si>
    <t>Jacob Natural D Bed Box2 (SR)</t>
  </si>
  <si>
    <t>Jacob Oak K Bed Box1 (HB &amp; FB)</t>
  </si>
  <si>
    <t>Jacob Oak K Bed Box2 (SR)</t>
  </si>
  <si>
    <t>Jacob Natural K Bed Box1 (HB &amp; FB)</t>
  </si>
  <si>
    <t>Jacob Natural K Bed Box2 (SR)</t>
  </si>
  <si>
    <t>Jacob Oak SK Bed Box1 (HB &amp; FB)</t>
  </si>
  <si>
    <t>Jacob Oak SK Bed Box2 (SR)</t>
  </si>
  <si>
    <t>Jacob Natural SK Bed Box1 (HB &amp; FB)</t>
  </si>
  <si>
    <t>Jacob Natural SK Bed Box2 (SR)</t>
  </si>
  <si>
    <t>Jacob Oak Mable Top Tallboy Box 1 (Chest)</t>
  </si>
  <si>
    <t>Jacob Oak Mable Top Tallboy Box 2 (Marble)</t>
  </si>
  <si>
    <t>Jacob Natural Tallboy Box 1 (Chest)</t>
  </si>
  <si>
    <t>Jacob Natural Tallboy Box 2 (Marble)</t>
  </si>
  <si>
    <t>Jacob Oak 3 Drawer Chest Box 1 (Chest)</t>
  </si>
  <si>
    <t>Jacob Oak 3 Drawer Chest Box 2 (Marble)</t>
  </si>
  <si>
    <t>Jacob Natural 3 Drawer Chest Box 1 (Chest)</t>
  </si>
  <si>
    <t>Jacob Natural 3 Drawer Chest Box 2 (Marble)</t>
  </si>
  <si>
    <t>JACOB LOCKER</t>
  </si>
  <si>
    <t>Smoke Oak</t>
  </si>
  <si>
    <t>JACOB CHEST OF DRAWERS (3 DRAWERS)</t>
  </si>
  <si>
    <t>JACOB TALLBOY (5 DRAWERS)</t>
  </si>
  <si>
    <t>JACOB WARDROBE (2 DOOR &amp; 2DRAWER)</t>
  </si>
  <si>
    <t>JACOB 5FT BEDFRAME</t>
  </si>
  <si>
    <t>JACOB 4FT6 BEDFRAME</t>
  </si>
  <si>
    <t>JACOB 6FT BEDFRAME</t>
  </si>
  <si>
    <t>TH XUAÁT EXTRA MFC 2023</t>
  </si>
  <si>
    <t>UPDATE :</t>
  </si>
  <si>
    <t>NGAØY LOAD T.TEÁ</t>
  </si>
  <si>
    <t>GIAÙ 1</t>
  </si>
  <si>
    <t>KHO</t>
  </si>
  <si>
    <t>ktr po</t>
  </si>
  <si>
    <t>TOÅNG</t>
  </si>
  <si>
    <t>ÑAÕ TRIEÅN KHAI</t>
  </si>
  <si>
    <t>COØN LAÏI</t>
  </si>
  <si>
    <t>TUAN ETD</t>
  </si>
  <si>
    <t>(AÂM LAØ THIEÁU)</t>
  </si>
  <si>
    <t>NEW</t>
  </si>
  <si>
    <t>DAI</t>
  </si>
  <si>
    <t xml:space="preserve">RONG </t>
  </si>
  <si>
    <t>DAY</t>
  </si>
  <si>
    <t>SL / CATON</t>
  </si>
  <si>
    <t>ngay order</t>
  </si>
  <si>
    <t>sl goc</t>
  </si>
  <si>
    <t>lech</t>
  </si>
  <si>
    <t>CHI TIEÁT</t>
  </si>
  <si>
    <t>ÑVT</t>
  </si>
  <si>
    <t>SO CUBE</t>
  </si>
  <si>
    <t>1cube =1foot3 =(dai x 0.0032808 x rong x 0.0032808 x cao x 0.0032808)</t>
  </si>
  <si>
    <t>FILE DÖÕ LIEÄU GOÁC CHÆ CAÄP NHAÄT</t>
  </si>
  <si>
    <t>QUAN TRONG KHOÂNG XOÙA</t>
  </si>
  <si>
    <t>trung code</t>
  </si>
  <si>
    <t>Hieu - zalo 25-01-2024</t>
  </si>
  <si>
    <t>MATERIAL</t>
  </si>
  <si>
    <t>PRICES</t>
  </si>
  <si>
    <t>lam tron len = 5mm</t>
  </si>
  <si>
    <t>CUBE</t>
  </si>
  <si>
    <t>REMARK</t>
  </si>
  <si>
    <t>chua lam tron lem 5 mm</t>
  </si>
  <si>
    <t>don hang</t>
  </si>
  <si>
    <t>DVT</t>
  </si>
  <si>
    <t>2023</t>
  </si>
  <si>
    <t>ECO Packing, RTA</t>
  </si>
  <si>
    <t>OAK, Oak Veneer, Pine</t>
  </si>
  <si>
    <t>Dream</t>
  </si>
  <si>
    <t>CAÙI</t>
  </si>
  <si>
    <t>1 of 1</t>
  </si>
  <si>
    <t>PRICES'S MR DUNG 19-07-2023</t>
  </si>
  <si>
    <t>Jacob Oak Double Wardrobe</t>
  </si>
  <si>
    <t>3 BOX/SET</t>
  </si>
  <si>
    <t>Jacob Natural Double Wardrobe</t>
  </si>
  <si>
    <t>1 of 2</t>
  </si>
  <si>
    <t>Box 1 of 2 ( HB, FB, Legs )</t>
  </si>
  <si>
    <t>MR DUNG 28-09-2023</t>
  </si>
  <si>
    <t>2 of 2</t>
  </si>
  <si>
    <t>Box 2 of 2 ( Side Rail, Center Rail, Support Leg )</t>
  </si>
  <si>
    <t>1 of 3</t>
  </si>
  <si>
    <t>Box 1 of 3 ( Lower Part + Top )</t>
  </si>
  <si>
    <t>PRICES'S MR binh 19-9-2023</t>
  </si>
  <si>
    <t>2 of 3</t>
  </si>
  <si>
    <t>Box 2 of 3 ( Side, Door, Rod )</t>
  </si>
  <si>
    <t>3 of 3</t>
  </si>
  <si>
    <t>Box 3 of 3 ( Back )</t>
  </si>
  <si>
    <t>PAMONA KING BED</t>
  </si>
  <si>
    <t>03 box</t>
  </si>
  <si>
    <t>MR DUNG 04-10-2023</t>
  </si>
  <si>
    <t>85U1KA85V001-box 1</t>
  </si>
  <si>
    <t>PAMONA KING BED-box 1</t>
  </si>
  <si>
    <t>85U1KA85V001-box 2</t>
  </si>
  <si>
    <t>PAMONA KING BED-box 2</t>
  </si>
  <si>
    <t>85U1KA85V001-box 3</t>
  </si>
  <si>
    <t>PAMONA KING BED-box 3</t>
  </si>
  <si>
    <t>PAMONA DOUBLE BED</t>
  </si>
  <si>
    <t>85U1DA85V001-box 1</t>
  </si>
  <si>
    <t>PAMONA DOUBLE BED-box 1</t>
  </si>
  <si>
    <t>85U1DA85V001-box 2</t>
  </si>
  <si>
    <t>PAMONA DOUBLE BED-box 2</t>
  </si>
  <si>
    <t>85U1DA85V001-box 3</t>
  </si>
  <si>
    <t>PAMONA DOUBLE BED-box 3</t>
  </si>
  <si>
    <t>PAMONA SUPER KING BED</t>
  </si>
  <si>
    <t xml:space="preserve">no FSC, no ECO PACK, ISTA 1A </t>
  </si>
  <si>
    <t>EZ LIVING</t>
  </si>
  <si>
    <t>1 BOX</t>
  </si>
  <si>
    <t>MOQ 100</t>
  </si>
  <si>
    <t>MOQ 50</t>
  </si>
  <si>
    <t>BỘ</t>
  </si>
  <si>
    <t>JAC-WAR2DSK-box 1</t>
  </si>
  <si>
    <t>JAC-WAR2DSK-box 2</t>
  </si>
  <si>
    <t>JAC-WAR2DSK-box 3</t>
  </si>
  <si>
    <t>2 BOX/SET</t>
  </si>
  <si>
    <t>JAC-BD5FSK-box 1</t>
  </si>
  <si>
    <t>JAC-BD5FSK-box 2</t>
  </si>
  <si>
    <t>JAC-BD4FSK-box 1</t>
  </si>
  <si>
    <t>JAC-BD4FSK-box 2</t>
  </si>
  <si>
    <t>JAC-BD6FSK-box 1</t>
  </si>
  <si>
    <t>JAC-BD6FSK-box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</si>
</sst>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(* #,##0.00000_);_(* \(#,##0.00000\);_(* &quot;-&quot;??_);_(@_)"/>
    <numFmt numFmtId="166" formatCode="_(* #,##0_);_(* \(#,##0\);_(* &quot;-&quot;??_);_(@_)"/>
    <numFmt numFmtId="167" formatCode="_ * #,##0.00_ ;_ * \-#,##0.00_ ;_ * &quot;-&quot;??_ ;_ @_ "/>
    <numFmt numFmtId="168" formatCode="dd/mm"/>
    <numFmt numFmtId="169" formatCode="_(* #,##0.0_);_(* \(#,##0.0\);_(* &quot;-&quot;??_);_(@_)"/>
  </numFmts>
  <fonts count="33" x14ac:knownFonts="1">
    <font>
      <sz val="9"/>
      <color theme="1"/>
      <name val="VNI-Helve-Condense"/>
      <family val="2"/>
    </font>
    <font>
      <sz val="11"/>
      <color theme="1"/>
      <name val="VNI-Helve-Condense"/>
      <family val="2"/>
    </font>
    <font>
      <sz val="11"/>
      <color theme="1"/>
      <name val="VNI-Helve-Condense"/>
      <family val="2"/>
    </font>
    <font>
      <sz val="9"/>
      <color theme="1"/>
      <name val="VNI-Helve-Condense"/>
      <family val="2"/>
    </font>
    <font>
      <b/>
      <sz val="9"/>
      <name val="VNI-Helve-Condense"/>
    </font>
    <font>
      <b/>
      <sz val="9"/>
      <color rgb="FFFF0000"/>
      <name val="VNI-Helve-Condense"/>
    </font>
    <font>
      <sz val="9"/>
      <name val="VNI-Helve-Condense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6"/>
      <color rgb="FFFF0000"/>
      <name val="VNI-Helve-Condense"/>
    </font>
    <font>
      <b/>
      <sz val="9"/>
      <color rgb="FF0000FF"/>
      <name val="VNI-Helve-Condense"/>
    </font>
    <font>
      <sz val="9"/>
      <color rgb="FFFF0000"/>
      <name val="VNI-Helve-Condense"/>
    </font>
    <font>
      <b/>
      <sz val="8"/>
      <name val="VNI-Helve-Condense"/>
    </font>
    <font>
      <sz val="8"/>
      <name val="VNI-Helve-Condense"/>
    </font>
    <font>
      <b/>
      <sz val="8"/>
      <color rgb="FFFF0000"/>
      <name val="VNI-Helve-Condense"/>
    </font>
    <font>
      <b/>
      <sz val="11"/>
      <color rgb="FF0000FF"/>
      <name val="VNI-Helve-Condense"/>
    </font>
    <font>
      <b/>
      <sz val="11"/>
      <color rgb="FFFF0000"/>
      <name val="VNI-Helve-Condense"/>
    </font>
    <font>
      <b/>
      <sz val="12"/>
      <color rgb="FF0000FF"/>
      <name val="VNI-Helve-Condense"/>
    </font>
    <font>
      <b/>
      <sz val="9"/>
      <color theme="0"/>
      <name val="VNI-Helve-Condense"/>
    </font>
    <font>
      <b/>
      <sz val="8"/>
      <color rgb="FF0000FF"/>
      <name val="VNI-Helve-Condense"/>
    </font>
    <font>
      <sz val="11"/>
      <color rgb="FF000000"/>
      <name val="VNI-Helve-Condense"/>
    </font>
    <font>
      <b/>
      <sz val="14"/>
      <color rgb="FFFF0000"/>
      <name val="VNI-Helve-Condense"/>
    </font>
    <font>
      <sz val="10"/>
      <name val="VNI-Helve-Condense"/>
    </font>
    <font>
      <sz val="9.75"/>
      <color indexed="8"/>
      <name val="Microsoft Sans Serif"/>
      <family val="2"/>
    </font>
    <font>
      <b/>
      <sz val="8"/>
      <color theme="0"/>
      <name val="VNI-Helve-Condense"/>
    </font>
    <font>
      <sz val="9"/>
      <color theme="1"/>
      <name val="VNI-Helve-Condense"/>
    </font>
    <font>
      <sz val="10"/>
      <color theme="1"/>
      <name val="VNI-Helve-Condense"/>
    </font>
    <font>
      <sz val="16"/>
      <color theme="1"/>
      <name val="VNI-Helve-Condense"/>
    </font>
    <font>
      <sz val="8"/>
      <name val="VNI-Helve-Condense"/>
      <family val="2"/>
    </font>
    <font>
      <sz val="16"/>
      <name val="VNI-Helve-Condense"/>
    </font>
    <font>
      <b/>
      <sz val="11"/>
      <name val="VNI-Helve-Condense"/>
    </font>
    <font>
      <b/>
      <sz val="10"/>
      <name val="VNI-Helve-Condense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5">
    <xf numFmtId="0" fontId="0" fillId="0" borderId="0"/>
    <xf numFmtId="164" fontId="3" fillId="0" borderId="0" applyFont="0" applyFill="0" applyBorder="0" applyAlignment="0" applyProtection="0"/>
    <xf numFmtId="0" fontId="7" fillId="0" borderId="0"/>
    <xf numFmtId="0" fontId="8" fillId="0" borderId="0"/>
    <xf numFmtId="167" fontId="9" fillId="0" borderId="0" applyFont="0" applyFill="0" applyBorder="0" applyAlignment="0" applyProtection="0">
      <alignment vertical="center"/>
    </xf>
    <xf numFmtId="0" fontId="9" fillId="0" borderId="0"/>
    <xf numFmtId="0" fontId="7" fillId="0" borderId="0">
      <alignment vertical="center"/>
    </xf>
    <xf numFmtId="0" fontId="2" fillId="0" borderId="0"/>
    <xf numFmtId="164" fontId="2" fillId="0" borderId="0" applyFont="0" applyFill="0" applyBorder="0" applyAlignment="0" applyProtection="0"/>
    <xf numFmtId="0" fontId="8" fillId="0" borderId="0"/>
    <xf numFmtId="0" fontId="1" fillId="0" borderId="0"/>
    <xf numFmtId="164" fontId="1" fillId="0" borderId="0" applyFont="0" applyFill="0" applyBorder="0" applyAlignment="0" applyProtection="0"/>
    <xf numFmtId="0" fontId="24" fillId="0" borderId="0"/>
    <xf numFmtId="164" fontId="24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49">
    <xf numFmtId="0" fontId="0" fillId="0" borderId="0" xfId="0"/>
    <xf numFmtId="164" fontId="5" fillId="0" borderId="2" xfId="1" applyFont="1" applyFill="1" applyBorder="1" applyAlignment="1">
      <alignment horizontal="center" vertical="center"/>
    </xf>
    <xf numFmtId="165" fontId="4" fillId="4" borderId="8" xfId="1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0" borderId="11" xfId="0" quotePrefix="1" applyFont="1" applyBorder="1" applyAlignment="1">
      <alignment horizontal="center" vertical="center"/>
    </xf>
    <xf numFmtId="166" fontId="6" fillId="0" borderId="13" xfId="1" applyNumberFormat="1" applyFont="1" applyFill="1" applyBorder="1" applyAlignment="1">
      <alignment horizontal="center" vertical="center"/>
    </xf>
    <xf numFmtId="165" fontId="6" fillId="4" borderId="14" xfId="1" applyNumberFormat="1" applyFont="1" applyFill="1" applyBorder="1" applyAlignment="1">
      <alignment horizontal="right" vertical="center"/>
    </xf>
    <xf numFmtId="166" fontId="5" fillId="0" borderId="14" xfId="1" applyNumberFormat="1" applyFont="1" applyFill="1" applyBorder="1" applyAlignment="1">
      <alignment horizontal="center" vertical="center"/>
    </xf>
    <xf numFmtId="0" fontId="5" fillId="0" borderId="0" xfId="0" applyFont="1"/>
    <xf numFmtId="164" fontId="4" fillId="3" borderId="8" xfId="1" applyFont="1" applyFill="1" applyBorder="1" applyAlignment="1">
      <alignment horizontal="center" vertical="center"/>
    </xf>
    <xf numFmtId="165" fontId="6" fillId="3" borderId="11" xfId="1" applyNumberFormat="1" applyFont="1" applyFill="1" applyBorder="1" applyAlignment="1">
      <alignment horizontal="center" vertical="center"/>
    </xf>
    <xf numFmtId="165" fontId="6" fillId="3" borderId="14" xfId="1" applyNumberFormat="1" applyFont="1" applyFill="1" applyBorder="1" applyAlignment="1">
      <alignment horizontal="right" vertical="center"/>
    </xf>
    <xf numFmtId="164" fontId="4" fillId="2" borderId="11" xfId="1" applyFont="1" applyFill="1" applyBorder="1" applyAlignment="1">
      <alignment horizontal="center" vertical="center"/>
    </xf>
    <xf numFmtId="164" fontId="4" fillId="2" borderId="14" xfId="1" applyFont="1" applyFill="1" applyBorder="1" applyAlignment="1">
      <alignment horizontal="right" vertical="center"/>
    </xf>
    <xf numFmtId="0" fontId="6" fillId="0" borderId="11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0" borderId="8" xfId="1" applyFont="1" applyFill="1" applyBorder="1" applyAlignment="1">
      <alignment horizontal="center" vertical="center"/>
    </xf>
    <xf numFmtId="164" fontId="4" fillId="2" borderId="8" xfId="1" applyFont="1" applyFill="1" applyBorder="1" applyAlignment="1">
      <alignment horizontal="center" vertical="center"/>
    </xf>
    <xf numFmtId="166" fontId="4" fillId="0" borderId="2" xfId="1" applyNumberFormat="1" applyFont="1" applyFill="1" applyBorder="1" applyAlignment="1">
      <alignment horizontal="center" vertical="center" wrapText="1"/>
    </xf>
    <xf numFmtId="164" fontId="5" fillId="0" borderId="2" xfId="1" applyFont="1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1" fontId="5" fillId="0" borderId="2" xfId="1" applyNumberFormat="1" applyFont="1" applyFill="1" applyBorder="1" applyAlignment="1">
      <alignment horizontal="center" vertical="center"/>
    </xf>
    <xf numFmtId="1" fontId="4" fillId="0" borderId="8" xfId="1" applyNumberFormat="1" applyFont="1" applyFill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4" fillId="0" borderId="0" xfId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4" fontId="5" fillId="0" borderId="0" xfId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11" fillId="0" borderId="0" xfId="1" applyNumberFormat="1" applyFont="1" applyFill="1" applyAlignment="1">
      <alignment horizontal="center" vertical="center"/>
    </xf>
    <xf numFmtId="164" fontId="11" fillId="0" borderId="0" xfId="1" applyFont="1" applyFill="1" applyAlignment="1">
      <alignment horizontal="center" vertical="center"/>
    </xf>
    <xf numFmtId="166" fontId="4" fillId="0" borderId="0" xfId="1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Font="1" applyFill="1" applyBorder="1" applyAlignment="1">
      <alignment vertical="center"/>
    </xf>
    <xf numFmtId="164" fontId="6" fillId="0" borderId="0" xfId="1" applyFont="1" applyFill="1" applyAlignment="1">
      <alignment vertical="center"/>
    </xf>
    <xf numFmtId="166" fontId="6" fillId="0" borderId="14" xfId="1" applyNumberFormat="1" applyFont="1" applyFill="1" applyBorder="1" applyAlignment="1">
      <alignment vertical="center"/>
    </xf>
    <xf numFmtId="166" fontId="6" fillId="0" borderId="14" xfId="1" applyNumberFormat="1" applyFont="1" applyFill="1" applyBorder="1" applyAlignment="1">
      <alignment horizontal="center" vertical="center"/>
    </xf>
    <xf numFmtId="1" fontId="6" fillId="0" borderId="14" xfId="1" applyNumberFormat="1" applyFont="1" applyFill="1" applyBorder="1" applyAlignment="1">
      <alignment horizontal="center" vertical="center"/>
    </xf>
    <xf numFmtId="166" fontId="6" fillId="0" borderId="15" xfId="1" applyNumberFormat="1" applyFont="1" applyFill="1" applyBorder="1" applyAlignment="1">
      <alignment vertical="center"/>
    </xf>
    <xf numFmtId="166" fontId="6" fillId="0" borderId="0" xfId="1" applyNumberFormat="1" applyFont="1" applyFill="1" applyAlignment="1">
      <alignment vertical="center"/>
    </xf>
    <xf numFmtId="166" fontId="6" fillId="0" borderId="0" xfId="1" applyNumberFormat="1" applyFont="1" applyFill="1" applyBorder="1" applyAlignment="1">
      <alignment vertical="center"/>
    </xf>
    <xf numFmtId="166" fontId="11" fillId="0" borderId="0" xfId="1" applyNumberFormat="1" applyFont="1" applyFill="1" applyAlignment="1">
      <alignment horizontal="center" vertical="center"/>
    </xf>
    <xf numFmtId="164" fontId="6" fillId="3" borderId="14" xfId="1" applyFont="1" applyFill="1" applyBorder="1" applyAlignment="1">
      <alignment vertical="center"/>
    </xf>
    <xf numFmtId="166" fontId="5" fillId="0" borderId="2" xfId="0" applyNumberFormat="1" applyFont="1" applyBorder="1" applyAlignment="1">
      <alignment vertical="center"/>
    </xf>
    <xf numFmtId="166" fontId="4" fillId="0" borderId="2" xfId="0" applyNumberFormat="1" applyFont="1" applyBorder="1" applyAlignment="1">
      <alignment vertical="center"/>
    </xf>
    <xf numFmtId="166" fontId="5" fillId="0" borderId="0" xfId="0" applyNumberFormat="1" applyFont="1" applyAlignment="1">
      <alignment vertical="center"/>
    </xf>
    <xf numFmtId="166" fontId="5" fillId="0" borderId="0" xfId="1" applyNumberFormat="1" applyFont="1" applyFill="1" applyAlignment="1">
      <alignment vertical="center"/>
    </xf>
    <xf numFmtId="164" fontId="5" fillId="0" borderId="0" xfId="1" applyFont="1" applyFill="1" applyAlignment="1">
      <alignment vertical="center"/>
    </xf>
    <xf numFmtId="164" fontId="5" fillId="0" borderId="5" xfId="1" applyFont="1" applyFill="1" applyBorder="1" applyAlignment="1">
      <alignment vertical="center"/>
    </xf>
    <xf numFmtId="164" fontId="4" fillId="0" borderId="5" xfId="1" applyFont="1" applyFill="1" applyBorder="1" applyAlignment="1">
      <alignment vertical="center"/>
    </xf>
    <xf numFmtId="164" fontId="5" fillId="0" borderId="0" xfId="1" applyFont="1" applyFill="1" applyBorder="1" applyAlignment="1">
      <alignment vertical="center"/>
    </xf>
    <xf numFmtId="164" fontId="4" fillId="0" borderId="0" xfId="1" applyFont="1" applyFill="1" applyAlignment="1">
      <alignment vertical="center"/>
    </xf>
    <xf numFmtId="166" fontId="4" fillId="0" borderId="0" xfId="1" applyNumberFormat="1" applyFont="1" applyFill="1" applyAlignment="1">
      <alignment vertical="center"/>
    </xf>
    <xf numFmtId="164" fontId="11" fillId="0" borderId="0" xfId="1" applyFont="1" applyFill="1" applyAlignment="1">
      <alignment vertical="center"/>
    </xf>
    <xf numFmtId="0" fontId="14" fillId="0" borderId="0" xfId="0" applyFont="1" applyAlignment="1">
      <alignment horizontal="center" vertical="center"/>
    </xf>
    <xf numFmtId="164" fontId="14" fillId="0" borderId="0" xfId="1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13" fillId="0" borderId="0" xfId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4" fillId="0" borderId="0" xfId="1" applyNumberFormat="1" applyFont="1" applyFill="1" applyAlignment="1">
      <alignment horizontal="center" vertical="center"/>
    </xf>
    <xf numFmtId="164" fontId="12" fillId="0" borderId="0" xfId="1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65" fontId="6" fillId="0" borderId="0" xfId="1" applyNumberFormat="1" applyFont="1" applyFill="1" applyAlignment="1">
      <alignment vertical="center"/>
    </xf>
    <xf numFmtId="166" fontId="6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66" fontId="12" fillId="0" borderId="0" xfId="0" applyNumberFormat="1" applyFont="1" applyAlignment="1">
      <alignment vertical="center"/>
    </xf>
    <xf numFmtId="164" fontId="6" fillId="0" borderId="0" xfId="1" applyFont="1" applyFill="1" applyAlignment="1">
      <alignment horizontal="center" vertical="center"/>
    </xf>
    <xf numFmtId="1" fontId="6" fillId="0" borderId="0" xfId="1" applyNumberFormat="1" applyFont="1" applyFill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166" fontId="6" fillId="0" borderId="0" xfId="1" applyNumberFormat="1" applyFont="1" applyFill="1" applyAlignment="1">
      <alignment horizontal="center" vertical="center"/>
    </xf>
    <xf numFmtId="165" fontId="5" fillId="0" borderId="0" xfId="1" applyNumberFormat="1" applyFont="1" applyFill="1" applyAlignment="1">
      <alignment horizontal="center" vertical="center"/>
    </xf>
    <xf numFmtId="164" fontId="5" fillId="0" borderId="5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6" fontId="4" fillId="0" borderId="8" xfId="1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164" fontId="5" fillId="0" borderId="4" xfId="1" applyFont="1" applyFill="1" applyBorder="1" applyAlignment="1">
      <alignment vertical="center"/>
    </xf>
    <xf numFmtId="1" fontId="17" fillId="0" borderId="0" xfId="0" applyNumberFormat="1" applyFont="1" applyAlignment="1">
      <alignment horizontal="center" vertical="center"/>
    </xf>
    <xf numFmtId="166" fontId="6" fillId="0" borderId="14" xfId="1" applyNumberFormat="1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64" fontId="6" fillId="0" borderId="0" xfId="1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6" fontId="6" fillId="0" borderId="0" xfId="1" applyNumberFormat="1" applyFont="1" applyFill="1" applyAlignment="1">
      <alignment horizontal="left" vertical="center"/>
    </xf>
    <xf numFmtId="16" fontId="5" fillId="0" borderId="4" xfId="0" applyNumberFormat="1" applyFont="1" applyBorder="1" applyAlignment="1">
      <alignment horizontal="center" vertical="center"/>
    </xf>
    <xf numFmtId="16" fontId="5" fillId="0" borderId="5" xfId="1" applyNumberFormat="1" applyFont="1" applyFill="1" applyBorder="1" applyAlignment="1">
      <alignment horizontal="center" vertical="center"/>
    </xf>
    <xf numFmtId="16" fontId="5" fillId="4" borderId="5" xfId="1" applyNumberFormat="1" applyFont="1" applyFill="1" applyBorder="1" applyAlignment="1">
      <alignment horizontal="center" vertical="center"/>
    </xf>
    <xf numFmtId="16" fontId="5" fillId="2" borderId="5" xfId="1" applyNumberFormat="1" applyFont="1" applyFill="1" applyBorder="1" applyAlignment="1">
      <alignment horizontal="center" vertical="center"/>
    </xf>
    <xf numFmtId="16" fontId="4" fillId="0" borderId="5" xfId="0" applyNumberFormat="1" applyFont="1" applyBorder="1" applyAlignment="1">
      <alignment horizontal="center" vertical="center"/>
    </xf>
    <xf numFmtId="16" fontId="4" fillId="0" borderId="6" xfId="0" applyNumberFormat="1" applyFont="1" applyBorder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16" fontId="5" fillId="0" borderId="0" xfId="1" applyNumberFormat="1" applyFont="1" applyFill="1" applyBorder="1" applyAlignment="1">
      <alignment horizontal="center" vertical="center"/>
    </xf>
    <xf numFmtId="165" fontId="6" fillId="0" borderId="0" xfId="1" applyNumberFormat="1" applyFont="1" applyFill="1" applyAlignment="1">
      <alignment horizontal="center" vertical="center"/>
    </xf>
    <xf numFmtId="165" fontId="4" fillId="10" borderId="2" xfId="1" applyNumberFormat="1" applyFont="1" applyFill="1" applyBorder="1" applyAlignment="1">
      <alignment horizontal="center" vertical="center"/>
    </xf>
    <xf numFmtId="165" fontId="4" fillId="10" borderId="8" xfId="1" applyNumberFormat="1" applyFont="1" applyFill="1" applyBorder="1" applyAlignment="1">
      <alignment horizontal="center" vertical="center"/>
    </xf>
    <xf numFmtId="165" fontId="6" fillId="10" borderId="11" xfId="1" applyNumberFormat="1" applyFont="1" applyFill="1" applyBorder="1" applyAlignment="1">
      <alignment horizontal="center" vertical="center"/>
    </xf>
    <xf numFmtId="165" fontId="6" fillId="10" borderId="14" xfId="1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5" fillId="0" borderId="8" xfId="1" applyFont="1" applyFill="1" applyBorder="1" applyAlignment="1">
      <alignment horizontal="center" vertical="center"/>
    </xf>
    <xf numFmtId="166" fontId="19" fillId="12" borderId="5" xfId="1" applyNumberFormat="1" applyFont="1" applyFill="1" applyBorder="1" applyAlignment="1">
      <alignment horizontal="center" vertical="center"/>
    </xf>
    <xf numFmtId="166" fontId="16" fillId="0" borderId="0" xfId="1" applyNumberFormat="1" applyFont="1" applyFill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1" fillId="0" borderId="8" xfId="1" applyNumberFormat="1" applyFont="1" applyFill="1" applyBorder="1" applyAlignment="1">
      <alignment horizontal="center" vertical="center"/>
    </xf>
    <xf numFmtId="166" fontId="11" fillId="0" borderId="11" xfId="1" applyNumberFormat="1" applyFont="1" applyFill="1" applyBorder="1" applyAlignment="1">
      <alignment horizontal="center" vertical="center"/>
    </xf>
    <xf numFmtId="166" fontId="11" fillId="0" borderId="14" xfId="1" applyNumberFormat="1" applyFont="1" applyFill="1" applyBorder="1" applyAlignment="1">
      <alignment horizontal="center" vertical="center"/>
    </xf>
    <xf numFmtId="16" fontId="11" fillId="0" borderId="5" xfId="1" applyNumberFormat="1" applyFont="1" applyFill="1" applyBorder="1" applyAlignment="1">
      <alignment horizontal="center" vertical="center"/>
    </xf>
    <xf numFmtId="16" fontId="5" fillId="10" borderId="5" xfId="1" applyNumberFormat="1" applyFont="1" applyFill="1" applyBorder="1" applyAlignment="1">
      <alignment horizontal="center" vertical="center" wrapText="1"/>
    </xf>
    <xf numFmtId="16" fontId="4" fillId="0" borderId="0" xfId="0" applyNumberFormat="1" applyFont="1" applyAlignment="1">
      <alignment horizontal="center" vertical="center"/>
    </xf>
    <xf numFmtId="16" fontId="19" fillId="12" borderId="5" xfId="1" applyNumberFormat="1" applyFont="1" applyFill="1" applyBorder="1" applyAlignment="1">
      <alignment horizontal="center" vertical="center"/>
    </xf>
    <xf numFmtId="164" fontId="19" fillId="12" borderId="2" xfId="1" applyFont="1" applyFill="1" applyBorder="1" applyAlignment="1">
      <alignment vertical="center"/>
    </xf>
    <xf numFmtId="165" fontId="5" fillId="0" borderId="2" xfId="1" applyNumberFormat="1" applyFont="1" applyFill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left" vertical="center"/>
    </xf>
    <xf numFmtId="1" fontId="11" fillId="0" borderId="0" xfId="1" applyNumberFormat="1" applyFont="1" applyFill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16" fontId="5" fillId="0" borderId="4" xfId="1" applyNumberFormat="1" applyFont="1" applyFill="1" applyBorder="1" applyAlignment="1">
      <alignment horizontal="center" vertical="center"/>
    </xf>
    <xf numFmtId="16" fontId="5" fillId="0" borderId="5" xfId="1" applyNumberFormat="1" applyFont="1" applyFill="1" applyBorder="1" applyAlignment="1">
      <alignment horizontal="left" vertical="center"/>
    </xf>
    <xf numFmtId="16" fontId="5" fillId="10" borderId="5" xfId="1" applyNumberFormat="1" applyFont="1" applyFill="1" applyBorder="1" applyAlignment="1">
      <alignment horizontal="center" vertical="center"/>
    </xf>
    <xf numFmtId="16" fontId="5" fillId="0" borderId="0" xfId="1" applyNumberFormat="1" applyFont="1" applyFill="1" applyAlignment="1">
      <alignment horizontal="center" vertical="center"/>
    </xf>
    <xf numFmtId="164" fontId="12" fillId="0" borderId="0" xfId="1" applyFont="1" applyFill="1" applyAlignment="1">
      <alignment horizontal="center" vertical="center"/>
    </xf>
    <xf numFmtId="16" fontId="5" fillId="0" borderId="6" xfId="1" applyNumberFormat="1" applyFont="1" applyFill="1" applyBorder="1" applyAlignment="1">
      <alignment horizontal="center" vertical="center"/>
    </xf>
    <xf numFmtId="168" fontId="4" fillId="0" borderId="5" xfId="0" applyNumberFormat="1" applyFont="1" applyBorder="1" applyAlignment="1">
      <alignment horizontal="center" vertical="center"/>
    </xf>
    <xf numFmtId="168" fontId="4" fillId="0" borderId="6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left" vertical="center"/>
    </xf>
    <xf numFmtId="164" fontId="4" fillId="0" borderId="5" xfId="1" applyFont="1" applyFill="1" applyBorder="1" applyAlignment="1">
      <alignment horizontal="center" vertical="center"/>
    </xf>
    <xf numFmtId="16" fontId="5" fillId="0" borderId="5" xfId="1" applyNumberFormat="1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166" fontId="4" fillId="0" borderId="0" xfId="1" applyNumberFormat="1" applyFont="1" applyFill="1" applyBorder="1" applyAlignment="1">
      <alignment horizontal="center" vertical="center"/>
    </xf>
    <xf numFmtId="16" fontId="4" fillId="0" borderId="5" xfId="1" applyNumberFormat="1" applyFont="1" applyFill="1" applyBorder="1" applyAlignment="1">
      <alignment horizontal="center" vertical="center" wrapText="1"/>
    </xf>
    <xf numFmtId="0" fontId="5" fillId="16" borderId="0" xfId="0" applyFont="1" applyFill="1" applyAlignment="1">
      <alignment horizontal="center" vertical="center"/>
    </xf>
    <xf numFmtId="16" fontId="5" fillId="16" borderId="0" xfId="1" applyNumberFormat="1" applyFont="1" applyFill="1" applyAlignment="1">
      <alignment horizontal="center" vertical="center"/>
    </xf>
    <xf numFmtId="16" fontId="5" fillId="16" borderId="0" xfId="0" applyNumberFormat="1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1" fontId="4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" fontId="5" fillId="3" borderId="0" xfId="1" applyNumberFormat="1" applyFont="1" applyFill="1" applyAlignment="1">
      <alignment horizontal="center" vertical="center"/>
    </xf>
    <xf numFmtId="16" fontId="5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166" fontId="6" fillId="3" borderId="0" xfId="1" applyNumberFormat="1" applyFont="1" applyFill="1" applyAlignment="1">
      <alignment vertical="center"/>
    </xf>
    <xf numFmtId="0" fontId="4" fillId="16" borderId="0" xfId="0" applyFont="1" applyFill="1" applyAlignment="1">
      <alignment vertical="center"/>
    </xf>
    <xf numFmtId="166" fontId="4" fillId="16" borderId="0" xfId="1" applyNumberFormat="1" applyFont="1" applyFill="1" applyAlignment="1">
      <alignment vertical="center"/>
    </xf>
    <xf numFmtId="166" fontId="5" fillId="0" borderId="0" xfId="1" applyNumberFormat="1" applyFont="1" applyFill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4" fontId="0" fillId="0" borderId="0" xfId="1" applyFont="1"/>
    <xf numFmtId="166" fontId="6" fillId="0" borderId="21" xfId="1" applyNumberFormat="1" applyFont="1" applyFill="1" applyBorder="1" applyAlignment="1">
      <alignment vertical="center"/>
    </xf>
    <xf numFmtId="166" fontId="5" fillId="0" borderId="0" xfId="0" applyNumberFormat="1" applyFont="1" applyAlignment="1">
      <alignment horizontal="center" vertical="center"/>
    </xf>
    <xf numFmtId="166" fontId="5" fillId="0" borderId="0" xfId="1" applyNumberFormat="1" applyFont="1" applyFill="1" applyBorder="1" applyAlignment="1">
      <alignment vertical="center"/>
    </xf>
    <xf numFmtId="164" fontId="19" fillId="12" borderId="2" xfId="1" applyFont="1" applyFill="1" applyBorder="1" applyAlignment="1">
      <alignment horizontal="center" vertical="center"/>
    </xf>
    <xf numFmtId="0" fontId="19" fillId="12" borderId="5" xfId="0" applyFont="1" applyFill="1" applyBorder="1" applyAlignment="1">
      <alignment vertical="center"/>
    </xf>
    <xf numFmtId="0" fontId="0" fillId="2" borderId="9" xfId="0" applyFill="1" applyBorder="1"/>
    <xf numFmtId="0" fontId="0" fillId="2" borderId="3" xfId="0" applyFill="1" applyBorder="1"/>
    <xf numFmtId="0" fontId="0" fillId="2" borderId="6" xfId="0" applyFill="1" applyBorder="1"/>
    <xf numFmtId="0" fontId="5" fillId="2" borderId="6" xfId="0" applyFont="1" applyFill="1" applyBorder="1" applyAlignment="1">
      <alignment horizontal="center"/>
    </xf>
    <xf numFmtId="164" fontId="0" fillId="2" borderId="15" xfId="1" applyFont="1" applyFill="1" applyBorder="1"/>
    <xf numFmtId="166" fontId="6" fillId="0" borderId="21" xfId="1" applyNumberFormat="1" applyFont="1" applyFill="1" applyBorder="1" applyAlignment="1">
      <alignment horizontal="left" vertical="center"/>
    </xf>
    <xf numFmtId="165" fontId="6" fillId="4" borderId="21" xfId="1" applyNumberFormat="1" applyFont="1" applyFill="1" applyBorder="1" applyAlignment="1">
      <alignment horizontal="right" vertical="center"/>
    </xf>
    <xf numFmtId="164" fontId="0" fillId="2" borderId="22" xfId="1" applyFont="1" applyFill="1" applyBorder="1"/>
    <xf numFmtId="166" fontId="23" fillId="0" borderId="0" xfId="1" applyNumberFormat="1" applyFont="1" applyFill="1" applyAlignment="1">
      <alignment horizontal="center" vertical="center"/>
    </xf>
    <xf numFmtId="166" fontId="5" fillId="16" borderId="0" xfId="1" applyNumberFormat="1" applyFont="1" applyFill="1" applyAlignment="1">
      <alignment vertical="center"/>
    </xf>
    <xf numFmtId="164" fontId="4" fillId="0" borderId="0" xfId="1" applyFont="1" applyFill="1" applyBorder="1" applyAlignment="1">
      <alignment horizontal="center" vertical="center"/>
    </xf>
    <xf numFmtId="164" fontId="5" fillId="0" borderId="0" xfId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4" fontId="5" fillId="0" borderId="7" xfId="1" applyFont="1" applyFill="1" applyBorder="1" applyAlignment="1">
      <alignment vertical="center"/>
    </xf>
    <xf numFmtId="164" fontId="5" fillId="0" borderId="8" xfId="1" applyFont="1" applyFill="1" applyBorder="1" applyAlignment="1">
      <alignment vertical="center"/>
    </xf>
    <xf numFmtId="165" fontId="5" fillId="0" borderId="8" xfId="1" applyNumberFormat="1" applyFont="1" applyFill="1" applyBorder="1" applyAlignment="1">
      <alignment horizontal="center" vertical="center"/>
    </xf>
    <xf numFmtId="166" fontId="5" fillId="0" borderId="2" xfId="1" applyNumberFormat="1" applyFont="1" applyFill="1" applyBorder="1" applyAlignment="1">
      <alignment horizontal="center" vertical="center"/>
    </xf>
    <xf numFmtId="164" fontId="0" fillId="0" borderId="0" xfId="0" applyNumberFormat="1"/>
    <xf numFmtId="166" fontId="5" fillId="0" borderId="0" xfId="1" applyNumberFormat="1" applyFont="1" applyFill="1" applyBorder="1" applyAlignment="1">
      <alignment horizontal="center" vertical="center"/>
    </xf>
    <xf numFmtId="166" fontId="11" fillId="0" borderId="2" xfId="1" applyNumberFormat="1" applyFont="1" applyFill="1" applyBorder="1" applyAlignment="1">
      <alignment horizontal="center" vertical="center" wrapText="1"/>
    </xf>
    <xf numFmtId="166" fontId="4" fillId="0" borderId="2" xfId="1" applyNumberFormat="1" applyFont="1" applyFill="1" applyBorder="1" applyAlignment="1">
      <alignment horizontal="right" vertical="center" wrapText="1"/>
    </xf>
    <xf numFmtId="166" fontId="4" fillId="0" borderId="8" xfId="1" applyNumberFormat="1" applyFont="1" applyFill="1" applyBorder="1" applyAlignment="1">
      <alignment horizontal="right" vertical="center" wrapText="1"/>
    </xf>
    <xf numFmtId="0" fontId="4" fillId="0" borderId="0" xfId="1" applyNumberFormat="1" applyFont="1" applyFill="1" applyAlignment="1">
      <alignment vertical="center"/>
    </xf>
    <xf numFmtId="0" fontId="4" fillId="0" borderId="0" xfId="1" applyNumberFormat="1" applyFont="1" applyFill="1" applyAlignment="1">
      <alignment horizontal="center" vertical="center"/>
    </xf>
    <xf numFmtId="0" fontId="5" fillId="0" borderId="0" xfId="1" applyNumberFormat="1" applyFont="1" applyFill="1" applyAlignment="1">
      <alignment vertical="center"/>
    </xf>
    <xf numFmtId="0" fontId="5" fillId="7" borderId="0" xfId="1" applyNumberFormat="1" applyFont="1" applyFill="1" applyAlignment="1">
      <alignment horizontal="center" vertical="center"/>
    </xf>
    <xf numFmtId="0" fontId="11" fillId="5" borderId="0" xfId="1" applyNumberFormat="1" applyFont="1" applyFill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5" fillId="0" borderId="0" xfId="1" applyNumberFormat="1" applyFont="1" applyFill="1" applyAlignment="1">
      <alignment horizontal="center" vertical="center"/>
    </xf>
    <xf numFmtId="0" fontId="11" fillId="0" borderId="0" xfId="1" applyNumberFormat="1" applyFont="1" applyFill="1" applyAlignment="1">
      <alignment horizontal="center" vertical="center"/>
    </xf>
    <xf numFmtId="0" fontId="25" fillId="12" borderId="0" xfId="0" applyFont="1" applyFill="1" applyAlignment="1">
      <alignment horizontal="left" vertical="center"/>
    </xf>
    <xf numFmtId="0" fontId="5" fillId="0" borderId="0" xfId="1" quotePrefix="1" applyNumberFormat="1" applyFont="1" applyFill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1" applyNumberFormat="1" applyFont="1" applyFill="1" applyBorder="1" applyAlignment="1">
      <alignment horizontal="center" vertical="center"/>
    </xf>
    <xf numFmtId="0" fontId="5" fillId="0" borderId="23" xfId="1" applyNumberFormat="1" applyFont="1" applyFill="1" applyBorder="1" applyAlignment="1">
      <alignment horizontal="center" vertical="center"/>
    </xf>
    <xf numFmtId="0" fontId="5" fillId="7" borderId="2" xfId="1" applyNumberFormat="1" applyFont="1" applyFill="1" applyBorder="1" applyAlignment="1">
      <alignment vertical="center"/>
    </xf>
    <xf numFmtId="0" fontId="4" fillId="4" borderId="2" xfId="1" applyNumberFormat="1" applyFont="1" applyFill="1" applyBorder="1" applyAlignment="1">
      <alignment horizontal="center" vertical="center" wrapText="1"/>
    </xf>
    <xf numFmtId="0" fontId="4" fillId="8" borderId="2" xfId="1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/>
    </xf>
    <xf numFmtId="0" fontId="4" fillId="2" borderId="2" xfId="1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1" applyNumberFormat="1" applyFont="1" applyFill="1" applyBorder="1" applyAlignment="1">
      <alignment horizontal="center" vertical="center"/>
    </xf>
    <xf numFmtId="0" fontId="5" fillId="7" borderId="8" xfId="1" applyNumberFormat="1" applyFont="1" applyFill="1" applyBorder="1" applyAlignment="1">
      <alignment vertical="center"/>
    </xf>
    <xf numFmtId="0" fontId="5" fillId="4" borderId="8" xfId="1" applyNumberFormat="1" applyFont="1" applyFill="1" applyBorder="1" applyAlignment="1">
      <alignment horizontal="center" vertical="center"/>
    </xf>
    <xf numFmtId="0" fontId="5" fillId="8" borderId="9" xfId="1" applyNumberFormat="1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8" xfId="1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0" borderId="8" xfId="1" applyNumberFormat="1" applyFont="1" applyFill="1" applyBorder="1" applyAlignment="1">
      <alignment horizontal="center" vertical="center"/>
    </xf>
    <xf numFmtId="0" fontId="5" fillId="5" borderId="0" xfId="1" applyNumberFormat="1" applyFont="1" applyFill="1" applyAlignment="1">
      <alignment horizontal="center" vertical="center"/>
    </xf>
    <xf numFmtId="0" fontId="6" fillId="0" borderId="11" xfId="1" applyNumberFormat="1" applyFont="1" applyFill="1" applyBorder="1" applyAlignment="1">
      <alignment horizontal="center" vertical="center"/>
    </xf>
    <xf numFmtId="0" fontId="5" fillId="7" borderId="11" xfId="1" applyNumberFormat="1" applyFont="1" applyFill="1" applyBorder="1" applyAlignment="1">
      <alignment vertical="center"/>
    </xf>
    <xf numFmtId="0" fontId="6" fillId="4" borderId="11" xfId="1" applyNumberFormat="1" applyFont="1" applyFill="1" applyBorder="1" applyAlignment="1">
      <alignment horizontal="center" vertical="center"/>
    </xf>
    <xf numFmtId="0" fontId="6" fillId="8" borderId="12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Alignment="1">
      <alignment vertical="center"/>
    </xf>
    <xf numFmtId="0" fontId="5" fillId="11" borderId="10" xfId="1" applyNumberFormat="1" applyFont="1" applyFill="1" applyBorder="1" applyAlignment="1">
      <alignment horizontal="center" vertical="center"/>
    </xf>
    <xf numFmtId="0" fontId="6" fillId="11" borderId="11" xfId="1" applyNumberFormat="1" applyFont="1" applyFill="1" applyBorder="1" applyAlignment="1">
      <alignment vertical="center"/>
    </xf>
    <xf numFmtId="0" fontId="6" fillId="2" borderId="11" xfId="1" applyNumberFormat="1" applyFont="1" applyFill="1" applyBorder="1" applyAlignment="1">
      <alignment vertical="center"/>
    </xf>
    <xf numFmtId="0" fontId="5" fillId="3" borderId="10" xfId="1" applyNumberFormat="1" applyFont="1" applyFill="1" applyBorder="1" applyAlignment="1">
      <alignment vertical="center"/>
    </xf>
    <xf numFmtId="0" fontId="6" fillId="0" borderId="0" xfId="1" applyNumberFormat="1" applyFont="1" applyFill="1" applyBorder="1" applyAlignment="1">
      <alignment vertical="center"/>
    </xf>
    <xf numFmtId="0" fontId="6" fillId="0" borderId="0" xfId="1" applyNumberFormat="1" applyFont="1" applyFill="1" applyAlignment="1">
      <alignment horizontal="center" vertical="center"/>
    </xf>
    <xf numFmtId="166" fontId="5" fillId="7" borderId="14" xfId="1" applyNumberFormat="1" applyFont="1" applyFill="1" applyBorder="1" applyAlignment="1">
      <alignment vertical="center"/>
    </xf>
    <xf numFmtId="166" fontId="6" fillId="4" borderId="14" xfId="1" applyNumberFormat="1" applyFont="1" applyFill="1" applyBorder="1" applyAlignment="1">
      <alignment horizontal="center" vertical="center"/>
    </xf>
    <xf numFmtId="166" fontId="6" fillId="8" borderId="14" xfId="1" applyNumberFormat="1" applyFont="1" applyFill="1" applyBorder="1" applyAlignment="1">
      <alignment horizontal="center" vertical="center"/>
    </xf>
    <xf numFmtId="166" fontId="6" fillId="11" borderId="14" xfId="1" applyNumberFormat="1" applyFont="1" applyFill="1" applyBorder="1" applyAlignment="1">
      <alignment vertical="center"/>
    </xf>
    <xf numFmtId="166" fontId="6" fillId="2" borderId="14" xfId="1" applyNumberFormat="1" applyFont="1" applyFill="1" applyBorder="1" applyAlignment="1">
      <alignment vertical="center"/>
    </xf>
    <xf numFmtId="166" fontId="6" fillId="0" borderId="0" xfId="1" applyNumberFormat="1" applyFont="1" applyFill="1" applyBorder="1" applyAlignment="1">
      <alignment vertical="center" wrapText="1"/>
    </xf>
    <xf numFmtId="166" fontId="5" fillId="7" borderId="0" xfId="1" applyNumberFormat="1" applyFont="1" applyFill="1" applyAlignment="1">
      <alignment horizontal="center" vertical="center"/>
    </xf>
    <xf numFmtId="166" fontId="11" fillId="5" borderId="0" xfId="1" applyNumberFormat="1" applyFont="1" applyFill="1" applyAlignment="1">
      <alignment horizontal="center" vertical="center"/>
    </xf>
    <xf numFmtId="166" fontId="5" fillId="11" borderId="13" xfId="1" applyNumberFormat="1" applyFont="1" applyFill="1" applyBorder="1" applyAlignment="1">
      <alignment horizontal="center" vertical="center"/>
    </xf>
    <xf numFmtId="166" fontId="5" fillId="3" borderId="13" xfId="1" applyNumberFormat="1" applyFont="1" applyFill="1" applyBorder="1" applyAlignment="1">
      <alignment vertical="center"/>
    </xf>
    <xf numFmtId="166" fontId="5" fillId="0" borderId="1" xfId="1" applyNumberFormat="1" applyFont="1" applyFill="1" applyBorder="1" applyAlignment="1">
      <alignment vertical="center"/>
    </xf>
    <xf numFmtId="166" fontId="5" fillId="0" borderId="2" xfId="1" applyNumberFormat="1" applyFont="1" applyFill="1" applyBorder="1" applyAlignment="1">
      <alignment vertical="center"/>
    </xf>
    <xf numFmtId="166" fontId="5" fillId="0" borderId="2" xfId="1" applyNumberFormat="1" applyFont="1" applyFill="1" applyBorder="1" applyAlignment="1">
      <alignment horizontal="left" vertical="center"/>
    </xf>
    <xf numFmtId="166" fontId="5" fillId="0" borderId="3" xfId="1" applyNumberFormat="1" applyFont="1" applyFill="1" applyBorder="1" applyAlignment="1">
      <alignment horizontal="center" vertical="center"/>
    </xf>
    <xf numFmtId="166" fontId="5" fillId="0" borderId="1" xfId="1" applyNumberFormat="1" applyFont="1" applyFill="1" applyBorder="1" applyAlignment="1">
      <alignment horizontal="center" vertical="center"/>
    </xf>
    <xf numFmtId="166" fontId="10" fillId="0" borderId="0" xfId="1" applyNumberFormat="1" applyFont="1" applyFill="1" applyAlignment="1">
      <alignment horizontal="left" vertical="center"/>
    </xf>
    <xf numFmtId="166" fontId="10" fillId="0" borderId="0" xfId="1" applyNumberFormat="1" applyFont="1" applyFill="1" applyAlignment="1">
      <alignment vertical="center"/>
    </xf>
    <xf numFmtId="166" fontId="5" fillId="0" borderId="0" xfId="1" applyNumberFormat="1" applyFont="1" applyFill="1" applyAlignment="1">
      <alignment horizontal="left" vertical="center"/>
    </xf>
    <xf numFmtId="166" fontId="5" fillId="2" borderId="0" xfId="1" applyNumberFormat="1" applyFont="1" applyFill="1" applyAlignment="1">
      <alignment vertical="center"/>
    </xf>
    <xf numFmtId="164" fontId="5" fillId="3" borderId="5" xfId="1" applyFont="1" applyFill="1" applyBorder="1" applyAlignment="1">
      <alignment horizontal="center" vertical="center"/>
    </xf>
    <xf numFmtId="165" fontId="6" fillId="7" borderId="14" xfId="1" applyNumberFormat="1" applyFont="1" applyFill="1" applyBorder="1" applyAlignment="1">
      <alignment vertical="center"/>
    </xf>
    <xf numFmtId="10" fontId="4" fillId="0" borderId="0" xfId="14" applyNumberFormat="1" applyFont="1" applyFill="1" applyAlignment="1">
      <alignment vertical="center"/>
    </xf>
    <xf numFmtId="165" fontId="4" fillId="0" borderId="0" xfId="1" applyNumberFormat="1" applyFont="1" applyFill="1" applyAlignment="1">
      <alignment vertical="center"/>
    </xf>
    <xf numFmtId="165" fontId="4" fillId="0" borderId="0" xfId="1" applyNumberFormat="1" applyFont="1" applyFill="1" applyAlignment="1">
      <alignment horizontal="center" vertical="center"/>
    </xf>
    <xf numFmtId="165" fontId="4" fillId="7" borderId="19" xfId="1" applyNumberFormat="1" applyFont="1" applyFill="1" applyBorder="1" applyAlignment="1">
      <alignment vertical="center"/>
    </xf>
    <xf numFmtId="165" fontId="5" fillId="7" borderId="8" xfId="1" applyNumberFormat="1" applyFont="1" applyFill="1" applyBorder="1" applyAlignment="1">
      <alignment horizontal="center" vertical="center"/>
    </xf>
    <xf numFmtId="165" fontId="6" fillId="7" borderId="11" xfId="1" applyNumberFormat="1" applyFont="1" applyFill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15" fillId="9" borderId="5" xfId="0" applyFont="1" applyFill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14" borderId="5" xfId="0" applyFont="1" applyFill="1" applyBorder="1" applyAlignment="1">
      <alignment horizontal="left" vertical="center"/>
    </xf>
    <xf numFmtId="0" fontId="15" fillId="17" borderId="5" xfId="0" applyFont="1" applyFill="1" applyBorder="1" applyAlignment="1">
      <alignment horizontal="left" vertical="center"/>
    </xf>
    <xf numFmtId="0" fontId="15" fillId="6" borderId="5" xfId="0" applyFont="1" applyFill="1" applyBorder="1" applyAlignment="1">
      <alignment horizontal="center" vertical="center"/>
    </xf>
    <xf numFmtId="0" fontId="15" fillId="0" borderId="5" xfId="1" applyNumberFormat="1" applyFont="1" applyFill="1" applyBorder="1" applyAlignment="1">
      <alignment horizontal="center" vertical="center"/>
    </xf>
    <xf numFmtId="0" fontId="15" fillId="15" borderId="5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25" fillId="12" borderId="0" xfId="0" applyFont="1" applyFill="1" applyAlignment="1">
      <alignment horizontal="center" vertical="center"/>
    </xf>
    <xf numFmtId="0" fontId="4" fillId="2" borderId="8" xfId="1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4" fillId="0" borderId="11" xfId="1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5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6" fillId="0" borderId="0" xfId="1" applyNumberFormat="1" applyFont="1" applyFill="1" applyAlignment="1">
      <alignment horizontal="left" vertical="center"/>
    </xf>
    <xf numFmtId="166" fontId="4" fillId="0" borderId="14" xfId="1" applyNumberFormat="1" applyFont="1" applyFill="1" applyBorder="1" applyAlignment="1">
      <alignment horizontal="center" vertical="center"/>
    </xf>
    <xf numFmtId="166" fontId="6" fillId="0" borderId="15" xfId="1" applyNumberFormat="1" applyFont="1" applyFill="1" applyBorder="1" applyAlignment="1">
      <alignment horizontal="center" vertical="center"/>
    </xf>
    <xf numFmtId="166" fontId="15" fillId="2" borderId="0" xfId="1" applyNumberFormat="1" applyFont="1" applyFill="1" applyBorder="1" applyAlignment="1">
      <alignment vertical="center"/>
    </xf>
    <xf numFmtId="166" fontId="14" fillId="0" borderId="0" xfId="1" applyNumberFormat="1" applyFont="1" applyFill="1" applyBorder="1" applyAlignment="1">
      <alignment vertical="center"/>
    </xf>
    <xf numFmtId="166" fontId="14" fillId="0" borderId="0" xfId="1" applyNumberFormat="1" applyFont="1" applyFill="1" applyAlignment="1">
      <alignment vertical="center"/>
    </xf>
    <xf numFmtId="166" fontId="13" fillId="0" borderId="0" xfId="1" applyNumberFormat="1" applyFont="1" applyFill="1" applyAlignment="1">
      <alignment vertical="center"/>
    </xf>
    <xf numFmtId="166" fontId="14" fillId="0" borderId="5" xfId="1" applyNumberFormat="1" applyFont="1" applyFill="1" applyBorder="1" applyAlignment="1">
      <alignment horizontal="center" vertical="center"/>
    </xf>
    <xf numFmtId="16" fontId="15" fillId="0" borderId="27" xfId="0" applyNumberFormat="1" applyFont="1" applyBorder="1" applyAlignment="1">
      <alignment horizontal="center" vertical="center"/>
    </xf>
    <xf numFmtId="16" fontId="15" fillId="0" borderId="0" xfId="0" applyNumberFormat="1" applyFont="1" applyAlignment="1">
      <alignment horizontal="center" vertical="center"/>
    </xf>
    <xf numFmtId="16" fontId="20" fillId="0" borderId="0" xfId="0" applyNumberFormat="1" applyFont="1" applyAlignment="1">
      <alignment horizontal="center" vertical="center"/>
    </xf>
    <xf numFmtId="16" fontId="25" fillId="12" borderId="0" xfId="0" applyNumberFormat="1" applyFont="1" applyFill="1" applyAlignment="1">
      <alignment horizontal="center" vertical="center"/>
    </xf>
    <xf numFmtId="164" fontId="15" fillId="0" borderId="0" xfId="1" applyFont="1" applyFill="1" applyAlignment="1">
      <alignment vertical="center"/>
    </xf>
    <xf numFmtId="164" fontId="15" fillId="0" borderId="0" xfId="1" applyFont="1" applyFill="1" applyAlignment="1">
      <alignment horizontal="center" vertical="center"/>
    </xf>
    <xf numFmtId="166" fontId="4" fillId="0" borderId="2" xfId="1" applyNumberFormat="1" applyFont="1" applyFill="1" applyBorder="1" applyAlignment="1">
      <alignment horizontal="center" vertical="center"/>
    </xf>
    <xf numFmtId="166" fontId="15" fillId="2" borderId="0" xfId="1" applyNumberFormat="1" applyFont="1" applyFill="1" applyAlignment="1">
      <alignment vertical="center"/>
    </xf>
    <xf numFmtId="166" fontId="15" fillId="0" borderId="0" xfId="1" applyNumberFormat="1" applyFont="1" applyFill="1" applyAlignment="1">
      <alignment vertical="center"/>
    </xf>
    <xf numFmtId="166" fontId="22" fillId="0" borderId="0" xfId="1" applyNumberFormat="1" applyFont="1" applyFill="1" applyAlignment="1">
      <alignment horizontal="left" vertical="center"/>
    </xf>
    <xf numFmtId="0" fontId="15" fillId="2" borderId="26" xfId="0" applyFont="1" applyFill="1" applyBorder="1" applyAlignment="1">
      <alignment horizontal="center" vertical="center"/>
    </xf>
    <xf numFmtId="166" fontId="5" fillId="2" borderId="0" xfId="1" applyNumberFormat="1" applyFont="1" applyFill="1" applyBorder="1" applyAlignment="1">
      <alignment horizontal="center" vertical="center"/>
    </xf>
    <xf numFmtId="164" fontId="14" fillId="0" borderId="0" xfId="1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6" fontId="6" fillId="2" borderId="0" xfId="1" applyNumberFormat="1" applyFont="1" applyFill="1" applyBorder="1" applyAlignment="1">
      <alignment vertical="center"/>
    </xf>
    <xf numFmtId="166" fontId="11" fillId="0" borderId="0" xfId="0" applyNumberFormat="1" applyFont="1" applyAlignment="1">
      <alignment horizontal="center" vertical="center"/>
    </xf>
    <xf numFmtId="1" fontId="4" fillId="10" borderId="0" xfId="0" applyNumberFormat="1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vertical="center"/>
    </xf>
    <xf numFmtId="0" fontId="14" fillId="10" borderId="0" xfId="0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26" fillId="0" borderId="0" xfId="0" applyFont="1"/>
    <xf numFmtId="164" fontId="26" fillId="0" borderId="0" xfId="1" applyFont="1"/>
    <xf numFmtId="0" fontId="27" fillId="0" borderId="0" xfId="0" applyFont="1"/>
    <xf numFmtId="0" fontId="28" fillId="0" borderId="0" xfId="0" applyFont="1"/>
    <xf numFmtId="0" fontId="28" fillId="3" borderId="0" xfId="0" applyFont="1" applyFill="1"/>
    <xf numFmtId="164" fontId="28" fillId="3" borderId="0" xfId="1" applyFont="1" applyFill="1"/>
    <xf numFmtId="0" fontId="22" fillId="3" borderId="0" xfId="0" applyFont="1" applyFill="1" applyAlignment="1">
      <alignment horizontal="center"/>
    </xf>
    <xf numFmtId="164" fontId="22" fillId="3" borderId="0" xfId="1" applyFont="1" applyFill="1" applyAlignment="1">
      <alignment horizontal="center"/>
    </xf>
    <xf numFmtId="0" fontId="23" fillId="3" borderId="0" xfId="0" applyFont="1" applyFill="1" applyAlignment="1">
      <alignment horizontal="left" vertical="top"/>
    </xf>
    <xf numFmtId="0" fontId="27" fillId="3" borderId="0" xfId="0" applyFont="1" applyFill="1" applyAlignment="1">
      <alignment horizontal="left" vertical="top"/>
    </xf>
    <xf numFmtId="164" fontId="27" fillId="3" borderId="0" xfId="1" applyFont="1" applyFill="1" applyBorder="1" applyAlignment="1">
      <alignment horizontal="left" vertical="top"/>
    </xf>
    <xf numFmtId="0" fontId="28" fillId="2" borderId="0" xfId="0" applyFont="1" applyFill="1"/>
    <xf numFmtId="0" fontId="22" fillId="2" borderId="0" xfId="0" applyFont="1" applyFill="1" applyAlignment="1">
      <alignment horizontal="center"/>
    </xf>
    <xf numFmtId="0" fontId="27" fillId="2" borderId="0" xfId="0" applyFont="1" applyFill="1"/>
    <xf numFmtId="0" fontId="23" fillId="3" borderId="5" xfId="0" applyFont="1" applyFill="1" applyBorder="1" applyAlignment="1">
      <alignment vertical="top" wrapText="1"/>
    </xf>
    <xf numFmtId="166" fontId="23" fillId="3" borderId="5" xfId="1" applyNumberFormat="1" applyFont="1" applyFill="1" applyBorder="1" applyAlignment="1">
      <alignment vertical="top" wrapText="1"/>
    </xf>
    <xf numFmtId="164" fontId="27" fillId="2" borderId="5" xfId="1" applyFont="1" applyFill="1" applyBorder="1"/>
    <xf numFmtId="164" fontId="28" fillId="13" borderId="0" xfId="1" applyFont="1" applyFill="1"/>
    <xf numFmtId="164" fontId="22" fillId="13" borderId="0" xfId="1" applyFont="1" applyFill="1" applyAlignment="1">
      <alignment horizontal="center"/>
    </xf>
    <xf numFmtId="164" fontId="27" fillId="13" borderId="0" xfId="1" applyFont="1" applyFill="1"/>
    <xf numFmtId="164" fontId="27" fillId="13" borderId="5" xfId="1" applyFont="1" applyFill="1" applyBorder="1"/>
    <xf numFmtId="166" fontId="28" fillId="13" borderId="0" xfId="1" applyNumberFormat="1" applyFont="1" applyFill="1"/>
    <xf numFmtId="166" fontId="22" fillId="13" borderId="0" xfId="1" applyNumberFormat="1" applyFont="1" applyFill="1" applyAlignment="1">
      <alignment horizontal="center"/>
    </xf>
    <xf numFmtId="166" fontId="27" fillId="13" borderId="0" xfId="1" applyNumberFormat="1" applyFont="1" applyFill="1"/>
    <xf numFmtId="166" fontId="26" fillId="0" borderId="0" xfId="1" applyNumberFormat="1" applyFont="1"/>
    <xf numFmtId="166" fontId="26" fillId="0" borderId="0" xfId="0" applyNumberFormat="1" applyFont="1"/>
    <xf numFmtId="166" fontId="22" fillId="0" borderId="0" xfId="1" applyNumberFormat="1" applyFont="1" applyAlignment="1">
      <alignment horizontal="center"/>
    </xf>
    <xf numFmtId="166" fontId="27" fillId="0" borderId="0" xfId="1" applyNumberFormat="1" applyFont="1"/>
    <xf numFmtId="166" fontId="4" fillId="2" borderId="2" xfId="1" applyNumberFormat="1" applyFont="1" applyFill="1" applyBorder="1" applyAlignment="1">
      <alignment vertical="center"/>
    </xf>
    <xf numFmtId="166" fontId="11" fillId="0" borderId="0" xfId="0" applyNumberFormat="1" applyFont="1" applyAlignment="1">
      <alignment horizontal="left" vertical="center"/>
    </xf>
    <xf numFmtId="166" fontId="6" fillId="0" borderId="0" xfId="1" quotePrefix="1" applyNumberFormat="1" applyFont="1" applyFill="1" applyAlignment="1">
      <alignment vertical="center"/>
    </xf>
    <xf numFmtId="166" fontId="28" fillId="2" borderId="0" xfId="1" applyNumberFormat="1" applyFont="1" applyFill="1"/>
    <xf numFmtId="166" fontId="22" fillId="2" borderId="0" xfId="1" applyNumberFormat="1" applyFont="1" applyFill="1" applyAlignment="1">
      <alignment horizontal="center"/>
    </xf>
    <xf numFmtId="166" fontId="27" fillId="2" borderId="0" xfId="1" applyNumberFormat="1" applyFont="1" applyFill="1"/>
    <xf numFmtId="166" fontId="27" fillId="2" borderId="5" xfId="1" applyNumberFormat="1" applyFont="1" applyFill="1" applyBorder="1"/>
    <xf numFmtId="164" fontId="5" fillId="2" borderId="2" xfId="1" applyFont="1" applyFill="1" applyBorder="1" applyAlignment="1">
      <alignment horizontal="center" vertical="center"/>
    </xf>
    <xf numFmtId="166" fontId="5" fillId="2" borderId="2" xfId="0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vertical="center"/>
    </xf>
    <xf numFmtId="165" fontId="5" fillId="3" borderId="2" xfId="1" applyNumberFormat="1" applyFont="1" applyFill="1" applyBorder="1" applyAlignment="1">
      <alignment horizontal="center" vertical="center"/>
    </xf>
    <xf numFmtId="165" fontId="5" fillId="3" borderId="5" xfId="1" applyNumberFormat="1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4" borderId="5" xfId="1" applyFont="1" applyFill="1" applyBorder="1" applyAlignment="1">
      <alignment horizontal="center" vertical="center"/>
    </xf>
    <xf numFmtId="164" fontId="11" fillId="0" borderId="0" xfId="1" applyFont="1" applyFill="1" applyBorder="1" applyAlignment="1">
      <alignment horizontal="center" vertical="center"/>
    </xf>
    <xf numFmtId="166" fontId="6" fillId="10" borderId="0" xfId="1" applyNumberFormat="1" applyFont="1" applyFill="1" applyAlignment="1">
      <alignment vertical="center"/>
    </xf>
    <xf numFmtId="0" fontId="13" fillId="19" borderId="0" xfId="0" applyFont="1" applyFill="1" applyAlignment="1">
      <alignment horizontal="center" vertical="center"/>
    </xf>
    <xf numFmtId="0" fontId="20" fillId="19" borderId="0" xfId="0" applyFont="1" applyFill="1" applyAlignment="1">
      <alignment horizontal="center" vertical="center"/>
    </xf>
    <xf numFmtId="0" fontId="15" fillId="19" borderId="0" xfId="0" applyFont="1" applyFill="1" applyAlignment="1">
      <alignment horizontal="center" vertical="center"/>
    </xf>
    <xf numFmtId="16" fontId="20" fillId="19" borderId="0" xfId="0" applyNumberFormat="1" applyFont="1" applyFill="1" applyAlignment="1">
      <alignment horizontal="center" vertical="center"/>
    </xf>
    <xf numFmtId="0" fontId="14" fillId="19" borderId="0" xfId="0" applyFont="1" applyFill="1" applyAlignment="1">
      <alignment vertical="center"/>
    </xf>
    <xf numFmtId="166" fontId="14" fillId="19" borderId="0" xfId="1" applyNumberFormat="1" applyFont="1" applyFill="1" applyAlignment="1">
      <alignment vertical="center"/>
    </xf>
    <xf numFmtId="164" fontId="15" fillId="19" borderId="0" xfId="1" applyFont="1" applyFill="1" applyAlignment="1">
      <alignment vertical="center"/>
    </xf>
    <xf numFmtId="164" fontId="23" fillId="3" borderId="5" xfId="1" applyFont="1" applyFill="1" applyBorder="1" applyAlignment="1">
      <alignment vertical="top" wrapText="1"/>
    </xf>
    <xf numFmtId="0" fontId="6" fillId="10" borderId="0" xfId="0" applyFont="1" applyFill="1" applyAlignment="1">
      <alignment horizontal="center" vertical="center"/>
    </xf>
    <xf numFmtId="164" fontId="5" fillId="0" borderId="2" xfId="1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/>
    </xf>
    <xf numFmtId="166" fontId="4" fillId="10" borderId="0" xfId="1" applyNumberFormat="1" applyFont="1" applyFill="1" applyBorder="1" applyAlignment="1">
      <alignment horizontal="center" vertical="center"/>
    </xf>
    <xf numFmtId="16" fontId="4" fillId="10" borderId="0" xfId="0" applyNumberFormat="1" applyFont="1" applyFill="1" applyAlignment="1">
      <alignment horizontal="center" vertical="center"/>
    </xf>
    <xf numFmtId="16" fontId="4" fillId="10" borderId="0" xfId="1" applyNumberFormat="1" applyFont="1" applyFill="1" applyBorder="1" applyAlignment="1">
      <alignment horizontal="center" vertical="center"/>
    </xf>
    <xf numFmtId="166" fontId="4" fillId="10" borderId="0" xfId="0" applyNumberFormat="1" applyFont="1" applyFill="1" applyAlignment="1">
      <alignment vertical="center"/>
    </xf>
    <xf numFmtId="164" fontId="4" fillId="10" borderId="0" xfId="1" applyFont="1" applyFill="1" applyBorder="1" applyAlignment="1">
      <alignment vertical="center"/>
    </xf>
    <xf numFmtId="164" fontId="4" fillId="10" borderId="0" xfId="1" applyFont="1" applyFill="1" applyAlignment="1">
      <alignment vertical="center"/>
    </xf>
    <xf numFmtId="164" fontId="14" fillId="0" borderId="0" xfId="0" applyNumberFormat="1" applyFont="1" applyAlignment="1">
      <alignment vertical="center"/>
    </xf>
    <xf numFmtId="166" fontId="27" fillId="13" borderId="5" xfId="1" applyNumberFormat="1" applyFont="1" applyFill="1" applyBorder="1"/>
    <xf numFmtId="164" fontId="27" fillId="0" borderId="0" xfId="0" applyNumberFormat="1" applyFont="1"/>
    <xf numFmtId="164" fontId="22" fillId="0" borderId="0" xfId="1" applyFont="1" applyAlignment="1">
      <alignment horizontal="center"/>
    </xf>
    <xf numFmtId="0" fontId="5" fillId="0" borderId="2" xfId="1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 wrapText="1"/>
    </xf>
    <xf numFmtId="0" fontId="11" fillId="0" borderId="5" xfId="1" applyNumberFormat="1" applyFont="1" applyFill="1" applyBorder="1" applyAlignment="1">
      <alignment horizontal="left" vertical="center"/>
    </xf>
    <xf numFmtId="0" fontId="19" fillId="12" borderId="5" xfId="1" applyNumberFormat="1" applyFont="1" applyFill="1" applyBorder="1" applyAlignment="1">
      <alignment horizontal="center" vertical="center"/>
    </xf>
    <xf numFmtId="165" fontId="11" fillId="3" borderId="5" xfId="1" applyNumberFormat="1" applyFont="1" applyFill="1" applyBorder="1" applyAlignment="1">
      <alignment horizontal="center" vertical="center"/>
    </xf>
    <xf numFmtId="0" fontId="4" fillId="0" borderId="5" xfId="1" applyNumberFormat="1" applyFont="1" applyFill="1" applyBorder="1" applyAlignment="1">
      <alignment horizontal="center" vertical="center" wrapText="1"/>
    </xf>
    <xf numFmtId="0" fontId="4" fillId="0" borderId="8" xfId="1" applyNumberFormat="1" applyFont="1" applyFill="1" applyBorder="1" applyAlignment="1">
      <alignment horizontal="center" vertical="center" wrapText="1"/>
    </xf>
    <xf numFmtId="164" fontId="6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vertical="center"/>
    </xf>
    <xf numFmtId="0" fontId="15" fillId="0" borderId="0" xfId="0" applyFont="1" applyAlignment="1">
      <alignment horizontal="left" vertical="center"/>
    </xf>
    <xf numFmtId="166" fontId="6" fillId="0" borderId="0" xfId="14" applyNumberFormat="1" applyFont="1" applyFill="1" applyAlignment="1">
      <alignment horizontal="left" vertical="center"/>
    </xf>
    <xf numFmtId="166" fontId="0" fillId="0" borderId="0" xfId="1" applyNumberFormat="1" applyFont="1"/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8" xfId="1" applyNumberFormat="1" applyFont="1" applyFill="1" applyBorder="1" applyAlignment="1">
      <alignment horizontal="center" vertical="center"/>
    </xf>
    <xf numFmtId="0" fontId="4" fillId="3" borderId="9" xfId="1" applyNumberFormat="1" applyFont="1" applyFill="1" applyBorder="1" applyAlignment="1">
      <alignment horizontal="center" vertical="center"/>
    </xf>
    <xf numFmtId="0" fontId="6" fillId="3" borderId="0" xfId="1" applyNumberFormat="1" applyFont="1" applyFill="1" applyBorder="1" applyAlignment="1">
      <alignment vertical="center"/>
    </xf>
    <xf numFmtId="166" fontId="6" fillId="3" borderId="0" xfId="1" applyNumberFormat="1" applyFont="1" applyFill="1" applyBorder="1" applyAlignment="1">
      <alignment vertical="center"/>
    </xf>
    <xf numFmtId="164" fontId="26" fillId="0" borderId="0" xfId="0" applyNumberFormat="1" applyFont="1"/>
    <xf numFmtId="164" fontId="19" fillId="0" borderId="2" xfId="1" applyFont="1" applyFill="1" applyBorder="1" applyAlignment="1">
      <alignment horizontal="center" vertical="center"/>
    </xf>
    <xf numFmtId="16" fontId="19" fillId="0" borderId="5" xfId="1" applyNumberFormat="1" applyFont="1" applyFill="1" applyBorder="1" applyAlignment="1">
      <alignment horizontal="center" vertical="center"/>
    </xf>
    <xf numFmtId="164" fontId="19" fillId="11" borderId="2" xfId="1" applyFont="1" applyFill="1" applyBorder="1" applyAlignment="1">
      <alignment horizontal="center" vertical="center"/>
    </xf>
    <xf numFmtId="16" fontId="19" fillId="11" borderId="5" xfId="1" applyNumberFormat="1" applyFont="1" applyFill="1" applyBorder="1" applyAlignment="1">
      <alignment horizontal="center" vertical="center"/>
    </xf>
    <xf numFmtId="16" fontId="5" fillId="11" borderId="5" xfId="1" applyNumberFormat="1" applyFont="1" applyFill="1" applyBorder="1" applyAlignment="1">
      <alignment horizontal="center" vertical="center"/>
    </xf>
    <xf numFmtId="164" fontId="4" fillId="11" borderId="8" xfId="1" applyFont="1" applyFill="1" applyBorder="1" applyAlignment="1">
      <alignment horizontal="center" vertical="center"/>
    </xf>
    <xf numFmtId="166" fontId="6" fillId="11" borderId="21" xfId="1" applyNumberFormat="1" applyFont="1" applyFill="1" applyBorder="1" applyAlignment="1">
      <alignment vertical="center"/>
    </xf>
    <xf numFmtId="164" fontId="19" fillId="3" borderId="2" xfId="1" applyFont="1" applyFill="1" applyBorder="1" applyAlignment="1">
      <alignment horizontal="center" vertical="center"/>
    </xf>
    <xf numFmtId="165" fontId="19" fillId="0" borderId="2" xfId="1" applyNumberFormat="1" applyFont="1" applyFill="1" applyBorder="1" applyAlignment="1">
      <alignment horizontal="center" vertical="center"/>
    </xf>
    <xf numFmtId="165" fontId="19" fillId="0" borderId="5" xfId="1" applyNumberFormat="1" applyFont="1" applyFill="1" applyBorder="1" applyAlignment="1">
      <alignment horizontal="center" vertical="center"/>
    </xf>
    <xf numFmtId="165" fontId="4" fillId="0" borderId="8" xfId="1" applyNumberFormat="1" applyFont="1" applyFill="1" applyBorder="1" applyAlignment="1">
      <alignment horizontal="center" vertical="center"/>
    </xf>
    <xf numFmtId="165" fontId="6" fillId="0" borderId="14" xfId="1" applyNumberFormat="1" applyFont="1" applyFill="1" applyBorder="1" applyAlignment="1">
      <alignment vertical="center"/>
    </xf>
    <xf numFmtId="165" fontId="6" fillId="0" borderId="21" xfId="1" applyNumberFormat="1" applyFont="1" applyFill="1" applyBorder="1" applyAlignment="1">
      <alignment vertical="center"/>
    </xf>
    <xf numFmtId="165" fontId="0" fillId="0" borderId="0" xfId="1" applyNumberFormat="1" applyFont="1"/>
    <xf numFmtId="164" fontId="19" fillId="3" borderId="5" xfId="1" applyFont="1" applyFill="1" applyBorder="1" applyAlignment="1">
      <alignment horizontal="center" vertical="center"/>
    </xf>
    <xf numFmtId="164" fontId="6" fillId="3" borderId="21" xfId="1" applyFont="1" applyFill="1" applyBorder="1" applyAlignment="1">
      <alignment vertical="center"/>
    </xf>
    <xf numFmtId="16" fontId="5" fillId="0" borderId="25" xfId="1" applyNumberFormat="1" applyFont="1" applyFill="1" applyBorder="1" applyAlignment="1">
      <alignment horizontal="center" vertical="center"/>
    </xf>
    <xf numFmtId="168" fontId="4" fillId="0" borderId="5" xfId="1" applyNumberFormat="1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164" fontId="4" fillId="0" borderId="30" xfId="1" applyFont="1" applyFill="1" applyBorder="1" applyAlignment="1">
      <alignment horizontal="center" vertical="center"/>
    </xf>
    <xf numFmtId="164" fontId="4" fillId="11" borderId="30" xfId="1" applyFont="1" applyFill="1" applyBorder="1" applyAlignment="1">
      <alignment horizontal="center" vertical="center"/>
    </xf>
    <xf numFmtId="164" fontId="4" fillId="3" borderId="30" xfId="1" applyFont="1" applyFill="1" applyBorder="1" applyAlignment="1">
      <alignment horizontal="center" vertical="center"/>
    </xf>
    <xf numFmtId="165" fontId="4" fillId="0" borderId="30" xfId="1" applyNumberFormat="1" applyFont="1" applyFill="1" applyBorder="1" applyAlignment="1">
      <alignment horizontal="center" vertical="center"/>
    </xf>
    <xf numFmtId="165" fontId="4" fillId="4" borderId="30" xfId="1" applyNumberFormat="1" applyFont="1" applyFill="1" applyBorder="1" applyAlignment="1">
      <alignment horizontal="center" vertical="center"/>
    </xf>
    <xf numFmtId="0" fontId="0" fillId="2" borderId="28" xfId="0" applyFill="1" applyBorder="1"/>
    <xf numFmtId="10" fontId="6" fillId="0" borderId="0" xfId="14" applyNumberFormat="1" applyFont="1" applyAlignment="1">
      <alignment vertical="center"/>
    </xf>
    <xf numFmtId="9" fontId="5" fillId="0" borderId="0" xfId="14" applyFont="1" applyFill="1" applyAlignment="1">
      <alignment horizontal="center" vertical="center"/>
    </xf>
    <xf numFmtId="164" fontId="6" fillId="0" borderId="0" xfId="1" applyFont="1" applyAlignment="1">
      <alignment vertical="center"/>
    </xf>
    <xf numFmtId="166" fontId="6" fillId="0" borderId="0" xfId="1" applyNumberFormat="1" applyFont="1" applyAlignment="1">
      <alignment vertical="center"/>
    </xf>
    <xf numFmtId="16" fontId="4" fillId="10" borderId="0" xfId="0" applyNumberFormat="1" applyFont="1" applyFill="1" applyAlignment="1">
      <alignment horizontal="left" vertical="center"/>
    </xf>
    <xf numFmtId="0" fontId="5" fillId="0" borderId="2" xfId="0" applyFont="1" applyBorder="1" applyAlignment="1">
      <alignment vertical="center"/>
    </xf>
    <xf numFmtId="166" fontId="11" fillId="2" borderId="0" xfId="1" applyNumberFormat="1" applyFont="1" applyFill="1" applyBorder="1" applyAlignment="1">
      <alignment horizontal="center" vertical="center"/>
    </xf>
    <xf numFmtId="166" fontId="4" fillId="2" borderId="0" xfId="1" applyNumberFormat="1" applyFont="1" applyFill="1" applyBorder="1" applyAlignment="1">
      <alignment horizontal="center" vertical="center"/>
    </xf>
    <xf numFmtId="166" fontId="5" fillId="2" borderId="2" xfId="1" applyNumberFormat="1" applyFont="1" applyFill="1" applyBorder="1" applyAlignment="1">
      <alignment vertical="center"/>
    </xf>
    <xf numFmtId="166" fontId="5" fillId="2" borderId="0" xfId="1" applyNumberFormat="1" applyFont="1" applyFill="1" applyBorder="1" applyAlignment="1">
      <alignment vertical="center"/>
    </xf>
    <xf numFmtId="166" fontId="11" fillId="2" borderId="0" xfId="1" applyNumberFormat="1" applyFont="1" applyFill="1" applyAlignment="1">
      <alignment vertical="center"/>
    </xf>
    <xf numFmtId="166" fontId="12" fillId="2" borderId="0" xfId="1" applyNumberFormat="1" applyFont="1" applyFill="1" applyAlignment="1">
      <alignment horizontal="center" vertical="center"/>
    </xf>
    <xf numFmtId="166" fontId="12" fillId="2" borderId="0" xfId="1" applyNumberFormat="1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166" fontId="23" fillId="0" borderId="0" xfId="1" applyNumberFormat="1" applyFont="1" applyFill="1" applyBorder="1" applyAlignment="1">
      <alignment horizontal="left" vertical="center"/>
    </xf>
    <xf numFmtId="166" fontId="5" fillId="11" borderId="2" xfId="1" applyNumberFormat="1" applyFont="1" applyFill="1" applyBorder="1" applyAlignment="1">
      <alignment vertical="center"/>
    </xf>
    <xf numFmtId="16" fontId="5" fillId="0" borderId="0" xfId="0" quotePrefix="1" applyNumberFormat="1" applyFont="1" applyAlignment="1">
      <alignment horizontal="center" vertical="center"/>
    </xf>
    <xf numFmtId="166" fontId="5" fillId="2" borderId="0" xfId="1" applyNumberFormat="1" applyFont="1" applyFill="1" applyAlignment="1">
      <alignment horizontal="left" vertical="center"/>
    </xf>
    <xf numFmtId="0" fontId="5" fillId="2" borderId="0" xfId="1" applyNumberFormat="1" applyFont="1" applyFill="1" applyAlignment="1">
      <alignment horizontal="left" vertical="center"/>
    </xf>
    <xf numFmtId="16" fontId="4" fillId="0" borderId="24" xfId="0" applyNumberFormat="1" applyFont="1" applyBorder="1" applyAlignment="1">
      <alignment horizontal="center" vertical="center"/>
    </xf>
    <xf numFmtId="16" fontId="4" fillId="18" borderId="0" xfId="0" applyNumberFormat="1" applyFont="1" applyFill="1" applyAlignment="1">
      <alignment horizontal="left" vertical="center"/>
    </xf>
    <xf numFmtId="16" fontId="4" fillId="0" borderId="23" xfId="1" applyNumberFormat="1" applyFont="1" applyFill="1" applyBorder="1" applyAlignment="1">
      <alignment horizontal="center" vertical="center"/>
    </xf>
    <xf numFmtId="16" fontId="19" fillId="12" borderId="23" xfId="1" applyNumberFormat="1" applyFont="1" applyFill="1" applyBorder="1" applyAlignment="1">
      <alignment horizontal="center" vertical="center"/>
    </xf>
    <xf numFmtId="16" fontId="4" fillId="2" borderId="18" xfId="1" applyNumberFormat="1" applyFont="1" applyFill="1" applyBorder="1" applyAlignment="1">
      <alignment vertical="center"/>
    </xf>
    <xf numFmtId="16" fontId="5" fillId="7" borderId="23" xfId="1" applyNumberFormat="1" applyFont="1" applyFill="1" applyBorder="1" applyAlignment="1">
      <alignment vertical="center"/>
    </xf>
    <xf numFmtId="16" fontId="4" fillId="4" borderId="23" xfId="1" applyNumberFormat="1" applyFont="1" applyFill="1" applyBorder="1" applyAlignment="1">
      <alignment horizontal="center" vertical="center" wrapText="1"/>
    </xf>
    <xf numFmtId="16" fontId="4" fillId="8" borderId="23" xfId="1" applyNumberFormat="1" applyFont="1" applyFill="1" applyBorder="1" applyAlignment="1">
      <alignment horizontal="center" vertical="center" wrapText="1"/>
    </xf>
    <xf numFmtId="16" fontId="4" fillId="0" borderId="0" xfId="1" applyNumberFormat="1" applyFont="1" applyFill="1" applyAlignment="1">
      <alignment vertical="center"/>
    </xf>
    <xf numFmtId="16" fontId="5" fillId="11" borderId="24" xfId="0" applyNumberFormat="1" applyFont="1" applyFill="1" applyBorder="1" applyAlignment="1">
      <alignment horizontal="center" vertical="center"/>
    </xf>
    <xf numFmtId="16" fontId="4" fillId="11" borderId="23" xfId="1" quotePrefix="1" applyNumberFormat="1" applyFont="1" applyFill="1" applyBorder="1" applyAlignment="1">
      <alignment horizontal="center" vertical="center"/>
    </xf>
    <xf numFmtId="16" fontId="4" fillId="2" borderId="23" xfId="1" applyNumberFormat="1" applyFont="1" applyFill="1" applyBorder="1" applyAlignment="1">
      <alignment horizontal="center" vertical="center"/>
    </xf>
    <xf numFmtId="16" fontId="5" fillId="3" borderId="4" xfId="0" applyNumberFormat="1" applyFont="1" applyFill="1" applyBorder="1" applyAlignment="1">
      <alignment vertical="center"/>
    </xf>
    <xf numFmtId="16" fontId="4" fillId="0" borderId="4" xfId="1" applyNumberFormat="1" applyFont="1" applyFill="1" applyBorder="1" applyAlignment="1">
      <alignment horizontal="center" vertical="center"/>
    </xf>
    <xf numFmtId="16" fontId="4" fillId="3" borderId="4" xfId="1" applyNumberFormat="1" applyFont="1" applyFill="1" applyBorder="1" applyAlignment="1">
      <alignment horizontal="center" vertical="center"/>
    </xf>
    <xf numFmtId="16" fontId="4" fillId="3" borderId="6" xfId="1" applyNumberFormat="1" applyFont="1" applyFill="1" applyBorder="1" applyAlignment="1">
      <alignment vertical="center"/>
    </xf>
    <xf numFmtId="16" fontId="4" fillId="0" borderId="0" xfId="0" applyNumberFormat="1" applyFont="1" applyAlignment="1">
      <alignment vertical="center"/>
    </xf>
    <xf numFmtId="16" fontId="5" fillId="7" borderId="0" xfId="1" applyNumberFormat="1" applyFont="1" applyFill="1" applyAlignment="1">
      <alignment horizontal="center" vertical="center"/>
    </xf>
    <xf numFmtId="16" fontId="11" fillId="5" borderId="0" xfId="1" applyNumberFormat="1" applyFont="1" applyFill="1" applyAlignment="1">
      <alignment horizontal="center" vertical="center"/>
    </xf>
    <xf numFmtId="1" fontId="4" fillId="11" borderId="2" xfId="1" applyNumberFormat="1" applyFont="1" applyFill="1" applyBorder="1" applyAlignment="1">
      <alignment horizontal="center" vertical="center" wrapText="1"/>
    </xf>
    <xf numFmtId="164" fontId="6" fillId="0" borderId="11" xfId="1" applyFont="1" applyFill="1" applyBorder="1" applyAlignment="1">
      <alignment vertical="center"/>
    </xf>
    <xf numFmtId="164" fontId="6" fillId="0" borderId="14" xfId="1" applyFont="1" applyFill="1" applyBorder="1" applyAlignment="1">
      <alignment vertical="center"/>
    </xf>
    <xf numFmtId="16" fontId="5" fillId="0" borderId="0" xfId="0" applyNumberFormat="1" applyFont="1" applyAlignment="1">
      <alignment vertical="center"/>
    </xf>
    <xf numFmtId="166" fontId="30" fillId="0" borderId="0" xfId="1" applyNumberFormat="1" applyFont="1" applyFill="1" applyAlignment="1">
      <alignment horizontal="left" vertical="center"/>
    </xf>
    <xf numFmtId="0" fontId="6" fillId="0" borderId="5" xfId="0" applyFont="1" applyBorder="1" applyAlignment="1">
      <alignment vertical="center"/>
    </xf>
    <xf numFmtId="16" fontId="6" fillId="0" borderId="5" xfId="1" applyNumberFormat="1" applyFont="1" applyFill="1" applyBorder="1" applyAlignment="1">
      <alignment vertical="center"/>
    </xf>
    <xf numFmtId="16" fontId="6" fillId="0" borderId="5" xfId="1" applyNumberFormat="1" applyFont="1" applyFill="1" applyBorder="1" applyAlignment="1">
      <alignment horizontal="left" vertical="center"/>
    </xf>
    <xf numFmtId="164" fontId="6" fillId="0" borderId="8" xfId="1" applyFont="1" applyFill="1" applyBorder="1" applyAlignment="1">
      <alignment horizontal="center" vertical="center"/>
    </xf>
    <xf numFmtId="166" fontId="6" fillId="0" borderId="8" xfId="1" applyNumberFormat="1" applyFont="1" applyFill="1" applyBorder="1" applyAlignment="1">
      <alignment horizontal="center" vertical="center"/>
    </xf>
    <xf numFmtId="166" fontId="6" fillId="0" borderId="11" xfId="1" applyNumberFormat="1" applyFont="1" applyFill="1" applyBorder="1" applyAlignment="1">
      <alignment vertical="center"/>
    </xf>
    <xf numFmtId="164" fontId="5" fillId="0" borderId="16" xfId="1" applyFont="1" applyBorder="1" applyAlignment="1">
      <alignment vertical="center"/>
    </xf>
    <xf numFmtId="166" fontId="5" fillId="0" borderId="16" xfId="1" applyNumberFormat="1" applyFont="1" applyBorder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164" fontId="6" fillId="2" borderId="9" xfId="1" applyFont="1" applyFill="1" applyBorder="1" applyAlignment="1">
      <alignment horizontal="center" vertical="center"/>
    </xf>
    <xf numFmtId="164" fontId="6" fillId="2" borderId="12" xfId="1" applyFont="1" applyFill="1" applyBorder="1" applyAlignment="1">
      <alignment vertical="center"/>
    </xf>
    <xf numFmtId="164" fontId="6" fillId="2" borderId="15" xfId="1" applyFont="1" applyFill="1" applyBorder="1" applyAlignment="1">
      <alignment vertical="center"/>
    </xf>
    <xf numFmtId="164" fontId="5" fillId="2" borderId="17" xfId="1" applyFont="1" applyFill="1" applyBorder="1" applyAlignment="1">
      <alignment vertical="center"/>
    </xf>
    <xf numFmtId="166" fontId="5" fillId="0" borderId="0" xfId="1" applyNumberFormat="1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6" fontId="5" fillId="0" borderId="15" xfId="1" applyNumberFormat="1" applyFont="1" applyFill="1" applyBorder="1" applyAlignment="1">
      <alignment vertical="center"/>
    </xf>
    <xf numFmtId="16" fontId="4" fillId="0" borderId="5" xfId="1" applyNumberFormat="1" applyFont="1" applyFill="1" applyBorder="1" applyAlignment="1">
      <alignment horizontal="right" vertical="center" wrapText="1"/>
    </xf>
    <xf numFmtId="16" fontId="11" fillId="0" borderId="5" xfId="1" applyNumberFormat="1" applyFont="1" applyFill="1" applyBorder="1" applyAlignment="1">
      <alignment horizontal="right" vertical="center" wrapText="1"/>
    </xf>
    <xf numFmtId="164" fontId="6" fillId="0" borderId="0" xfId="1" applyFont="1" applyAlignment="1">
      <alignment horizontal="center" vertical="center"/>
    </xf>
    <xf numFmtId="164" fontId="4" fillId="2" borderId="6" xfId="1" applyFont="1" applyFill="1" applyBorder="1" applyAlignment="1">
      <alignment horizontal="center" vertical="center" wrapText="1"/>
    </xf>
    <xf numFmtId="164" fontId="6" fillId="2" borderId="6" xfId="1" applyFont="1" applyFill="1" applyBorder="1" applyAlignment="1">
      <alignment horizontal="center" vertical="center"/>
    </xf>
    <xf numFmtId="164" fontId="14" fillId="0" borderId="0" xfId="1" applyFont="1" applyAlignment="1">
      <alignment horizontal="center" vertical="center"/>
    </xf>
    <xf numFmtId="166" fontId="5" fillId="2" borderId="5" xfId="1" applyNumberFormat="1" applyFont="1" applyFill="1" applyBorder="1" applyAlignment="1">
      <alignment vertical="center"/>
    </xf>
    <xf numFmtId="166" fontId="5" fillId="2" borderId="8" xfId="1" applyNumberFormat="1" applyFont="1" applyFill="1" applyBorder="1" applyAlignment="1">
      <alignment horizontal="center" vertical="center"/>
    </xf>
    <xf numFmtId="166" fontId="5" fillId="2" borderId="11" xfId="1" applyNumberFormat="1" applyFont="1" applyFill="1" applyBorder="1" applyAlignment="1">
      <alignment vertical="center"/>
    </xf>
    <xf numFmtId="166" fontId="5" fillId="2" borderId="14" xfId="1" applyNumberFormat="1" applyFont="1" applyFill="1" applyBorder="1" applyAlignment="1">
      <alignment vertical="center"/>
    </xf>
    <xf numFmtId="166" fontId="5" fillId="2" borderId="16" xfId="1" applyNumberFormat="1" applyFont="1" applyFill="1" applyBorder="1" applyAlignment="1">
      <alignment vertical="center"/>
    </xf>
    <xf numFmtId="166" fontId="15" fillId="0" borderId="0" xfId="1" applyNumberFormat="1" applyFont="1" applyFill="1" applyBorder="1" applyAlignment="1">
      <alignment horizontal="center" vertical="center"/>
    </xf>
    <xf numFmtId="166" fontId="5" fillId="0" borderId="0" xfId="1" applyNumberFormat="1" applyFont="1" applyAlignment="1">
      <alignment vertical="center"/>
    </xf>
    <xf numFmtId="1" fontId="5" fillId="0" borderId="31" xfId="0" applyNumberFormat="1" applyFont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1" fontId="6" fillId="0" borderId="33" xfId="0" applyNumberFormat="1" applyFont="1" applyBorder="1" applyAlignment="1">
      <alignment horizontal="center" vertical="center"/>
    </xf>
    <xf numFmtId="1" fontId="6" fillId="0" borderId="34" xfId="1" applyNumberFormat="1" applyFont="1" applyFill="1" applyBorder="1" applyAlignment="1">
      <alignment horizontal="center" vertical="center"/>
    </xf>
    <xf numFmtId="1" fontId="6" fillId="0" borderId="0" xfId="0" applyNumberFormat="1" applyFont="1" applyAlignment="1">
      <alignment vertical="center"/>
    </xf>
    <xf numFmtId="166" fontId="0" fillId="0" borderId="0" xfId="0" applyNumberFormat="1"/>
    <xf numFmtId="16" fontId="4" fillId="0" borderId="0" xfId="1" applyNumberFormat="1" applyFont="1" applyFill="1" applyAlignment="1">
      <alignment horizontal="center" vertical="center"/>
    </xf>
    <xf numFmtId="1" fontId="10" fillId="0" borderId="0" xfId="0" applyNumberFormat="1" applyFont="1" applyAlignment="1">
      <alignment horizontal="left" vertical="center"/>
    </xf>
    <xf numFmtId="1" fontId="11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11" fillId="0" borderId="26" xfId="0" applyNumberFormat="1" applyFont="1" applyBorder="1" applyAlignment="1">
      <alignment horizontal="center" vertical="center"/>
    </xf>
    <xf numFmtId="164" fontId="4" fillId="0" borderId="0" xfId="1" applyFont="1" applyAlignment="1">
      <alignment horizontal="center" vertical="center"/>
    </xf>
    <xf numFmtId="0" fontId="4" fillId="19" borderId="2" xfId="1" applyNumberFormat="1" applyFont="1" applyFill="1" applyBorder="1" applyAlignment="1">
      <alignment horizontal="center" vertical="center"/>
    </xf>
    <xf numFmtId="16" fontId="4" fillId="19" borderId="20" xfId="1" applyNumberFormat="1" applyFont="1" applyFill="1" applyBorder="1" applyAlignment="1">
      <alignment vertical="center"/>
    </xf>
    <xf numFmtId="0" fontId="5" fillId="19" borderId="8" xfId="1" applyNumberFormat="1" applyFont="1" applyFill="1" applyBorder="1" applyAlignment="1">
      <alignment horizontal="center" vertical="center"/>
    </xf>
    <xf numFmtId="0" fontId="6" fillId="19" borderId="11" xfId="1" applyNumberFormat="1" applyFont="1" applyFill="1" applyBorder="1" applyAlignment="1">
      <alignment vertical="center"/>
    </xf>
    <xf numFmtId="164" fontId="6" fillId="19" borderId="14" xfId="1" applyFont="1" applyFill="1" applyBorder="1" applyAlignment="1">
      <alignment vertical="center"/>
    </xf>
    <xf numFmtId="166" fontId="5" fillId="19" borderId="2" xfId="1" applyNumberFormat="1" applyFont="1" applyFill="1" applyBorder="1" applyAlignment="1">
      <alignment horizontal="center" vertical="center"/>
    </xf>
    <xf numFmtId="164" fontId="5" fillId="0" borderId="35" xfId="1" applyFont="1" applyFill="1" applyBorder="1" applyAlignment="1">
      <alignment vertical="center"/>
    </xf>
    <xf numFmtId="0" fontId="11" fillId="0" borderId="27" xfId="0" applyFont="1" applyBorder="1" applyAlignment="1">
      <alignment horizontal="center" vertical="center"/>
    </xf>
    <xf numFmtId="164" fontId="5" fillId="0" borderId="27" xfId="1" applyFont="1" applyFill="1" applyBorder="1" applyAlignment="1">
      <alignment vertical="center"/>
    </xf>
    <xf numFmtId="164" fontId="5" fillId="0" borderId="27" xfId="1" applyFont="1" applyFill="1" applyBorder="1" applyAlignment="1">
      <alignment horizontal="center" vertical="center"/>
    </xf>
    <xf numFmtId="166" fontId="11" fillId="0" borderId="27" xfId="1" applyNumberFormat="1" applyFont="1" applyFill="1" applyBorder="1" applyAlignment="1">
      <alignment horizontal="center" vertical="center"/>
    </xf>
    <xf numFmtId="165" fontId="5" fillId="0" borderId="27" xfId="1" applyNumberFormat="1" applyFont="1" applyFill="1" applyBorder="1" applyAlignment="1">
      <alignment horizontal="center" vertical="center"/>
    </xf>
    <xf numFmtId="164" fontId="11" fillId="0" borderId="0" xfId="1" applyFont="1" applyAlignment="1">
      <alignment horizontal="center" vertical="center"/>
    </xf>
    <xf numFmtId="166" fontId="11" fillId="0" borderId="0" xfId="1" applyNumberFormat="1" applyFont="1" applyAlignment="1">
      <alignment horizontal="center" vertical="center"/>
    </xf>
    <xf numFmtId="166" fontId="5" fillId="3" borderId="2" xfId="1" applyNumberFormat="1" applyFont="1" applyFill="1" applyBorder="1" applyAlignment="1">
      <alignment horizontal="center" vertical="center" wrapText="1"/>
    </xf>
    <xf numFmtId="166" fontId="5" fillId="3" borderId="5" xfId="1" applyNumberFormat="1" applyFont="1" applyFill="1" applyBorder="1" applyAlignment="1">
      <alignment horizontal="center" vertical="center" wrapText="1"/>
    </xf>
    <xf numFmtId="166" fontId="5" fillId="3" borderId="5" xfId="1" applyNumberFormat="1" applyFont="1" applyFill="1" applyBorder="1" applyAlignment="1">
      <alignment horizontal="center" vertical="center"/>
    </xf>
    <xf numFmtId="166" fontId="4" fillId="3" borderId="8" xfId="1" applyNumberFormat="1" applyFont="1" applyFill="1" applyBorder="1" applyAlignment="1">
      <alignment horizontal="center" vertical="center"/>
    </xf>
    <xf numFmtId="166" fontId="6" fillId="3" borderId="11" xfId="1" applyNumberFormat="1" applyFont="1" applyFill="1" applyBorder="1" applyAlignment="1">
      <alignment horizontal="center" vertical="center"/>
    </xf>
    <xf numFmtId="166" fontId="6" fillId="3" borderId="14" xfId="1" applyNumberFormat="1" applyFont="1" applyFill="1" applyBorder="1" applyAlignment="1">
      <alignment horizontal="right" vertical="center"/>
    </xf>
    <xf numFmtId="166" fontId="5" fillId="0" borderId="5" xfId="1" applyNumberFormat="1" applyFont="1" applyFill="1" applyBorder="1" applyAlignment="1">
      <alignment vertical="center"/>
    </xf>
    <xf numFmtId="166" fontId="5" fillId="0" borderId="27" xfId="1" applyNumberFormat="1" applyFont="1" applyFill="1" applyBorder="1" applyAlignment="1">
      <alignment vertical="center"/>
    </xf>
    <xf numFmtId="166" fontId="5" fillId="0" borderId="8" xfId="1" applyNumberFormat="1" applyFont="1" applyFill="1" applyBorder="1" applyAlignment="1">
      <alignment vertical="center"/>
    </xf>
    <xf numFmtId="166" fontId="11" fillId="0" borderId="0" xfId="1" applyNumberFormat="1" applyFont="1" applyFill="1" applyAlignment="1">
      <alignment vertical="center"/>
    </xf>
    <xf numFmtId="164" fontId="17" fillId="0" borderId="0" xfId="1" applyFont="1" applyAlignment="1">
      <alignment horizontal="left" vertical="center"/>
    </xf>
    <xf numFmtId="164" fontId="5" fillId="13" borderId="2" xfId="1" applyFont="1" applyFill="1" applyBorder="1" applyAlignment="1">
      <alignment horizontal="center" vertical="center"/>
    </xf>
    <xf numFmtId="164" fontId="5" fillId="13" borderId="2" xfId="1" applyFont="1" applyFill="1" applyBorder="1" applyAlignment="1">
      <alignment horizontal="center" vertical="center" wrapText="1"/>
    </xf>
    <xf numFmtId="164" fontId="5" fillId="13" borderId="5" xfId="1" applyFont="1" applyFill="1" applyBorder="1" applyAlignment="1">
      <alignment horizontal="center" vertical="center"/>
    </xf>
    <xf numFmtId="164" fontId="5" fillId="13" borderId="5" xfId="1" applyFont="1" applyFill="1" applyBorder="1" applyAlignment="1">
      <alignment vertical="center"/>
    </xf>
    <xf numFmtId="164" fontId="4" fillId="13" borderId="8" xfId="1" applyFont="1" applyFill="1" applyBorder="1" applyAlignment="1">
      <alignment horizontal="center" vertical="center"/>
    </xf>
    <xf numFmtId="164" fontId="6" fillId="13" borderId="11" xfId="1" applyFont="1" applyFill="1" applyBorder="1" applyAlignment="1">
      <alignment horizontal="center" vertical="center"/>
    </xf>
    <xf numFmtId="164" fontId="6" fillId="13" borderId="14" xfId="1" applyFont="1" applyFill="1" applyBorder="1" applyAlignment="1">
      <alignment horizontal="center" vertical="center"/>
    </xf>
    <xf numFmtId="164" fontId="5" fillId="0" borderId="2" xfId="1" applyFont="1" applyBorder="1" applyAlignment="1">
      <alignment horizontal="center" vertical="center"/>
    </xf>
    <xf numFmtId="165" fontId="17" fillId="0" borderId="0" xfId="1" applyNumberFormat="1" applyFont="1" applyAlignment="1">
      <alignment horizontal="left" vertical="center"/>
    </xf>
    <xf numFmtId="165" fontId="11" fillId="0" borderId="0" xfId="1" applyNumberFormat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165" fontId="5" fillId="13" borderId="2" xfId="1" applyNumberFormat="1" applyFont="1" applyFill="1" applyBorder="1" applyAlignment="1">
      <alignment horizontal="center" vertical="center"/>
    </xf>
    <xf numFmtId="165" fontId="5" fillId="13" borderId="5" xfId="1" applyNumberFormat="1" applyFont="1" applyFill="1" applyBorder="1" applyAlignment="1">
      <alignment vertical="center"/>
    </xf>
    <xf numFmtId="165" fontId="5" fillId="13" borderId="5" xfId="1" applyNumberFormat="1" applyFont="1" applyFill="1" applyBorder="1" applyAlignment="1">
      <alignment horizontal="center" vertical="center"/>
    </xf>
    <xf numFmtId="165" fontId="4" fillId="13" borderId="8" xfId="1" applyNumberFormat="1" applyFont="1" applyFill="1" applyBorder="1" applyAlignment="1">
      <alignment horizontal="center" vertical="center"/>
    </xf>
    <xf numFmtId="165" fontId="6" fillId="13" borderId="11" xfId="1" applyNumberFormat="1" applyFont="1" applyFill="1" applyBorder="1" applyAlignment="1">
      <alignment horizontal="center" vertical="center"/>
    </xf>
    <xf numFmtId="165" fontId="6" fillId="13" borderId="14" xfId="1" applyNumberFormat="1" applyFont="1" applyFill="1" applyBorder="1" applyAlignment="1">
      <alignment horizontal="center" vertical="center"/>
    </xf>
    <xf numFmtId="165" fontId="5" fillId="0" borderId="2" xfId="1" applyNumberFormat="1" applyFont="1" applyBorder="1" applyAlignment="1">
      <alignment horizontal="center" vertical="center"/>
    </xf>
    <xf numFmtId="165" fontId="11" fillId="0" borderId="0" xfId="1" applyNumberFormat="1" applyFont="1" applyFill="1" applyAlignment="1">
      <alignment vertical="center"/>
    </xf>
    <xf numFmtId="165" fontId="6" fillId="0" borderId="0" xfId="1" applyNumberFormat="1" applyFont="1" applyAlignment="1">
      <alignment horizontal="center" vertical="center"/>
    </xf>
    <xf numFmtId="165" fontId="6" fillId="0" borderId="0" xfId="1" applyNumberFormat="1" applyFont="1" applyAlignment="1">
      <alignment vertical="center"/>
    </xf>
    <xf numFmtId="169" fontId="11" fillId="0" borderId="0" xfId="1" applyNumberFormat="1" applyFont="1" applyFill="1" applyAlignment="1">
      <alignment vertical="center"/>
    </xf>
    <xf numFmtId="164" fontId="12" fillId="0" borderId="0" xfId="1" applyFont="1" applyAlignment="1">
      <alignment vertical="center"/>
    </xf>
    <xf numFmtId="166" fontId="17" fillId="0" borderId="0" xfId="1" applyNumberFormat="1" applyFont="1" applyAlignment="1">
      <alignment horizontal="left" vertical="center"/>
    </xf>
    <xf numFmtId="166" fontId="4" fillId="0" borderId="0" xfId="1" applyNumberFormat="1" applyFont="1" applyAlignment="1">
      <alignment horizontal="center" vertical="center"/>
    </xf>
    <xf numFmtId="166" fontId="5" fillId="4" borderId="5" xfId="1" applyNumberFormat="1" applyFont="1" applyFill="1" applyBorder="1" applyAlignment="1">
      <alignment horizontal="left" vertical="center"/>
    </xf>
    <xf numFmtId="166" fontId="5" fillId="4" borderId="5" xfId="1" applyNumberFormat="1" applyFont="1" applyFill="1" applyBorder="1" applyAlignment="1">
      <alignment horizontal="center" vertical="center"/>
    </xf>
    <xf numFmtId="166" fontId="4" fillId="4" borderId="8" xfId="1" applyNumberFormat="1" applyFont="1" applyFill="1" applyBorder="1" applyAlignment="1">
      <alignment horizontal="center" vertical="center"/>
    </xf>
    <xf numFmtId="166" fontId="4" fillId="4" borderId="30" xfId="1" applyNumberFormat="1" applyFont="1" applyFill="1" applyBorder="1" applyAlignment="1">
      <alignment horizontal="center" vertical="center"/>
    </xf>
    <xf numFmtId="166" fontId="6" fillId="4" borderId="21" xfId="1" applyNumberFormat="1" applyFont="1" applyFill="1" applyBorder="1" applyAlignment="1">
      <alignment horizontal="center" vertical="center"/>
    </xf>
    <xf numFmtId="165" fontId="6" fillId="2" borderId="14" xfId="1" applyNumberFormat="1" applyFont="1" applyFill="1" applyBorder="1" applyAlignment="1">
      <alignment horizontal="right" vertical="center"/>
    </xf>
    <xf numFmtId="166" fontId="6" fillId="2" borderId="14" xfId="1" applyNumberFormat="1" applyFont="1" applyFill="1" applyBorder="1" applyAlignment="1">
      <alignment horizontal="center" vertical="center"/>
    </xf>
    <xf numFmtId="164" fontId="4" fillId="3" borderId="8" xfId="1" quotePrefix="1" applyFont="1" applyFill="1" applyBorder="1" applyAlignment="1">
      <alignment horizontal="center" vertical="center"/>
    </xf>
    <xf numFmtId="166" fontId="6" fillId="6" borderId="14" xfId="1" applyNumberFormat="1" applyFont="1" applyFill="1" applyBorder="1" applyAlignment="1">
      <alignment vertical="center"/>
    </xf>
    <xf numFmtId="166" fontId="6" fillId="20" borderId="14" xfId="1" applyNumberFormat="1" applyFont="1" applyFill="1" applyBorder="1" applyAlignment="1">
      <alignment vertical="center"/>
    </xf>
    <xf numFmtId="164" fontId="5" fillId="0" borderId="0" xfId="1" applyFont="1" applyAlignment="1">
      <alignment horizontal="center" vertical="center"/>
    </xf>
    <xf numFmtId="164" fontId="6" fillId="0" borderId="0" xfId="1" applyFont="1" applyAlignment="1">
      <alignment horizontal="left" vertical="center"/>
    </xf>
    <xf numFmtId="164" fontId="11" fillId="2" borderId="5" xfId="1" applyFont="1" applyFill="1" applyBorder="1" applyAlignment="1">
      <alignment horizontal="center" vertical="center"/>
    </xf>
    <xf numFmtId="164" fontId="5" fillId="2" borderId="5" xfId="1" applyFont="1" applyFill="1" applyBorder="1" applyAlignment="1">
      <alignment horizontal="center" vertical="center"/>
    </xf>
    <xf numFmtId="1" fontId="5" fillId="0" borderId="5" xfId="1" applyNumberFormat="1" applyFont="1" applyFill="1" applyBorder="1" applyAlignment="1">
      <alignment horizontal="center" vertical="center"/>
    </xf>
    <xf numFmtId="164" fontId="5" fillId="0" borderId="6" xfId="1" applyFont="1" applyFill="1" applyBorder="1" applyAlignment="1">
      <alignment horizontal="center" vertical="center"/>
    </xf>
    <xf numFmtId="164" fontId="5" fillId="0" borderId="9" xfId="1" applyFont="1" applyFill="1" applyBorder="1" applyAlignment="1">
      <alignment vertical="center"/>
    </xf>
    <xf numFmtId="166" fontId="6" fillId="16" borderId="14" xfId="1" applyNumberFormat="1" applyFont="1" applyFill="1" applyBorder="1" applyAlignment="1">
      <alignment vertical="center"/>
    </xf>
    <xf numFmtId="166" fontId="6" fillId="21" borderId="14" xfId="1" applyNumberFormat="1" applyFont="1" applyFill="1" applyBorder="1" applyAlignment="1">
      <alignment vertical="center"/>
    </xf>
    <xf numFmtId="164" fontId="14" fillId="0" borderId="0" xfId="1" applyFont="1" applyAlignment="1">
      <alignment vertical="center"/>
    </xf>
    <xf numFmtId="9" fontId="14" fillId="0" borderId="0" xfId="14" applyFont="1" applyAlignment="1">
      <alignment vertical="center"/>
    </xf>
    <xf numFmtId="164" fontId="6" fillId="0" borderId="7" xfId="1" applyFont="1" applyFill="1" applyBorder="1" applyAlignment="1">
      <alignment vertical="center"/>
    </xf>
    <xf numFmtId="164" fontId="6" fillId="0" borderId="8" xfId="1" applyFont="1" applyFill="1" applyBorder="1" applyAlignment="1">
      <alignment vertical="center"/>
    </xf>
    <xf numFmtId="164" fontId="6" fillId="0" borderId="9" xfId="1" applyFont="1" applyFill="1" applyBorder="1" applyAlignment="1">
      <alignment vertical="center"/>
    </xf>
    <xf numFmtId="164" fontId="5" fillId="7" borderId="0" xfId="1" applyFont="1" applyFill="1" applyAlignment="1">
      <alignment horizontal="center" vertical="center"/>
    </xf>
    <xf numFmtId="164" fontId="11" fillId="5" borderId="0" xfId="1" applyFont="1" applyFill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164" fontId="4" fillId="0" borderId="2" xfId="1" applyFont="1" applyFill="1" applyBorder="1" applyAlignment="1">
      <alignment horizontal="center" vertical="center"/>
    </xf>
    <xf numFmtId="1" fontId="4" fillId="0" borderId="2" xfId="1" applyNumberFormat="1" applyFont="1" applyFill="1" applyBorder="1" applyAlignment="1">
      <alignment horizontal="center" vertical="center"/>
    </xf>
    <xf numFmtId="165" fontId="4" fillId="4" borderId="2" xfId="1" applyNumberFormat="1" applyFont="1" applyFill="1" applyBorder="1" applyAlignment="1">
      <alignment horizontal="center" vertical="center"/>
    </xf>
    <xf numFmtId="164" fontId="4" fillId="3" borderId="2" xfId="1" applyFont="1" applyFill="1" applyBorder="1" applyAlignment="1">
      <alignment horizontal="center" vertical="center" wrapText="1"/>
    </xf>
    <xf numFmtId="164" fontId="4" fillId="2" borderId="2" xfId="1" applyFont="1" applyFill="1" applyBorder="1" applyAlignment="1">
      <alignment horizontal="center" vertical="center"/>
    </xf>
    <xf numFmtId="166" fontId="31" fillId="0" borderId="0" xfId="1" applyNumberFormat="1" applyFont="1" applyFill="1" applyAlignment="1">
      <alignment horizontal="center" vertical="center"/>
    </xf>
    <xf numFmtId="16" fontId="4" fillId="0" borderId="4" xfId="0" applyNumberFormat="1" applyFont="1" applyBorder="1" applyAlignment="1">
      <alignment horizontal="left" vertical="center"/>
    </xf>
    <xf numFmtId="16" fontId="4" fillId="0" borderId="5" xfId="1" applyNumberFormat="1" applyFont="1" applyFill="1" applyBorder="1" applyAlignment="1">
      <alignment horizontal="left" vertical="center"/>
    </xf>
    <xf numFmtId="16" fontId="4" fillId="4" borderId="5" xfId="1" applyNumberFormat="1" applyFont="1" applyFill="1" applyBorder="1" applyAlignment="1">
      <alignment horizontal="left" vertical="center"/>
    </xf>
    <xf numFmtId="164" fontId="4" fillId="3" borderId="5" xfId="1" applyFont="1" applyFill="1" applyBorder="1" applyAlignment="1">
      <alignment horizontal="center" vertical="center"/>
    </xf>
    <xf numFmtId="16" fontId="4" fillId="10" borderId="5" xfId="1" applyNumberFormat="1" applyFont="1" applyFill="1" applyBorder="1" applyAlignment="1">
      <alignment horizontal="left" vertical="center" wrapText="1"/>
    </xf>
    <xf numFmtId="16" fontId="4" fillId="2" borderId="5" xfId="1" applyNumberFormat="1" applyFont="1" applyFill="1" applyBorder="1" applyAlignment="1">
      <alignment horizontal="left" vertical="center"/>
    </xf>
    <xf numFmtId="16" fontId="4" fillId="0" borderId="0" xfId="0" applyNumberFormat="1" applyFont="1" applyAlignment="1">
      <alignment horizontal="left" vertical="center"/>
    </xf>
    <xf numFmtId="166" fontId="4" fillId="2" borderId="5" xfId="1" applyNumberFormat="1" applyFont="1" applyFill="1" applyBorder="1" applyAlignment="1">
      <alignment horizontal="center" vertical="center"/>
    </xf>
    <xf numFmtId="166" fontId="31" fillId="0" borderId="0" xfId="1" applyNumberFormat="1" applyFont="1" applyFill="1" applyAlignment="1">
      <alignment horizontal="left" vertical="center"/>
    </xf>
    <xf numFmtId="14" fontId="13" fillId="0" borderId="5" xfId="0" applyNumberFormat="1" applyFont="1" applyBorder="1" applyAlignment="1">
      <alignment horizontal="center" vertical="center"/>
    </xf>
    <xf numFmtId="166" fontId="32" fillId="0" borderId="0" xfId="1" applyNumberFormat="1" applyFont="1" applyFill="1" applyAlignment="1">
      <alignment horizontal="center" vertical="center"/>
    </xf>
    <xf numFmtId="16" fontId="4" fillId="0" borderId="5" xfId="1" applyNumberFormat="1" applyFont="1" applyFill="1" applyBorder="1" applyAlignment="1">
      <alignment horizontal="center" vertical="center"/>
    </xf>
    <xf numFmtId="16" fontId="4" fillId="4" borderId="5" xfId="1" applyNumberFormat="1" applyFont="1" applyFill="1" applyBorder="1" applyAlignment="1">
      <alignment horizontal="center" vertical="center"/>
    </xf>
    <xf numFmtId="16" fontId="4" fillId="10" borderId="5" xfId="1" applyNumberFormat="1" applyFont="1" applyFill="1" applyBorder="1" applyAlignment="1">
      <alignment horizontal="center" vertical="center"/>
    </xf>
    <xf numFmtId="16" fontId="4" fillId="2" borderId="5" xfId="1" applyNumberFormat="1" applyFont="1" applyFill="1" applyBorder="1" applyAlignment="1">
      <alignment horizontal="center" vertical="center"/>
    </xf>
    <xf numFmtId="16" fontId="4" fillId="0" borderId="0" xfId="1" applyNumberFormat="1" applyFont="1" applyFill="1" applyBorder="1" applyAlignment="1">
      <alignment horizontal="center" vertical="center"/>
    </xf>
    <xf numFmtId="166" fontId="4" fillId="2" borderId="5" xfId="1" applyNumberFormat="1" applyFont="1" applyFill="1" applyBorder="1" applyAlignment="1">
      <alignment vertical="center"/>
    </xf>
    <xf numFmtId="16" fontId="4" fillId="2" borderId="4" xfId="1" applyNumberFormat="1" applyFont="1" applyFill="1" applyBorder="1" applyAlignment="1">
      <alignment horizontal="center" vertical="center"/>
    </xf>
    <xf numFmtId="14" fontId="4" fillId="0" borderId="8" xfId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4" fontId="5" fillId="2" borderId="0" xfId="0" applyNumberFormat="1" applyFont="1" applyFill="1" applyAlignment="1">
      <alignment horizontal="center" vertical="center"/>
    </xf>
    <xf numFmtId="166" fontId="4" fillId="2" borderId="2" xfId="1" applyNumberFormat="1" applyFont="1" applyFill="1" applyBorder="1" applyAlignment="1">
      <alignment horizontal="center" vertical="center" wrapText="1"/>
    </xf>
    <xf numFmtId="164" fontId="6" fillId="0" borderId="0" xfId="1" applyFont="1" applyFill="1" applyAlignment="1">
      <alignment horizontal="right" vertical="center"/>
    </xf>
    <xf numFmtId="168" fontId="6" fillId="0" borderId="0" xfId="1" applyNumberFormat="1" applyFont="1" applyFill="1" applyBorder="1" applyAlignment="1">
      <alignment horizontal="right" vertical="center" wrapText="1"/>
    </xf>
    <xf numFmtId="1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4" fontId="13" fillId="2" borderId="5" xfId="0" applyNumberFormat="1" applyFont="1" applyFill="1" applyBorder="1" applyAlignment="1">
      <alignment horizontal="center" vertical="center"/>
    </xf>
    <xf numFmtId="164" fontId="5" fillId="0" borderId="0" xfId="1" quotePrefix="1" applyFont="1" applyFill="1" applyAlignment="1">
      <alignment horizontal="center" vertical="center"/>
    </xf>
    <xf numFmtId="166" fontId="23" fillId="2" borderId="0" xfId="1" quotePrefix="1" applyNumberFormat="1" applyFont="1" applyFill="1" applyAlignment="1">
      <alignment horizontal="center" vertical="center" wrapText="1"/>
    </xf>
    <xf numFmtId="166" fontId="6" fillId="2" borderId="14" xfId="1" applyNumberFormat="1" applyFont="1" applyFill="1" applyBorder="1" applyAlignment="1">
      <alignment horizontal="left" vertical="center"/>
    </xf>
    <xf numFmtId="166" fontId="6" fillId="2" borderId="0" xfId="1" applyNumberFormat="1" applyFont="1" applyFill="1" applyBorder="1" applyAlignment="1">
      <alignment vertical="center" wrapText="1"/>
    </xf>
    <xf numFmtId="165" fontId="0" fillId="0" borderId="0" xfId="0" applyNumberFormat="1"/>
    <xf numFmtId="16" fontId="4" fillId="19" borderId="0" xfId="0" applyNumberFormat="1" applyFont="1" applyFill="1" applyAlignment="1">
      <alignment horizontal="center" vertical="center"/>
    </xf>
    <xf numFmtId="166" fontId="6" fillId="0" borderId="0" xfId="1" applyNumberFormat="1" applyFont="1" applyAlignment="1">
      <alignment horizontal="center" vertical="center"/>
    </xf>
    <xf numFmtId="166" fontId="6" fillId="0" borderId="0" xfId="1" applyNumberFormat="1" applyFont="1" applyAlignment="1">
      <alignment horizontal="left" vertical="center"/>
    </xf>
    <xf numFmtId="16" fontId="13" fillId="0" borderId="5" xfId="0" applyNumberFormat="1" applyFont="1" applyBorder="1" applyAlignment="1">
      <alignment horizontal="center" vertical="center"/>
    </xf>
    <xf numFmtId="1" fontId="4" fillId="2" borderId="8" xfId="1" applyNumberFormat="1" applyFont="1" applyFill="1" applyBorder="1" applyAlignment="1">
      <alignment horizontal="center" vertical="center"/>
    </xf>
    <xf numFmtId="166" fontId="5" fillId="2" borderId="0" xfId="1" applyNumberFormat="1" applyFont="1" applyFill="1" applyAlignment="1">
      <alignment horizontal="center" vertical="center"/>
    </xf>
    <xf numFmtId="166" fontId="14" fillId="0" borderId="0" xfId="1" applyNumberFormat="1" applyFont="1" applyAlignment="1">
      <alignment vertical="center"/>
    </xf>
    <xf numFmtId="166" fontId="11" fillId="2" borderId="0" xfId="0" applyNumberFormat="1" applyFont="1" applyFill="1" applyAlignment="1">
      <alignment horizontal="left" vertical="center"/>
    </xf>
    <xf numFmtId="165" fontId="6" fillId="0" borderId="11" xfId="1" applyNumberFormat="1" applyFont="1" applyFill="1" applyBorder="1" applyAlignment="1">
      <alignment horizontal="center" vertical="center"/>
    </xf>
    <xf numFmtId="164" fontId="6" fillId="0" borderId="11" xfId="1" applyFont="1" applyFill="1" applyBorder="1" applyAlignment="1">
      <alignment horizontal="center" vertical="center"/>
    </xf>
    <xf numFmtId="165" fontId="6" fillId="0" borderId="14" xfId="1" applyNumberFormat="1" applyFont="1" applyFill="1" applyBorder="1" applyAlignment="1">
      <alignment horizontal="center" vertical="center"/>
    </xf>
    <xf numFmtId="164" fontId="6" fillId="0" borderId="14" xfId="1" applyFont="1" applyFill="1" applyBorder="1" applyAlignment="1">
      <alignment horizontal="center" vertical="center"/>
    </xf>
    <xf numFmtId="164" fontId="15" fillId="0" borderId="0" xfId="1" applyFont="1" applyAlignment="1">
      <alignment vertical="center"/>
    </xf>
    <xf numFmtId="0" fontId="5" fillId="2" borderId="0" xfId="0" applyFont="1" applyFill="1"/>
    <xf numFmtId="0" fontId="13" fillId="23" borderId="5" xfId="0" applyFont="1" applyFill="1" applyBorder="1" applyAlignment="1">
      <alignment horizontal="center" vertical="center"/>
    </xf>
    <xf numFmtId="164" fontId="4" fillId="3" borderId="14" xfId="1" applyFont="1" applyFill="1" applyBorder="1" applyAlignment="1">
      <alignment vertical="center"/>
    </xf>
    <xf numFmtId="0" fontId="6" fillId="16" borderId="0" xfId="0" applyFont="1" applyFill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164" fontId="27" fillId="3" borderId="0" xfId="1" applyFont="1" applyFill="1" applyAlignment="1">
      <alignment horizontal="left" vertical="top"/>
    </xf>
    <xf numFmtId="0" fontId="6" fillId="24" borderId="0" xfId="0" applyFont="1" applyFill="1" applyAlignment="1">
      <alignment horizontal="center" vertical="center"/>
    </xf>
    <xf numFmtId="0" fontId="13" fillId="17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16" fontId="4" fillId="2" borderId="0" xfId="0" applyNumberFormat="1" applyFont="1" applyFill="1" applyAlignment="1">
      <alignment horizontal="center" vertical="center"/>
    </xf>
    <xf numFmtId="164" fontId="4" fillId="0" borderId="2" xfId="1" applyFont="1" applyFill="1" applyBorder="1" applyAlignment="1">
      <alignment horizontal="center" vertical="center" wrapText="1"/>
    </xf>
    <xf numFmtId="166" fontId="4" fillId="2" borderId="2" xfId="1" applyNumberFormat="1" applyFont="1" applyFill="1" applyBorder="1" applyAlignment="1">
      <alignment horizontal="center" vertical="center" wrapText="1"/>
    </xf>
    <xf numFmtId="166" fontId="4" fillId="2" borderId="3" xfId="1" applyNumberFormat="1" applyFont="1" applyFill="1" applyBorder="1" applyAlignment="1">
      <alignment horizontal="center" vertical="center" wrapText="1"/>
    </xf>
    <xf numFmtId="165" fontId="5" fillId="4" borderId="2" xfId="1" applyNumberFormat="1" applyFont="1" applyFill="1" applyBorder="1" applyAlignment="1">
      <alignment horizontal="center" vertical="center"/>
    </xf>
    <xf numFmtId="16" fontId="5" fillId="11" borderId="25" xfId="1" applyNumberFormat="1" applyFont="1" applyFill="1" applyBorder="1" applyAlignment="1">
      <alignment horizontal="center" vertical="center"/>
    </xf>
    <xf numFmtId="16" fontId="5" fillId="11" borderId="26" xfId="1" applyNumberFormat="1" applyFont="1" applyFill="1" applyBorder="1" applyAlignment="1">
      <alignment horizontal="center" vertical="center"/>
    </xf>
    <xf numFmtId="164" fontId="5" fillId="3" borderId="25" xfId="1" applyFont="1" applyFill="1" applyBorder="1" applyAlignment="1">
      <alignment horizontal="center" vertical="center"/>
    </xf>
    <xf numFmtId="164" fontId="5" fillId="3" borderId="26" xfId="1" applyFont="1" applyFill="1" applyBorder="1" applyAlignment="1">
      <alignment horizontal="center" vertical="center"/>
    </xf>
  </cellXfs>
  <cellStyles count="15">
    <cellStyle name="0,0_x000d__x000a_NA_x000d__x000a_" xfId="3" xr:uid="{00000000-0005-0000-0000-000000000000}"/>
    <cellStyle name="Comma" xfId="1" builtinId="3"/>
    <cellStyle name="Comma 2" xfId="4" xr:uid="{00000000-0005-0000-0000-000002000000}"/>
    <cellStyle name="Comma 3" xfId="8" xr:uid="{00000000-0005-0000-0000-000003000000}"/>
    <cellStyle name="Comma 4" xfId="11" xr:uid="{00000000-0005-0000-0000-000004000000}"/>
    <cellStyle name="Comma 5" xfId="13" xr:uid="{00000000-0005-0000-0000-000005000000}"/>
    <cellStyle name="Normal" xfId="0" builtinId="0"/>
    <cellStyle name="Normal 2" xfId="2" xr:uid="{00000000-0005-0000-0000-000007000000}"/>
    <cellStyle name="Normal 3" xfId="7" xr:uid="{00000000-0005-0000-0000-000008000000}"/>
    <cellStyle name="Normal 4" xfId="10" xr:uid="{00000000-0005-0000-0000-000009000000}"/>
    <cellStyle name="Normal 5" xfId="9" xr:uid="{00000000-0005-0000-0000-00000A000000}"/>
    <cellStyle name="Normal 6" xfId="12" xr:uid="{00000000-0005-0000-0000-00000B000000}"/>
    <cellStyle name="Percent" xfId="14" builtinId="5"/>
    <cellStyle name="一般_Sheet1" xfId="5" xr:uid="{00000000-0005-0000-0000-00000D000000}"/>
    <cellStyle name="常规 3" xfId="6" xr:uid="{00000000-0005-0000-0000-00000E000000}"/>
  </cellStyles>
  <dxfs count="0"/>
  <tableStyles count="0" defaultTableStyle="TableStyleMedium2" defaultPivotStyle="PivotStyleLight16"/>
  <colors>
    <mruColors>
      <color rgb="FF00FFFF"/>
      <color rgb="FFCCFF33"/>
      <color rgb="FF00FFCC"/>
      <color rgb="FF0000FF"/>
      <color rgb="FF99CCFF"/>
      <color rgb="FFFFFF66"/>
      <color rgb="FFCCECFF"/>
      <color rgb="FFFFFF99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23</xdr:row>
      <xdr:rowOff>142875</xdr:rowOff>
    </xdr:from>
    <xdr:to>
      <xdr:col>8</xdr:col>
      <xdr:colOff>258953</xdr:colOff>
      <xdr:row>43</xdr:row>
      <xdr:rowOff>10013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92C384-5B27-0114-9862-30F9C6F4F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5029200"/>
          <a:ext cx="5658640" cy="35056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c751cdb8371169e/Desktop/IA14653-Y23-STKPO064429-Purchase%20Ord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>
        <row r="48">
          <cell r="C48" t="str">
            <v>1x40HC</v>
          </cell>
        </row>
        <row r="49">
          <cell r="A49" t="str">
            <v>820-00780</v>
          </cell>
          <cell r="B49">
            <v>10</v>
          </cell>
          <cell r="C49" t="str">
            <v>Jacob Oak Marble Top Tallboy</v>
          </cell>
          <cell r="D49" t="str">
            <v>820-00780</v>
          </cell>
          <cell r="E49">
            <v>222.3</v>
          </cell>
        </row>
        <row r="50">
          <cell r="A50" t="str">
            <v>810-00184</v>
          </cell>
          <cell r="B50">
            <v>20</v>
          </cell>
          <cell r="C50" t="str">
            <v>Jacob Oak Marble Top Bedside</v>
          </cell>
          <cell r="D50" t="str">
            <v>810-00184</v>
          </cell>
          <cell r="E50">
            <v>99.2</v>
          </cell>
        </row>
        <row r="51">
          <cell r="A51" t="str">
            <v>820-00781</v>
          </cell>
          <cell r="B51">
            <v>20</v>
          </cell>
          <cell r="C51" t="str">
            <v>Jacob Oak Marble Top 3 Drawer Chest</v>
          </cell>
          <cell r="D51" t="str">
            <v>820-00781</v>
          </cell>
          <cell r="E51">
            <v>257</v>
          </cell>
        </row>
        <row r="52">
          <cell r="A52" t="str">
            <v>820-00783</v>
          </cell>
          <cell r="B52">
            <v>10</v>
          </cell>
          <cell r="C52" t="str">
            <v>Jacob Oak Double Wardrobe</v>
          </cell>
          <cell r="D52" t="str">
            <v>820-00783</v>
          </cell>
          <cell r="E52">
            <v>355.8</v>
          </cell>
        </row>
        <row r="53">
          <cell r="A53" t="str">
            <v>820-00784</v>
          </cell>
          <cell r="B53">
            <v>5</v>
          </cell>
          <cell r="C53" t="str">
            <v>Jacob Natural Marble Top Tallboy</v>
          </cell>
          <cell r="D53" t="str">
            <v>820-00784</v>
          </cell>
          <cell r="E53">
            <v>222.3</v>
          </cell>
        </row>
        <row r="54">
          <cell r="A54" t="str">
            <v>810-00183</v>
          </cell>
          <cell r="B54">
            <v>10</v>
          </cell>
          <cell r="C54" t="str">
            <v>Jacob Natural Marble Top Bedside</v>
          </cell>
          <cell r="D54" t="str">
            <v>810-00183</v>
          </cell>
          <cell r="E54">
            <v>99.2</v>
          </cell>
        </row>
        <row r="55">
          <cell r="A55" t="str">
            <v>820-00785</v>
          </cell>
          <cell r="B55">
            <v>5</v>
          </cell>
          <cell r="C55" t="str">
            <v>Jacob Natural Marble Top 3 Drawer Chest</v>
          </cell>
          <cell r="D55" t="str">
            <v>820-00785</v>
          </cell>
          <cell r="E55">
            <v>257</v>
          </cell>
        </row>
        <row r="56">
          <cell r="A56" t="str">
            <v>820-00786</v>
          </cell>
          <cell r="B56">
            <v>5</v>
          </cell>
          <cell r="C56" t="str">
            <v>Jacob Natural Double Wardrobe</v>
          </cell>
          <cell r="D56" t="str">
            <v>820-00786</v>
          </cell>
          <cell r="E56">
            <v>355.8</v>
          </cell>
        </row>
        <row r="57">
          <cell r="A57" t="str">
            <v>011-04837</v>
          </cell>
          <cell r="B57">
            <v>9</v>
          </cell>
          <cell r="C57" t="str">
            <v>Jacob Oak D Bed Box1 (HB &amp; FB)</v>
          </cell>
          <cell r="D57" t="str">
            <v>011-04837</v>
          </cell>
          <cell r="E57">
            <v>160.30000000000001</v>
          </cell>
        </row>
        <row r="58">
          <cell r="A58" t="str">
            <v>011-04838</v>
          </cell>
          <cell r="B58">
            <v>9</v>
          </cell>
          <cell r="C58" t="str">
            <v>Jacob Oak D Bed Box2 (SR)</v>
          </cell>
          <cell r="D58" t="str">
            <v>011-04838</v>
          </cell>
          <cell r="E58">
            <v>61.7</v>
          </cell>
        </row>
        <row r="59">
          <cell r="A59" t="str">
            <v>011-04839</v>
          </cell>
          <cell r="B59">
            <v>9</v>
          </cell>
          <cell r="C59" t="str">
            <v>Jacob Natural D Bed Box1 (HB &amp; FB)</v>
          </cell>
          <cell r="D59" t="str">
            <v>011-04839</v>
          </cell>
          <cell r="E59">
            <v>160.30000000000001</v>
          </cell>
        </row>
        <row r="60">
          <cell r="A60" t="str">
            <v>011-04840</v>
          </cell>
          <cell r="B60">
            <v>9</v>
          </cell>
          <cell r="C60" t="str">
            <v>Jacob Natural D Bed Box2 (SR)</v>
          </cell>
          <cell r="D60" t="str">
            <v>011-04840</v>
          </cell>
          <cell r="E60">
            <v>61.7</v>
          </cell>
        </row>
        <row r="61">
          <cell r="A61" t="str">
            <v>015-04359</v>
          </cell>
          <cell r="B61">
            <v>24</v>
          </cell>
          <cell r="C61" t="str">
            <v>Jacob Oak K Bed Box1 (HB &amp; FB)</v>
          </cell>
          <cell r="D61" t="str">
            <v>015-04359</v>
          </cell>
          <cell r="E61">
            <v>166.5</v>
          </cell>
        </row>
        <row r="62">
          <cell r="A62" t="str">
            <v>015-04360</v>
          </cell>
          <cell r="B62">
            <v>24</v>
          </cell>
          <cell r="C62" t="str">
            <v>Jacob Oak K Bed Box2 (SR)</v>
          </cell>
          <cell r="D62" t="str">
            <v>015-04360</v>
          </cell>
          <cell r="E62">
            <v>64.5</v>
          </cell>
        </row>
        <row r="63">
          <cell r="A63" t="str">
            <v>015-04361</v>
          </cell>
          <cell r="B63">
            <v>13</v>
          </cell>
          <cell r="C63" t="str">
            <v>Jacob Natural K Bed Box1 (HB &amp; FB)</v>
          </cell>
          <cell r="D63" t="str">
            <v>015-04361</v>
          </cell>
          <cell r="E63">
            <v>166.5</v>
          </cell>
        </row>
        <row r="64">
          <cell r="A64" t="str">
            <v>015-04362</v>
          </cell>
          <cell r="B64">
            <v>13</v>
          </cell>
          <cell r="C64" t="str">
            <v>Jacob Natural K Bed Box2 (SR)</v>
          </cell>
          <cell r="D64" t="str">
            <v>015-04362</v>
          </cell>
          <cell r="E64">
            <v>64.5</v>
          </cell>
        </row>
        <row r="65">
          <cell r="A65" t="str">
            <v>016-02755</v>
          </cell>
          <cell r="B65">
            <v>9</v>
          </cell>
          <cell r="C65" t="str">
            <v>Jacob Oak SK Bed Box1 (HB &amp; FB)</v>
          </cell>
          <cell r="D65" t="str">
            <v>016-02755</v>
          </cell>
          <cell r="E65">
            <v>194.1</v>
          </cell>
        </row>
        <row r="66">
          <cell r="A66" t="str">
            <v>016-02756</v>
          </cell>
          <cell r="B66">
            <v>9</v>
          </cell>
          <cell r="C66" t="str">
            <v>Jacob Oak Bed Box2 (SR)</v>
          </cell>
          <cell r="D66" t="str">
            <v>016-02756</v>
          </cell>
          <cell r="E66">
            <v>65.3</v>
          </cell>
        </row>
        <row r="67">
          <cell r="A67" t="str">
            <v>016-02757</v>
          </cell>
          <cell r="B67">
            <v>9</v>
          </cell>
          <cell r="C67" t="str">
            <v>Jacob Natural SK Bed Box1 (HB &amp; FB)</v>
          </cell>
          <cell r="D67" t="str">
            <v>016-02757</v>
          </cell>
          <cell r="E67">
            <v>194.1</v>
          </cell>
        </row>
        <row r="68">
          <cell r="A68" t="str">
            <v>016-02758</v>
          </cell>
          <cell r="B68">
            <v>9</v>
          </cell>
          <cell r="C68" t="str">
            <v>Jacob Natural SK Bed Box2 (SR)</v>
          </cell>
          <cell r="D68" t="str">
            <v>016-02758</v>
          </cell>
          <cell r="E68">
            <v>65.3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W35"/>
  <sheetViews>
    <sheetView tabSelected="1" zoomScale="85" zoomScaleNormal="85" workbookViewId="0">
      <selection activeCell="Q21" sqref="Q21"/>
    </sheetView>
  </sheetViews>
  <sheetFormatPr defaultColWidth="9.25" defaultRowHeight="13.5" x14ac:dyDescent="0.45"/>
  <cols>
    <col min="1" max="1" width="9.75" style="307" customWidth="1"/>
    <col min="2" max="2" width="54" style="307" customWidth="1"/>
    <col min="3" max="3" width="21.83203125" style="307" customWidth="1"/>
    <col min="4" max="4" width="16.25" style="308" customWidth="1"/>
    <col min="5" max="5" width="15.1640625" style="308" customWidth="1"/>
    <col min="6" max="6" width="10.25" style="307" bestFit="1" customWidth="1"/>
    <col min="7" max="7" width="9.83203125" style="307" customWidth="1"/>
    <col min="8" max="8" width="16" style="308" customWidth="1"/>
    <col min="9" max="9" width="10.75" style="307" customWidth="1"/>
    <col min="10" max="10" width="16" style="307" customWidth="1"/>
    <col min="11" max="11" width="14.75" style="331" customWidth="1"/>
    <col min="12" max="12" width="14.75" style="308" customWidth="1"/>
    <col min="13" max="13" width="14.25" style="307" customWidth="1"/>
    <col min="14" max="14" width="9.25" style="331"/>
    <col min="15" max="16" width="9.25" style="307"/>
    <col min="17" max="17" width="12.83203125" style="307" customWidth="1"/>
    <col min="18" max="18" width="9.25" style="331"/>
    <col min="19" max="19" width="24.25" style="307" customWidth="1"/>
    <col min="20" max="16384" width="9.25" style="307"/>
  </cols>
  <sheetData>
    <row r="1" spans="1:23" s="310" customFormat="1" ht="24" x14ac:dyDescent="0.8">
      <c r="A1" s="311" t="s">
        <v>0</v>
      </c>
      <c r="B1" s="311"/>
      <c r="C1" s="311"/>
      <c r="D1" s="312"/>
      <c r="E1" s="312"/>
      <c r="F1" s="311"/>
      <c r="G1" s="311"/>
      <c r="H1" s="312"/>
      <c r="I1" s="311"/>
      <c r="K1" s="328" t="s">
        <v>1</v>
      </c>
      <c r="L1" s="324"/>
      <c r="N1" s="318" t="s">
        <v>2</v>
      </c>
      <c r="O1" s="318"/>
      <c r="Q1" s="318" t="s">
        <v>2</v>
      </c>
      <c r="R1" s="338"/>
    </row>
    <row r="2" spans="1:23" s="306" customFormat="1" ht="21.75" x14ac:dyDescent="0.75">
      <c r="A2" s="313" t="s">
        <v>3</v>
      </c>
      <c r="B2" s="313" t="s">
        <v>4</v>
      </c>
      <c r="C2" s="313" t="s">
        <v>5</v>
      </c>
      <c r="D2" s="314" t="s">
        <v>6</v>
      </c>
      <c r="E2" s="314" t="s">
        <v>7</v>
      </c>
      <c r="F2" s="313"/>
      <c r="G2" s="313"/>
      <c r="H2" s="314"/>
      <c r="I2" s="313"/>
      <c r="K2" s="329" t="s">
        <v>3</v>
      </c>
      <c r="L2" s="325" t="s">
        <v>8</v>
      </c>
      <c r="N2" s="339" t="s">
        <v>3</v>
      </c>
      <c r="O2" s="319" t="s">
        <v>8</v>
      </c>
      <c r="R2" s="333"/>
    </row>
    <row r="3" spans="1:23" s="306" customFormat="1" ht="21.75" x14ac:dyDescent="0.75">
      <c r="A3" s="313"/>
      <c r="B3" s="313"/>
      <c r="C3" s="313"/>
      <c r="D3" s="314"/>
      <c r="E3" s="314"/>
      <c r="F3" s="313"/>
      <c r="G3" s="313"/>
      <c r="H3" s="314"/>
      <c r="I3" s="313"/>
      <c r="K3" s="329"/>
      <c r="L3" s="325"/>
      <c r="N3" s="339"/>
      <c r="O3" s="319"/>
      <c r="Q3" s="333" t="s">
        <v>9</v>
      </c>
      <c r="R3" s="333" t="s">
        <v>10</v>
      </c>
      <c r="S3" s="372">
        <f>SUM(S4:S31)</f>
        <v>36443.1</v>
      </c>
    </row>
    <row r="4" spans="1:23" s="309" customFormat="1" ht="15" x14ac:dyDescent="0.5">
      <c r="A4" s="315"/>
      <c r="B4" s="316"/>
      <c r="C4" s="316"/>
      <c r="D4" s="634"/>
      <c r="E4" s="634"/>
      <c r="F4" s="316"/>
      <c r="G4" s="316"/>
      <c r="H4" s="317"/>
      <c r="I4" s="316"/>
      <c r="K4" s="330"/>
      <c r="L4" s="326"/>
      <c r="N4" s="340"/>
      <c r="O4" s="320"/>
      <c r="Q4" s="334"/>
      <c r="R4" s="334"/>
    </row>
    <row r="5" spans="1:23" s="309" customFormat="1" ht="15" x14ac:dyDescent="0.5">
      <c r="A5" s="321">
        <v>10</v>
      </c>
      <c r="B5" s="321" t="s">
        <v>11</v>
      </c>
      <c r="C5" s="322" t="s">
        <v>12</v>
      </c>
      <c r="D5" s="359">
        <v>225.8</v>
      </c>
      <c r="E5" s="359">
        <v>2258</v>
      </c>
      <c r="F5" s="322"/>
      <c r="G5" s="359"/>
      <c r="H5" s="359"/>
      <c r="I5" s="359"/>
      <c r="K5" s="370">
        <f>SUMIF('TH 2023'!$B$12:$B$61,$C5,'TH 2023'!$AE$12:$AE$61)</f>
        <v>20</v>
      </c>
      <c r="L5" s="327">
        <f>IF($C5="",0,VLOOKUP($C5,'TH 2023'!$B$12:$M$61,12,0))</f>
        <v>330.59378000000015</v>
      </c>
      <c r="N5" s="341">
        <f>K5-A5</f>
        <v>10</v>
      </c>
      <c r="O5" s="323">
        <f>L5-D5</f>
        <v>104.79378000000014</v>
      </c>
      <c r="Q5" s="334">
        <f>SUMIF(EXTRA!$B$9:$B$21,A5,EXTRA!$X$9:$X$21)</f>
        <v>0</v>
      </c>
      <c r="R5" s="334">
        <f t="shared" ref="R5:R31" si="0">Q5+N5</f>
        <v>10</v>
      </c>
      <c r="S5" s="371">
        <f t="shared" ref="S5:S21" si="1">A5*D5</f>
        <v>2258</v>
      </c>
      <c r="V5" s="309" t="s">
        <v>13</v>
      </c>
      <c r="W5" s="309" t="str">
        <f t="shared" ref="W5:W9" si="2">V5&amp;A5</f>
        <v>R10</v>
      </c>
    </row>
    <row r="6" spans="1:23" s="309" customFormat="1" ht="15" x14ac:dyDescent="0.5">
      <c r="A6" s="321">
        <v>25</v>
      </c>
      <c r="B6" s="321" t="s">
        <v>14</v>
      </c>
      <c r="C6" s="322" t="s">
        <v>15</v>
      </c>
      <c r="D6" s="359">
        <v>234.3</v>
      </c>
      <c r="E6" s="359">
        <v>5857.5</v>
      </c>
      <c r="F6" s="322"/>
      <c r="G6" s="359"/>
      <c r="H6" s="359"/>
      <c r="I6" s="359"/>
      <c r="K6" s="370">
        <f>SUMIF('TH 2023'!$B$12:$B$61,$C6,'TH 2023'!$AE$12:$AE$61)</f>
        <v>50</v>
      </c>
      <c r="L6" s="327">
        <f>IF($C6="",0,VLOOKUP($C6,'TH 2023'!$B$12:$M$61,12,0))</f>
        <v>343.03863000000007</v>
      </c>
      <c r="N6" s="341">
        <f t="shared" ref="N6:N31" si="3">K6-A6</f>
        <v>25</v>
      </c>
      <c r="O6" s="323">
        <f t="shared" ref="O6:O31" si="4">L6-D6</f>
        <v>108.73863000000006</v>
      </c>
      <c r="Q6" s="334">
        <f>SUMIF(EXTRA!$B$9:$B$21,A6,EXTRA!$X$9:$X$21)</f>
        <v>0</v>
      </c>
      <c r="R6" s="334">
        <f t="shared" si="0"/>
        <v>25</v>
      </c>
      <c r="S6" s="371">
        <f t="shared" si="1"/>
        <v>5857.5</v>
      </c>
      <c r="V6" s="309" t="s">
        <v>13</v>
      </c>
      <c r="W6" s="309" t="str">
        <f t="shared" si="2"/>
        <v>R25</v>
      </c>
    </row>
    <row r="7" spans="1:23" s="309" customFormat="1" ht="15" x14ac:dyDescent="0.5">
      <c r="A7" s="321">
        <v>10</v>
      </c>
      <c r="B7" s="321" t="s">
        <v>16</v>
      </c>
      <c r="C7" s="321" t="s">
        <v>17</v>
      </c>
      <c r="D7" s="359">
        <v>263.8</v>
      </c>
      <c r="E7" s="359">
        <v>2638</v>
      </c>
      <c r="F7" s="322"/>
      <c r="G7" s="359"/>
      <c r="H7" s="359"/>
      <c r="I7" s="359"/>
      <c r="K7" s="370">
        <f>SUMIF('TH 2023'!$B$12:$B$61,$C7,'TH 2023'!$AE$12:$AE$61)</f>
        <v>20</v>
      </c>
      <c r="L7" s="327">
        <f>IF($C7="",0,VLOOKUP($C7,'TH 2023'!$B$12:$M$61,12,0))</f>
        <v>386.22958000000017</v>
      </c>
      <c r="N7" s="341">
        <f t="shared" si="3"/>
        <v>10</v>
      </c>
      <c r="O7" s="323">
        <f t="shared" si="4"/>
        <v>122.42958000000016</v>
      </c>
      <c r="Q7" s="334">
        <f>SUMIF(EXTRA!$B$9:$B$21,A7,EXTRA!$X$9:$X$21)</f>
        <v>0</v>
      </c>
      <c r="R7" s="334">
        <f t="shared" si="0"/>
        <v>10</v>
      </c>
      <c r="S7" s="371">
        <f t="shared" si="1"/>
        <v>2638</v>
      </c>
      <c r="V7" s="309" t="s">
        <v>13</v>
      </c>
      <c r="W7" s="309" t="str">
        <f t="shared" si="2"/>
        <v>R10</v>
      </c>
    </row>
    <row r="8" spans="1:23" s="309" customFormat="1" ht="30" x14ac:dyDescent="0.5">
      <c r="A8" s="321">
        <v>23</v>
      </c>
      <c r="B8" s="321" t="s">
        <v>18</v>
      </c>
      <c r="C8" s="321" t="s">
        <v>19</v>
      </c>
      <c r="D8" s="359">
        <v>261.5</v>
      </c>
      <c r="E8" s="359">
        <v>6014.5</v>
      </c>
      <c r="F8" s="322"/>
      <c r="G8" s="359"/>
      <c r="H8" s="359"/>
      <c r="I8" s="359"/>
      <c r="K8" s="370">
        <f>SUMIF('TH 2023'!$B$12:$B$61,$C8,'TH 2023'!$AE$12:$AE$61)</f>
        <v>46</v>
      </c>
      <c r="L8" s="327">
        <f>IF($C8="",0,VLOOKUP($C8,'TH 2023'!$B$12:$M$61,12,0))</f>
        <v>382.8621500000001</v>
      </c>
      <c r="N8" s="341">
        <f>K8-A8</f>
        <v>23</v>
      </c>
      <c r="O8" s="323">
        <f>L8-D8</f>
        <v>121.3621500000001</v>
      </c>
      <c r="Q8" s="334">
        <f>SUMIF(EXTRA!$B$9:$B$21,A8,EXTRA!$X$9:$X$21)</f>
        <v>0</v>
      </c>
      <c r="R8" s="334">
        <f t="shared" si="0"/>
        <v>23</v>
      </c>
      <c r="S8" s="371">
        <f t="shared" si="1"/>
        <v>6014.5</v>
      </c>
      <c r="V8" s="309" t="s">
        <v>13</v>
      </c>
      <c r="W8" s="309" t="str">
        <f t="shared" si="2"/>
        <v>R23</v>
      </c>
    </row>
    <row r="9" spans="1:23" s="309" customFormat="1" ht="15" x14ac:dyDescent="0.5">
      <c r="A9" s="321">
        <v>97</v>
      </c>
      <c r="B9" s="321" t="s">
        <v>20</v>
      </c>
      <c r="C9" s="321" t="s">
        <v>21</v>
      </c>
      <c r="D9" s="359">
        <v>100.8</v>
      </c>
      <c r="E9" s="359">
        <v>9777.6</v>
      </c>
      <c r="F9" s="321"/>
      <c r="G9" s="359"/>
      <c r="H9" s="359"/>
      <c r="I9" s="359"/>
      <c r="K9" s="370">
        <f>SUMIF('TH 2023'!$B$12:$B$61,$C9,'TH 2023'!$AE$12:$AE$61)</f>
        <v>194</v>
      </c>
      <c r="L9" s="327">
        <f>IF($C9="",0,VLOOKUP($C9,'TH 2023'!$B$12:$M$61,12,0))</f>
        <v>147.58128000000005</v>
      </c>
      <c r="N9" s="341">
        <f t="shared" si="3"/>
        <v>97</v>
      </c>
      <c r="O9" s="323">
        <f t="shared" si="4"/>
        <v>46.781280000000052</v>
      </c>
      <c r="Q9" s="334">
        <f>SUMIF(EXTRA!$B$9:$B$21,A9,EXTRA!$X$9:$X$21)</f>
        <v>0</v>
      </c>
      <c r="R9" s="334">
        <f t="shared" si="0"/>
        <v>97</v>
      </c>
      <c r="S9" s="371">
        <f t="shared" si="1"/>
        <v>9777.6</v>
      </c>
      <c r="V9" s="309" t="s">
        <v>13</v>
      </c>
      <c r="W9" s="309" t="str">
        <f t="shared" si="2"/>
        <v>R97</v>
      </c>
    </row>
    <row r="10" spans="1:23" s="309" customFormat="1" ht="30" x14ac:dyDescent="0.5">
      <c r="A10" s="321">
        <v>23</v>
      </c>
      <c r="B10" s="321" t="s">
        <v>22</v>
      </c>
      <c r="C10" s="321" t="s">
        <v>23</v>
      </c>
      <c r="D10" s="359">
        <v>226</v>
      </c>
      <c r="E10" s="359">
        <v>5198</v>
      </c>
      <c r="F10" s="321"/>
      <c r="G10" s="359"/>
      <c r="H10" s="359"/>
      <c r="I10" s="359"/>
      <c r="K10" s="370">
        <f>SUMIF('TH 2023'!$B$12:$B$61,$C10,'TH 2023'!$AE$12:$AE$61)</f>
        <v>46</v>
      </c>
      <c r="L10" s="327">
        <f>IF($C10="",0,VLOOKUP($C10,'TH 2023'!$B$12:$M$61,12,0))</f>
        <v>330.88660000000004</v>
      </c>
      <c r="N10" s="341">
        <f t="shared" si="3"/>
        <v>23</v>
      </c>
      <c r="O10" s="323">
        <f t="shared" si="4"/>
        <v>104.88660000000004</v>
      </c>
      <c r="Q10" s="334">
        <f>SUMIF(EXTRA!$B$9:$B$21,A10,EXTRA!$X$9:$X$21)</f>
        <v>0</v>
      </c>
      <c r="R10" s="334">
        <f t="shared" si="0"/>
        <v>23</v>
      </c>
      <c r="S10" s="371">
        <f t="shared" si="1"/>
        <v>5198</v>
      </c>
      <c r="V10" s="309" t="s">
        <v>13</v>
      </c>
      <c r="W10" s="309" t="str">
        <f t="shared" ref="W10:W31" si="5">V10&amp;A10</f>
        <v>R23</v>
      </c>
    </row>
    <row r="11" spans="1:23" s="309" customFormat="1" ht="30" x14ac:dyDescent="0.5">
      <c r="A11" s="321">
        <v>13</v>
      </c>
      <c r="B11" s="321" t="s">
        <v>24</v>
      </c>
      <c r="C11" s="321" t="s">
        <v>25</v>
      </c>
      <c r="D11" s="359">
        <v>361.5</v>
      </c>
      <c r="E11" s="359">
        <v>4699.5</v>
      </c>
      <c r="F11" s="321"/>
      <c r="G11" s="359"/>
      <c r="H11" s="359"/>
      <c r="I11" s="359"/>
      <c r="K11" s="370">
        <f>SUMIF('TH 2023'!$B$12:$B$61,$C11,'TH 2023'!$AE$12:$AE$61)</f>
        <v>26</v>
      </c>
      <c r="L11" s="327">
        <f>IF($C11="",0,VLOOKUP($C11,'TH 2023'!$B$12:$M$61,12,0))</f>
        <v>529.27215000000012</v>
      </c>
      <c r="N11" s="341">
        <f>K11-A11</f>
        <v>13</v>
      </c>
      <c r="O11" s="323">
        <f>L11-D11</f>
        <v>167.77215000000012</v>
      </c>
      <c r="Q11" s="334">
        <f>SUMIF(EXTRA!$B$9:$B$21,A11,EXTRA!$X$9:$X$21)</f>
        <v>0</v>
      </c>
      <c r="R11" s="334">
        <f t="shared" ref="R11:R30" si="6">Q11+N11</f>
        <v>13</v>
      </c>
      <c r="S11" s="371">
        <f t="shared" si="1"/>
        <v>4699.5</v>
      </c>
      <c r="V11" s="309" t="s">
        <v>13</v>
      </c>
      <c r="W11" s="309" t="str">
        <f t="shared" ref="W11:W30" si="7">V11&amp;A11</f>
        <v>R13</v>
      </c>
    </row>
    <row r="12" spans="1:23" s="309" customFormat="1" ht="15" x14ac:dyDescent="0.5">
      <c r="A12" s="321"/>
      <c r="B12" s="321"/>
      <c r="C12" s="321"/>
      <c r="D12" s="359"/>
      <c r="E12" s="359"/>
      <c r="F12" s="321"/>
      <c r="G12" s="359"/>
      <c r="H12" s="359"/>
      <c r="I12" s="359"/>
      <c r="K12" s="370">
        <f>SUMIF('TH 2023'!$B$12:$B$61,$C12,'TH 2023'!$AE$12:$AE$61)</f>
        <v>0</v>
      </c>
      <c r="L12" s="327">
        <f>IF($C12="",0,VLOOKUP($C12,'TH 2023'!$B$12:$M$61,12,0))</f>
        <v>0</v>
      </c>
      <c r="N12" s="341">
        <f>K12-A12</f>
        <v>0</v>
      </c>
      <c r="O12" s="323">
        <f t="shared" si="4"/>
        <v>0</v>
      </c>
      <c r="Q12" s="334">
        <f>SUMIF(EXTRA!$B$9:$B$21,A12,EXTRA!$X$9:$X$21)</f>
        <v>0</v>
      </c>
      <c r="R12" s="334">
        <f t="shared" si="6"/>
        <v>0</v>
      </c>
      <c r="S12" s="371">
        <f t="shared" si="1"/>
        <v>0</v>
      </c>
      <c r="V12" s="309" t="s">
        <v>13</v>
      </c>
      <c r="W12" s="309" t="str">
        <f t="shared" si="7"/>
        <v>R</v>
      </c>
    </row>
    <row r="13" spans="1:23" s="309" customFormat="1" ht="15" x14ac:dyDescent="0.5">
      <c r="A13" s="321"/>
      <c r="B13" s="321"/>
      <c r="C13" s="321"/>
      <c r="D13" s="359"/>
      <c r="E13" s="359"/>
      <c r="F13" s="321"/>
      <c r="G13" s="359"/>
      <c r="H13" s="359"/>
      <c r="I13" s="359"/>
      <c r="K13" s="370">
        <f>SUMIF('TH 2023'!$B$12:$B$61,$C13,'TH 2023'!$AE$12:$AE$61)</f>
        <v>0</v>
      </c>
      <c r="L13" s="327">
        <f>IF($C13="",0,VLOOKUP($C13,'TH 2023'!$B$12:$M$61,12,0))</f>
        <v>0</v>
      </c>
      <c r="N13" s="341">
        <f>K13-A13</f>
        <v>0</v>
      </c>
      <c r="O13" s="323">
        <f t="shared" si="4"/>
        <v>0</v>
      </c>
      <c r="Q13" s="334">
        <f>SUMIF(EXTRA!$B$9:$B$21,A13,EXTRA!$X$9:$X$21)</f>
        <v>0</v>
      </c>
      <c r="R13" s="334">
        <f t="shared" si="6"/>
        <v>0</v>
      </c>
      <c r="S13" s="371">
        <f t="shared" si="1"/>
        <v>0</v>
      </c>
      <c r="V13" s="309" t="s">
        <v>13</v>
      </c>
      <c r="W13" s="309" t="str">
        <f t="shared" si="7"/>
        <v>R</v>
      </c>
    </row>
    <row r="14" spans="1:23" s="309" customFormat="1" ht="15" x14ac:dyDescent="0.5">
      <c r="A14" s="321"/>
      <c r="B14" s="321"/>
      <c r="C14" s="321"/>
      <c r="D14" s="359"/>
      <c r="E14" s="359"/>
      <c r="F14" s="321"/>
      <c r="G14" s="359"/>
      <c r="H14" s="359"/>
      <c r="I14" s="359"/>
      <c r="K14" s="370">
        <f>SUMIF('TH 2023'!$B$12:$B$61,$C14,'TH 2023'!$AE$12:$AE$61)</f>
        <v>0</v>
      </c>
      <c r="L14" s="327">
        <f>IF($C14="",0,VLOOKUP($C14,'TH 2023'!$B$12:$M$61,12,0))</f>
        <v>0</v>
      </c>
      <c r="N14" s="341">
        <f>K14-A14</f>
        <v>0</v>
      </c>
      <c r="O14" s="323">
        <f>L14-D14</f>
        <v>0</v>
      </c>
      <c r="Q14" s="334">
        <f>SUMIF(EXTRA!$B$9:$B$21,A14,EXTRA!$X$9:$X$21)</f>
        <v>0</v>
      </c>
      <c r="R14" s="334">
        <f t="shared" si="6"/>
        <v>0</v>
      </c>
      <c r="S14" s="371">
        <f t="shared" si="1"/>
        <v>0</v>
      </c>
      <c r="V14" s="309" t="s">
        <v>13</v>
      </c>
      <c r="W14" s="309" t="str">
        <f t="shared" si="7"/>
        <v>R</v>
      </c>
    </row>
    <row r="15" spans="1:23" s="309" customFormat="1" ht="15" x14ac:dyDescent="0.5">
      <c r="A15" s="321"/>
      <c r="B15" s="321"/>
      <c r="C15" s="321"/>
      <c r="D15" s="359"/>
      <c r="E15" s="359"/>
      <c r="F15" s="321"/>
      <c r="G15" s="359"/>
      <c r="H15" s="359"/>
      <c r="I15" s="359"/>
      <c r="K15" s="370">
        <f>SUMIF('TH 2023'!$B$12:$B$61,$C15,'TH 2023'!$AE$12:$AE$61)</f>
        <v>0</v>
      </c>
      <c r="L15" s="327">
        <f>IF($C15="",0,VLOOKUP($C15,'TH 2023'!$B$12:$M$61,12,0))</f>
        <v>0</v>
      </c>
      <c r="N15" s="341">
        <f t="shared" si="3"/>
        <v>0</v>
      </c>
      <c r="O15" s="323">
        <f t="shared" si="4"/>
        <v>0</v>
      </c>
      <c r="Q15" s="334">
        <f>SUMIF(EXTRA!$B$9:$B$21,A15,EXTRA!$X$9:$X$21)</f>
        <v>0</v>
      </c>
      <c r="R15" s="334">
        <f t="shared" si="6"/>
        <v>0</v>
      </c>
      <c r="S15" s="371">
        <f t="shared" si="1"/>
        <v>0</v>
      </c>
      <c r="V15" s="309" t="s">
        <v>13</v>
      </c>
      <c r="W15" s="309" t="str">
        <f t="shared" si="7"/>
        <v>R</v>
      </c>
    </row>
    <row r="16" spans="1:23" s="309" customFormat="1" ht="15" x14ac:dyDescent="0.5">
      <c r="A16" s="321"/>
      <c r="B16" s="321"/>
      <c r="C16" s="321"/>
      <c r="D16" s="359"/>
      <c r="E16" s="359"/>
      <c r="F16" s="321"/>
      <c r="G16" s="359"/>
      <c r="H16" s="359"/>
      <c r="I16" s="359"/>
      <c r="K16" s="370">
        <f>SUMIF('TH 2023'!$B$12:$B$61,$C16,'TH 2023'!$AE$12:$AE$61)</f>
        <v>0</v>
      </c>
      <c r="L16" s="327">
        <f>IF($C16="",0,VLOOKUP($C16,'TH 2023'!$B$12:$M$61,12,0))</f>
        <v>0</v>
      </c>
      <c r="N16" s="341">
        <f t="shared" si="3"/>
        <v>0</v>
      </c>
      <c r="O16" s="323">
        <f t="shared" si="4"/>
        <v>0</v>
      </c>
      <c r="Q16" s="334">
        <f>SUMIF(EXTRA!$B$9:$B$21,A16,EXTRA!$X$9:$X$21)</f>
        <v>0</v>
      </c>
      <c r="R16" s="334">
        <f t="shared" si="6"/>
        <v>0</v>
      </c>
      <c r="S16" s="371">
        <f t="shared" si="1"/>
        <v>0</v>
      </c>
      <c r="V16" s="309" t="s">
        <v>13</v>
      </c>
      <c r="W16" s="309" t="str">
        <f t="shared" si="7"/>
        <v>R</v>
      </c>
    </row>
    <row r="17" spans="1:23" s="309" customFormat="1" ht="15" x14ac:dyDescent="0.5">
      <c r="A17" s="321"/>
      <c r="B17" s="321"/>
      <c r="C17" s="321"/>
      <c r="D17" s="359"/>
      <c r="E17" s="359"/>
      <c r="F17" s="321"/>
      <c r="G17" s="359"/>
      <c r="H17" s="359"/>
      <c r="I17" s="359"/>
      <c r="K17" s="370">
        <f>SUMIF('TH 2023'!$B$12:$B$61,$C17,'TH 2023'!$AE$12:$AE$61)</f>
        <v>0</v>
      </c>
      <c r="L17" s="327">
        <f>IF($C17="",0,VLOOKUP($C17,'TH 2023'!$B$12:$M$61,12,0))</f>
        <v>0</v>
      </c>
      <c r="N17" s="341">
        <f t="shared" si="3"/>
        <v>0</v>
      </c>
      <c r="O17" s="323">
        <f>L17-D17</f>
        <v>0</v>
      </c>
      <c r="Q17" s="334">
        <f>SUMIF(EXTRA!$B$9:$B$21,A17,EXTRA!$X$9:$X$21)</f>
        <v>0</v>
      </c>
      <c r="R17" s="334">
        <f t="shared" si="6"/>
        <v>0</v>
      </c>
      <c r="S17" s="371">
        <f t="shared" si="1"/>
        <v>0</v>
      </c>
      <c r="V17" s="309" t="s">
        <v>13</v>
      </c>
      <c r="W17" s="309" t="str">
        <f t="shared" si="7"/>
        <v>R</v>
      </c>
    </row>
    <row r="18" spans="1:23" s="309" customFormat="1" ht="15" x14ac:dyDescent="0.5">
      <c r="A18" s="321"/>
      <c r="B18" s="321"/>
      <c r="C18" s="321"/>
      <c r="D18" s="359"/>
      <c r="E18" s="359"/>
      <c r="F18" s="321"/>
      <c r="G18" s="359"/>
      <c r="H18" s="359"/>
      <c r="I18" s="359"/>
      <c r="K18" s="370">
        <f>SUMIF('TH 2023'!$B$12:$B$61,$C18,'TH 2023'!$AE$12:$AE$61)</f>
        <v>0</v>
      </c>
      <c r="L18" s="327">
        <f>IF($C18="",0,VLOOKUP($C18,'TH 2023'!$B$12:$M$61,12,0))</f>
        <v>0</v>
      </c>
      <c r="N18" s="341">
        <f t="shared" si="3"/>
        <v>0</v>
      </c>
      <c r="O18" s="323">
        <f>L18-D18</f>
        <v>0</v>
      </c>
      <c r="Q18" s="334">
        <f>SUMIF(EXTRA!$B$9:$B$21,A18,EXTRA!$X$9:$X$21)</f>
        <v>0</v>
      </c>
      <c r="R18" s="334">
        <f t="shared" si="6"/>
        <v>0</v>
      </c>
      <c r="S18" s="371">
        <f t="shared" si="1"/>
        <v>0</v>
      </c>
      <c r="V18" s="309" t="s">
        <v>13</v>
      </c>
      <c r="W18" s="309" t="str">
        <f t="shared" si="7"/>
        <v>R</v>
      </c>
    </row>
    <row r="19" spans="1:23" s="309" customFormat="1" ht="15" x14ac:dyDescent="0.5">
      <c r="A19" s="321"/>
      <c r="B19" s="321"/>
      <c r="C19" s="321"/>
      <c r="D19" s="359"/>
      <c r="E19" s="359"/>
      <c r="F19" s="321"/>
      <c r="G19" s="359"/>
      <c r="H19" s="359"/>
      <c r="I19" s="359"/>
      <c r="K19" s="370">
        <f>SUMIF('TH 2023'!$B$12:$B$61,$C19,'TH 2023'!$AE$12:$AE$61)</f>
        <v>0</v>
      </c>
      <c r="L19" s="327">
        <f>IF($C19="",0,VLOOKUP($C19,'TH 2023'!$B$12:$M$61,12,0))</f>
        <v>0</v>
      </c>
      <c r="N19" s="341">
        <f t="shared" si="3"/>
        <v>0</v>
      </c>
      <c r="O19" s="323">
        <f>L19-D19</f>
        <v>0</v>
      </c>
      <c r="Q19" s="334">
        <f>SUMIF(EXTRA!$B$9:$B$21,A19,EXTRA!$X$9:$X$21)</f>
        <v>0</v>
      </c>
      <c r="R19" s="334">
        <f t="shared" si="6"/>
        <v>0</v>
      </c>
      <c r="S19" s="371">
        <f t="shared" si="1"/>
        <v>0</v>
      </c>
      <c r="V19" s="309" t="s">
        <v>13</v>
      </c>
      <c r="W19" s="309" t="str">
        <f t="shared" si="7"/>
        <v>R</v>
      </c>
    </row>
    <row r="20" spans="1:23" s="309" customFormat="1" ht="15" x14ac:dyDescent="0.5">
      <c r="A20" s="321"/>
      <c r="B20" s="321"/>
      <c r="C20" s="321"/>
      <c r="D20" s="359"/>
      <c r="E20" s="359"/>
      <c r="F20" s="321"/>
      <c r="G20" s="359"/>
      <c r="H20" s="359"/>
      <c r="I20" s="359"/>
      <c r="K20" s="370">
        <f>SUMIF('TH 2023'!$B$12:$B$61,$C20,'TH 2023'!$AE$12:$AE$61)</f>
        <v>0</v>
      </c>
      <c r="L20" s="327">
        <f>IF($C20="",0,VLOOKUP($C20,'TH 2023'!$B$12:$M$61,12,0))</f>
        <v>0</v>
      </c>
      <c r="N20" s="341">
        <f t="shared" si="3"/>
        <v>0</v>
      </c>
      <c r="O20" s="323">
        <f>L20-D20</f>
        <v>0</v>
      </c>
      <c r="Q20" s="334">
        <f>SUMIF(EXTRA!$B$9:$B$21,A20,EXTRA!$X$9:$X$21)</f>
        <v>0</v>
      </c>
      <c r="R20" s="334">
        <f t="shared" si="6"/>
        <v>0</v>
      </c>
      <c r="S20" s="371">
        <f t="shared" si="1"/>
        <v>0</v>
      </c>
      <c r="V20" s="309" t="s">
        <v>13</v>
      </c>
      <c r="W20" s="309" t="str">
        <f t="shared" si="7"/>
        <v>R</v>
      </c>
    </row>
    <row r="21" spans="1:23" s="309" customFormat="1" ht="15" x14ac:dyDescent="0.5">
      <c r="A21" s="321"/>
      <c r="B21" s="321"/>
      <c r="C21" s="321"/>
      <c r="D21" s="359"/>
      <c r="E21" s="359"/>
      <c r="F21" s="321"/>
      <c r="G21" s="359"/>
      <c r="H21" s="359"/>
      <c r="I21" s="359"/>
      <c r="K21" s="370">
        <f>SUMIF('TH 2023'!$B$12:$B$61,$C21,'TH 2023'!$AE$12:$AE$61)</f>
        <v>0</v>
      </c>
      <c r="L21" s="327">
        <f>IF($C21="",0,VLOOKUP($C21,'TH 2023'!$B$12:$M$61,12,0))</f>
        <v>0</v>
      </c>
      <c r="N21" s="341">
        <f t="shared" si="3"/>
        <v>0</v>
      </c>
      <c r="O21" s="323">
        <f>L21-D21</f>
        <v>0</v>
      </c>
      <c r="Q21" s="334">
        <f>SUMIF(EXTRA!$B$9:$B$21,A21,EXTRA!$X$9:$X$21)</f>
        <v>0</v>
      </c>
      <c r="R21" s="334">
        <f t="shared" si="6"/>
        <v>0</v>
      </c>
      <c r="S21" s="371">
        <f t="shared" si="1"/>
        <v>0</v>
      </c>
      <c r="V21" s="309" t="s">
        <v>13</v>
      </c>
      <c r="W21" s="309" t="str">
        <f t="shared" si="7"/>
        <v>R</v>
      </c>
    </row>
    <row r="22" spans="1:23" s="309" customFormat="1" ht="15" x14ac:dyDescent="0.5">
      <c r="A22" s="321"/>
      <c r="B22" s="321"/>
      <c r="C22" s="321"/>
      <c r="D22" s="359"/>
      <c r="E22" s="359"/>
      <c r="F22" s="321"/>
      <c r="G22" s="359"/>
      <c r="H22" s="359"/>
      <c r="I22" s="359"/>
      <c r="K22" s="370">
        <f>SUMIF('TH 2023'!$B$12:$B$61,$C22,'TH 2023'!$AE$12:$AE$61)</f>
        <v>0</v>
      </c>
      <c r="L22" s="327">
        <f>IF($C22="",0,VLOOKUP($C22,'TH 2023'!$B$12:$M$61,12,0))</f>
        <v>0</v>
      </c>
      <c r="N22" s="341">
        <f t="shared" si="3"/>
        <v>0</v>
      </c>
      <c r="O22" s="323">
        <f t="shared" si="4"/>
        <v>0</v>
      </c>
      <c r="Q22" s="334">
        <f>SUMIF(EXTRA!$B$9:$B$21,A22,EXTRA!$X$9:$X$21)</f>
        <v>0</v>
      </c>
      <c r="R22" s="334">
        <f t="shared" si="6"/>
        <v>0</v>
      </c>
      <c r="S22" s="371">
        <f t="shared" ref="S22:S31" si="8">A22*D22</f>
        <v>0</v>
      </c>
      <c r="V22" s="309" t="s">
        <v>13</v>
      </c>
      <c r="W22" s="309" t="str">
        <f t="shared" si="7"/>
        <v>R</v>
      </c>
    </row>
    <row r="23" spans="1:23" s="309" customFormat="1" ht="15" x14ac:dyDescent="0.5">
      <c r="A23" s="321"/>
      <c r="B23" s="321"/>
      <c r="C23" s="321"/>
      <c r="D23" s="359"/>
      <c r="E23" s="359"/>
      <c r="F23" s="321"/>
      <c r="G23" s="359"/>
      <c r="H23" s="359"/>
      <c r="I23" s="359"/>
      <c r="K23" s="370">
        <f>SUMIF('TH 2023'!$B$12:$B$61,$C23,'TH 2023'!$AE$12:$AE$61)</f>
        <v>0</v>
      </c>
      <c r="L23" s="327">
        <f>IF($C23="",0,VLOOKUP($C23,'TH 2023'!$B$12:$M$61,12,0))</f>
        <v>0</v>
      </c>
      <c r="N23" s="341">
        <f t="shared" si="3"/>
        <v>0</v>
      </c>
      <c r="O23" s="323">
        <f t="shared" si="4"/>
        <v>0</v>
      </c>
      <c r="Q23" s="334">
        <f>SUMIF(EXTRA!$B$9:$B$21,A23,EXTRA!$X$9:$X$21)</f>
        <v>0</v>
      </c>
      <c r="R23" s="334">
        <f t="shared" si="6"/>
        <v>0</v>
      </c>
      <c r="S23" s="371">
        <f t="shared" si="8"/>
        <v>0</v>
      </c>
      <c r="V23" s="309" t="s">
        <v>13</v>
      </c>
      <c r="W23" s="309" t="str">
        <f t="shared" si="7"/>
        <v>R</v>
      </c>
    </row>
    <row r="24" spans="1:23" s="309" customFormat="1" ht="15" x14ac:dyDescent="0.5">
      <c r="A24" s="321"/>
      <c r="B24" s="321"/>
      <c r="C24" s="321"/>
      <c r="D24" s="359"/>
      <c r="E24" s="359"/>
      <c r="F24" s="321"/>
      <c r="G24" s="359"/>
      <c r="H24" s="359"/>
      <c r="I24" s="359"/>
      <c r="K24" s="370">
        <f>SUMIF('TH 2023'!$B$12:$B$61,$C24,'TH 2023'!$AE$12:$AE$61)</f>
        <v>0</v>
      </c>
      <c r="L24" s="327">
        <f>IF($C24="",0,VLOOKUP($C24,'TH 2023'!$B$12:$M$61,12,0))</f>
        <v>0</v>
      </c>
      <c r="N24" s="341">
        <f t="shared" si="3"/>
        <v>0</v>
      </c>
      <c r="O24" s="323">
        <f t="shared" si="4"/>
        <v>0</v>
      </c>
      <c r="Q24" s="334">
        <f>SUMIF(EXTRA!$B$9:$B$21,A24,EXTRA!$X$9:$X$21)</f>
        <v>0</v>
      </c>
      <c r="R24" s="334">
        <f t="shared" si="6"/>
        <v>0</v>
      </c>
      <c r="S24" s="371">
        <f t="shared" si="8"/>
        <v>0</v>
      </c>
      <c r="V24" s="309" t="s">
        <v>13</v>
      </c>
      <c r="W24" s="309" t="str">
        <f t="shared" si="7"/>
        <v>R</v>
      </c>
    </row>
    <row r="25" spans="1:23" s="309" customFormat="1" ht="15" x14ac:dyDescent="0.5">
      <c r="A25" s="321"/>
      <c r="B25" s="321"/>
      <c r="C25" s="321"/>
      <c r="D25" s="359"/>
      <c r="E25" s="359"/>
      <c r="F25" s="321"/>
      <c r="G25" s="359"/>
      <c r="H25" s="359"/>
      <c r="I25" s="359"/>
      <c r="K25" s="370">
        <f>SUMIF('TH 2023'!$B$12:$B$61,$C25,'TH 2023'!$AE$12:$AE$61)</f>
        <v>0</v>
      </c>
      <c r="L25" s="327">
        <f>IF($C25="",0,VLOOKUP($C25,'TH 2023'!$B$12:$M$61,12,0))</f>
        <v>0</v>
      </c>
      <c r="N25" s="341">
        <f t="shared" si="3"/>
        <v>0</v>
      </c>
      <c r="O25" s="323">
        <f t="shared" si="4"/>
        <v>0</v>
      </c>
      <c r="Q25" s="334">
        <f>SUMIF(EXTRA!$B$9:$B$21,A25,EXTRA!$X$9:$X$21)</f>
        <v>0</v>
      </c>
      <c r="R25" s="334">
        <f t="shared" si="6"/>
        <v>0</v>
      </c>
      <c r="S25" s="371">
        <f t="shared" si="8"/>
        <v>0</v>
      </c>
      <c r="V25" s="309" t="s">
        <v>13</v>
      </c>
      <c r="W25" s="309" t="str">
        <f t="shared" si="7"/>
        <v>R</v>
      </c>
    </row>
    <row r="26" spans="1:23" s="309" customFormat="1" ht="15" x14ac:dyDescent="0.5">
      <c r="A26" s="321"/>
      <c r="B26" s="321"/>
      <c r="C26" s="321"/>
      <c r="D26" s="359"/>
      <c r="E26" s="359"/>
      <c r="F26" s="321"/>
      <c r="G26" s="359"/>
      <c r="H26" s="359"/>
      <c r="I26" s="359"/>
      <c r="K26" s="370">
        <f>SUMIF('TH 2023'!$B$12:$B$61,$C26,'TH 2023'!$AE$12:$AE$61)</f>
        <v>0</v>
      </c>
      <c r="L26" s="327">
        <f>IF($C26="",0,VLOOKUP($C26,'TH 2023'!$B$12:$M$61,12,0))</f>
        <v>0</v>
      </c>
      <c r="N26" s="341">
        <f t="shared" si="3"/>
        <v>0</v>
      </c>
      <c r="O26" s="323">
        <f t="shared" si="4"/>
        <v>0</v>
      </c>
      <c r="Q26" s="334">
        <f>SUMIF(EXTRA!$B$9:$B$21,A26,EXTRA!$X$9:$X$21)</f>
        <v>0</v>
      </c>
      <c r="R26" s="334">
        <f t="shared" si="6"/>
        <v>0</v>
      </c>
      <c r="S26" s="371">
        <f t="shared" si="8"/>
        <v>0</v>
      </c>
      <c r="V26" s="309" t="s">
        <v>13</v>
      </c>
      <c r="W26" s="309" t="str">
        <f t="shared" si="7"/>
        <v>R</v>
      </c>
    </row>
    <row r="27" spans="1:23" s="309" customFormat="1" ht="15" x14ac:dyDescent="0.5">
      <c r="A27" s="321"/>
      <c r="B27" s="321"/>
      <c r="C27" s="321"/>
      <c r="D27" s="359"/>
      <c r="E27" s="359"/>
      <c r="F27" s="321"/>
      <c r="G27" s="359"/>
      <c r="H27" s="359"/>
      <c r="I27" s="359"/>
      <c r="K27" s="370">
        <f>SUMIF('TH 2023'!$B$12:$B$61,$C27,'TH 2023'!$AE$12:$AE$61)</f>
        <v>0</v>
      </c>
      <c r="L27" s="327">
        <f>IF($C27="",0,VLOOKUP($C27,'TH 2023'!$B$12:$M$61,12,0))</f>
        <v>0</v>
      </c>
      <c r="N27" s="341">
        <f t="shared" si="3"/>
        <v>0</v>
      </c>
      <c r="O27" s="323">
        <f t="shared" si="4"/>
        <v>0</v>
      </c>
      <c r="Q27" s="334">
        <f>SUMIF(EXTRA!$B$9:$B$21,A27,EXTRA!$X$9:$X$21)</f>
        <v>0</v>
      </c>
      <c r="R27" s="334">
        <f t="shared" si="6"/>
        <v>0</v>
      </c>
      <c r="S27" s="371">
        <f t="shared" si="8"/>
        <v>0</v>
      </c>
      <c r="V27" s="309" t="s">
        <v>13</v>
      </c>
      <c r="W27" s="309" t="str">
        <f t="shared" si="7"/>
        <v>R</v>
      </c>
    </row>
    <row r="28" spans="1:23" s="309" customFormat="1" ht="15" x14ac:dyDescent="0.5">
      <c r="A28" s="321"/>
      <c r="B28" s="321"/>
      <c r="C28" s="321"/>
      <c r="D28" s="359"/>
      <c r="E28" s="359"/>
      <c r="F28" s="321"/>
      <c r="G28" s="359"/>
      <c r="H28" s="359"/>
      <c r="I28" s="359"/>
      <c r="K28" s="370">
        <f>SUMIF('TH 2023'!$B$12:$B$61,$C28,'TH 2023'!$AE$12:$AE$61)</f>
        <v>0</v>
      </c>
      <c r="L28" s="327">
        <f>IF($C28="",0,VLOOKUP($C28,'TH 2023'!$B$12:$M$61,12,0))</f>
        <v>0</v>
      </c>
      <c r="N28" s="341">
        <f t="shared" si="3"/>
        <v>0</v>
      </c>
      <c r="O28" s="323">
        <f t="shared" si="4"/>
        <v>0</v>
      </c>
      <c r="Q28" s="334">
        <f>SUMIF(EXTRA!$B$9:$B$21,A28,EXTRA!$X$9:$X$21)</f>
        <v>0</v>
      </c>
      <c r="R28" s="334">
        <f t="shared" si="6"/>
        <v>0</v>
      </c>
      <c r="S28" s="371">
        <f t="shared" si="8"/>
        <v>0</v>
      </c>
      <c r="V28" s="309" t="s">
        <v>13</v>
      </c>
      <c r="W28" s="309" t="str">
        <f t="shared" si="7"/>
        <v>R</v>
      </c>
    </row>
    <row r="29" spans="1:23" s="309" customFormat="1" ht="15" x14ac:dyDescent="0.5">
      <c r="A29" s="321"/>
      <c r="B29" s="321"/>
      <c r="C29" s="321"/>
      <c r="D29" s="359"/>
      <c r="E29" s="359"/>
      <c r="F29" s="321"/>
      <c r="G29" s="359"/>
      <c r="H29" s="359"/>
      <c r="I29" s="359"/>
      <c r="K29" s="370">
        <f>SUMIF('TH 2023'!$B$12:$B$61,$C29,'TH 2023'!$AE$12:$AE$61)</f>
        <v>0</v>
      </c>
      <c r="L29" s="327">
        <f>IF($C29="",0,VLOOKUP($C29,'TH 2023'!$B$12:$M$61,12,0))</f>
        <v>0</v>
      </c>
      <c r="N29" s="341">
        <f t="shared" si="3"/>
        <v>0</v>
      </c>
      <c r="O29" s="323">
        <f t="shared" si="4"/>
        <v>0</v>
      </c>
      <c r="Q29" s="334">
        <f>SUMIF(EXTRA!$B$9:$B$21,A29,EXTRA!$X$9:$X$21)</f>
        <v>0</v>
      </c>
      <c r="R29" s="334">
        <f t="shared" si="6"/>
        <v>0</v>
      </c>
      <c r="S29" s="371">
        <f t="shared" si="8"/>
        <v>0</v>
      </c>
      <c r="V29" s="309" t="s">
        <v>13</v>
      </c>
      <c r="W29" s="309" t="str">
        <f t="shared" si="7"/>
        <v>R</v>
      </c>
    </row>
    <row r="30" spans="1:23" s="309" customFormat="1" ht="15" x14ac:dyDescent="0.5">
      <c r="A30" s="321"/>
      <c r="B30" s="321"/>
      <c r="C30" s="321"/>
      <c r="D30" s="359"/>
      <c r="E30" s="359"/>
      <c r="F30" s="321"/>
      <c r="G30" s="359"/>
      <c r="H30" s="359"/>
      <c r="I30" s="359"/>
      <c r="K30" s="370">
        <f>SUMIF('TH 2023'!$B$12:$B$61,$C30,'TH 2023'!$AE$12:$AE$61)</f>
        <v>0</v>
      </c>
      <c r="L30" s="327">
        <f>IF($C30="",0,VLOOKUP($C30,'TH 2023'!$B$12:$M$61,12,0))</f>
        <v>0</v>
      </c>
      <c r="N30" s="341">
        <f t="shared" si="3"/>
        <v>0</v>
      </c>
      <c r="O30" s="323">
        <f t="shared" si="4"/>
        <v>0</v>
      </c>
      <c r="Q30" s="334">
        <f>SUMIF(EXTRA!$B$9:$B$21,A30,EXTRA!$X$9:$X$21)</f>
        <v>0</v>
      </c>
      <c r="R30" s="334">
        <f t="shared" si="6"/>
        <v>0</v>
      </c>
      <c r="S30" s="371">
        <f t="shared" si="8"/>
        <v>0</v>
      </c>
      <c r="V30" s="309" t="s">
        <v>13</v>
      </c>
      <c r="W30" s="309" t="str">
        <f t="shared" si="7"/>
        <v>R</v>
      </c>
    </row>
    <row r="31" spans="1:23" s="309" customFormat="1" ht="15" x14ac:dyDescent="0.5">
      <c r="A31" s="321"/>
      <c r="B31" s="321"/>
      <c r="C31" s="321"/>
      <c r="D31" s="359"/>
      <c r="E31" s="359"/>
      <c r="F31" s="321"/>
      <c r="G31" s="359"/>
      <c r="H31" s="359"/>
      <c r="I31" s="359"/>
      <c r="K31" s="370">
        <f>SUMIF('TH 2023'!$B$12:$B$61,$C31,'TH 2023'!$AE$12:$AE$61)</f>
        <v>0</v>
      </c>
      <c r="L31" s="327">
        <f>IF($C31="",0,VLOOKUP($C31,'TH 2023'!$B$12:$M$61,12,0))</f>
        <v>0</v>
      </c>
      <c r="N31" s="341">
        <f t="shared" si="3"/>
        <v>0</v>
      </c>
      <c r="O31" s="323">
        <f t="shared" si="4"/>
        <v>0</v>
      </c>
      <c r="Q31" s="334">
        <f>SUMIF(EXTRA!$B$9:$B$21,A31,EXTRA!$X$9:$X$21)</f>
        <v>0</v>
      </c>
      <c r="R31" s="334">
        <f t="shared" si="0"/>
        <v>0</v>
      </c>
      <c r="S31" s="371">
        <f t="shared" si="8"/>
        <v>0</v>
      </c>
      <c r="V31" s="309" t="s">
        <v>13</v>
      </c>
      <c r="W31" s="309" t="str">
        <f t="shared" si="5"/>
        <v>R</v>
      </c>
    </row>
    <row r="32" spans="1:23" x14ac:dyDescent="0.45">
      <c r="Q32" s="331"/>
    </row>
    <row r="33" spans="1:19" x14ac:dyDescent="0.45">
      <c r="A33" s="307">
        <f>SUM(A5:A32)</f>
        <v>201</v>
      </c>
      <c r="C33" s="332">
        <f>SUM(C5:C32)</f>
        <v>0</v>
      </c>
      <c r="K33" s="331">
        <f>SUM(K5:K32)</f>
        <v>402</v>
      </c>
      <c r="N33" s="331">
        <f>SUM(N5:N32)</f>
        <v>201</v>
      </c>
      <c r="Q33" s="331">
        <f>SUM(Q5:Q32)</f>
        <v>0</v>
      </c>
      <c r="R33" s="331">
        <f>SUM(R5:R32)</f>
        <v>201</v>
      </c>
      <c r="S33" s="391">
        <f>SUM(S5:S31)</f>
        <v>36443.1</v>
      </c>
    </row>
    <row r="35" spans="1:19" x14ac:dyDescent="0.45">
      <c r="J35" s="332"/>
    </row>
  </sheetData>
  <autoFilter ref="A4:O3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rgb="FFFF0000"/>
  </sheetPr>
  <dimension ref="A1:AU261"/>
  <sheetViews>
    <sheetView zoomScaleNormal="100" workbookViewId="0">
      <selection activeCell="A6" sqref="A6"/>
    </sheetView>
  </sheetViews>
  <sheetFormatPr defaultColWidth="9.25" defaultRowHeight="14.25" x14ac:dyDescent="0.45"/>
  <cols>
    <col min="1" max="1" width="6.25" style="44" customWidth="1"/>
    <col min="2" max="2" width="17.75" style="96" customWidth="1"/>
    <col min="3" max="3" width="45.4140625" style="96" customWidth="1"/>
    <col min="4" max="4" width="11.1640625" style="96" customWidth="1"/>
    <col min="5" max="5" width="16.1640625" style="96" customWidth="1"/>
    <col min="6" max="6" width="23.4140625" style="96" customWidth="1"/>
    <col min="7" max="7" width="20.1640625" style="96" customWidth="1"/>
    <col min="8" max="9" width="15.1640625" style="96" customWidth="1"/>
    <col min="10" max="10" width="10.4140625" style="96" customWidth="1"/>
    <col min="11" max="11" width="12.4140625" style="46" customWidth="1"/>
    <col min="12" max="12" width="11.83203125" style="107" customWidth="1"/>
    <col min="13" max="13" width="16.75" style="63" customWidth="1"/>
    <col min="14" max="14" width="23.75" style="41" customWidth="1"/>
    <col min="15" max="15" width="23.25" style="44" customWidth="1"/>
    <col min="16" max="16" width="16.75" style="44" customWidth="1"/>
    <col min="17" max="17" width="22.25" style="44" customWidth="1"/>
    <col min="18" max="20" width="15.75" style="44" customWidth="1"/>
    <col min="21" max="22" width="16.75" style="44" customWidth="1"/>
    <col min="23" max="26" width="15.75" style="44" customWidth="1"/>
    <col min="27" max="27" width="10" style="44" customWidth="1"/>
    <col min="28" max="28" width="9.1640625" style="41" customWidth="1"/>
    <col min="29" max="29" width="6.4140625" style="142" customWidth="1"/>
    <col min="30" max="30" width="7.75" style="142" customWidth="1"/>
    <col min="31" max="31" width="11.25" style="304" customWidth="1"/>
    <col min="32" max="32" width="10.25" style="44" customWidth="1"/>
    <col min="33" max="33" width="10.83203125" style="44" customWidth="1"/>
    <col min="34" max="34" width="9.4140625" style="46" customWidth="1"/>
    <col min="35" max="35" width="11.83203125" style="44" customWidth="1"/>
    <col min="36" max="36" width="9.4140625" style="58" customWidth="1"/>
    <col min="37" max="37" width="15.83203125" style="419" customWidth="1"/>
    <col min="38" max="38" width="9.4140625" style="44" customWidth="1"/>
    <col min="39" max="43" width="11.75" style="44" customWidth="1"/>
    <col min="44" max="16384" width="9.25" style="44"/>
  </cols>
  <sheetData>
    <row r="1" spans="1:47" s="157" customFormat="1" ht="30" x14ac:dyDescent="0.45">
      <c r="A1" s="294" t="s">
        <v>26</v>
      </c>
      <c r="B1" s="246"/>
      <c r="C1" s="246"/>
      <c r="D1" s="246"/>
      <c r="E1" s="246"/>
      <c r="F1" s="246"/>
      <c r="G1" s="246"/>
      <c r="H1" s="246"/>
      <c r="I1" s="246"/>
      <c r="J1" s="246"/>
      <c r="K1" s="418"/>
      <c r="N1" s="173"/>
      <c r="O1" s="612" t="s">
        <v>27</v>
      </c>
      <c r="P1" s="194" t="s">
        <v>28</v>
      </c>
      <c r="Q1" s="194" t="s">
        <v>29</v>
      </c>
      <c r="R1" s="194" t="s">
        <v>29</v>
      </c>
      <c r="S1" s="194" t="s">
        <v>30</v>
      </c>
      <c r="T1" s="194" t="s">
        <v>29</v>
      </c>
      <c r="U1" s="194" t="s">
        <v>31</v>
      </c>
      <c r="V1" s="194" t="s">
        <v>31</v>
      </c>
      <c r="W1" s="173"/>
      <c r="X1" s="173"/>
      <c r="Y1" s="173"/>
      <c r="Z1" s="173"/>
      <c r="AA1" s="173"/>
      <c r="AB1" s="173"/>
      <c r="AC1" s="36"/>
      <c r="AD1" s="36"/>
      <c r="AE1" s="363"/>
      <c r="AF1" s="183"/>
      <c r="AG1" s="162"/>
      <c r="AH1" s="459" t="s">
        <v>32</v>
      </c>
      <c r="AI1" s="83"/>
      <c r="AK1" s="80"/>
      <c r="AM1" s="173"/>
      <c r="AN1" s="173"/>
      <c r="AO1" s="173"/>
    </row>
    <row r="2" spans="1:47" s="31" customFormat="1" ht="14.25" customHeight="1" x14ac:dyDescent="0.45">
      <c r="A2" s="27"/>
      <c r="B2" s="603" t="s">
        <v>33</v>
      </c>
      <c r="C2" s="604">
        <v>45454</v>
      </c>
      <c r="D2" s="27"/>
      <c r="E2" s="27"/>
      <c r="F2" s="122"/>
      <c r="G2" s="27"/>
      <c r="H2" s="27"/>
      <c r="I2" s="27"/>
      <c r="J2" s="27"/>
      <c r="K2" s="32"/>
      <c r="L2" s="32"/>
      <c r="M2" s="32"/>
      <c r="N2" s="606" t="s">
        <v>34</v>
      </c>
      <c r="O2" s="611" t="s">
        <v>35</v>
      </c>
      <c r="P2" s="611" t="s">
        <v>36</v>
      </c>
      <c r="Q2" s="611" t="s">
        <v>37</v>
      </c>
      <c r="R2" s="32"/>
      <c r="S2" s="32"/>
      <c r="T2" s="32"/>
      <c r="U2" s="30" t="s">
        <v>38</v>
      </c>
      <c r="V2" s="30" t="s">
        <v>38</v>
      </c>
      <c r="W2" s="32"/>
      <c r="X2" s="32"/>
      <c r="Y2" s="32"/>
      <c r="Z2" s="32"/>
      <c r="AA2" s="32"/>
      <c r="AB2" s="32"/>
      <c r="AC2" s="36"/>
      <c r="AD2" s="36"/>
      <c r="AE2" s="303"/>
      <c r="AF2" s="161"/>
      <c r="AG2" s="41"/>
      <c r="AH2" s="80"/>
      <c r="AI2" s="74"/>
      <c r="AJ2" s="157"/>
      <c r="AK2" s="478"/>
      <c r="AN2" s="173"/>
      <c r="AO2" s="115"/>
    </row>
    <row r="3" spans="1:47" s="31" customFormat="1" ht="14.25" customHeight="1" x14ac:dyDescent="0.45">
      <c r="A3" s="27"/>
      <c r="B3" s="27"/>
      <c r="C3" s="623" t="s">
        <v>39</v>
      </c>
      <c r="D3" s="27"/>
      <c r="E3" s="27"/>
      <c r="F3" s="122"/>
      <c r="G3" s="27"/>
      <c r="H3" s="27"/>
      <c r="I3" s="27"/>
      <c r="J3" s="27"/>
      <c r="K3" s="32"/>
      <c r="L3" s="32"/>
      <c r="M3" s="32"/>
      <c r="N3" s="606" t="s">
        <v>40</v>
      </c>
      <c r="O3" s="611" t="s">
        <v>41</v>
      </c>
      <c r="P3" s="611" t="s">
        <v>42</v>
      </c>
      <c r="Q3" s="611" t="s">
        <v>43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6"/>
      <c r="AD3" s="36"/>
      <c r="AE3" s="303"/>
      <c r="AF3" s="161"/>
      <c r="AG3" s="41"/>
      <c r="AH3" s="80"/>
      <c r="AI3" s="74"/>
      <c r="AJ3" s="157"/>
      <c r="AK3" s="478"/>
      <c r="AN3" s="173"/>
      <c r="AO3" s="115"/>
    </row>
    <row r="4" spans="1:47" s="33" customFormat="1" ht="14.25" customHeight="1" x14ac:dyDescent="0.45">
      <c r="A4" s="138"/>
      <c r="B4" s="27"/>
      <c r="C4" s="28"/>
      <c r="D4" s="27"/>
      <c r="E4" s="27"/>
      <c r="F4" s="122"/>
      <c r="G4" s="27"/>
      <c r="H4" s="27"/>
      <c r="I4" s="27"/>
      <c r="J4" s="27"/>
      <c r="K4" s="350"/>
      <c r="L4" s="34"/>
      <c r="M4" s="35"/>
      <c r="N4" s="607" t="s">
        <v>44</v>
      </c>
      <c r="O4" s="577" t="s">
        <v>45</v>
      </c>
      <c r="P4" s="635" t="s">
        <v>46</v>
      </c>
      <c r="Q4" s="635" t="s">
        <v>46</v>
      </c>
      <c r="R4" s="635" t="s">
        <v>46</v>
      </c>
      <c r="S4" s="635" t="s">
        <v>46</v>
      </c>
      <c r="T4" s="632" t="s">
        <v>47</v>
      </c>
      <c r="U4" s="639" t="s">
        <v>48</v>
      </c>
      <c r="V4" s="639" t="s">
        <v>48</v>
      </c>
      <c r="W4" s="74"/>
      <c r="X4" s="74"/>
      <c r="Y4" s="74"/>
      <c r="Z4" s="74"/>
      <c r="AA4" s="74"/>
      <c r="AB4" s="31"/>
      <c r="AC4" s="36"/>
      <c r="AD4" s="36"/>
      <c r="AE4" s="303"/>
      <c r="AF4" s="161"/>
      <c r="AG4" s="38"/>
      <c r="AH4" s="80"/>
      <c r="AI4" s="74"/>
      <c r="AJ4" s="157"/>
      <c r="AK4" s="478"/>
      <c r="AN4" s="173"/>
      <c r="AO4" s="115"/>
      <c r="AP4" s="31"/>
      <c r="AQ4" s="31"/>
      <c r="AR4" s="31"/>
      <c r="AS4" s="31"/>
      <c r="AT4" s="31"/>
      <c r="AU4" s="31"/>
    </row>
    <row r="5" spans="1:47" s="33" customFormat="1" ht="14.25" customHeight="1" x14ac:dyDescent="0.45">
      <c r="A5" s="138"/>
      <c r="B5" s="27"/>
      <c r="C5" s="142"/>
      <c r="D5" s="27"/>
      <c r="E5" s="27"/>
      <c r="F5" s="27"/>
      <c r="G5" s="27"/>
      <c r="H5" s="27"/>
      <c r="I5" s="27"/>
      <c r="J5" s="27"/>
      <c r="K5" s="350"/>
      <c r="N5" s="608" t="s">
        <v>49</v>
      </c>
      <c r="O5" s="122"/>
      <c r="P5" s="616">
        <v>45440</v>
      </c>
      <c r="Q5" s="122"/>
      <c r="R5" s="122"/>
      <c r="S5" s="122"/>
      <c r="T5" s="122"/>
      <c r="U5" s="640" t="s">
        <v>50</v>
      </c>
      <c r="V5" s="640" t="s">
        <v>50</v>
      </c>
      <c r="W5" s="122"/>
      <c r="X5" s="122"/>
      <c r="Y5" s="122"/>
      <c r="Z5" s="122"/>
      <c r="AA5" s="122"/>
      <c r="AB5" s="31"/>
      <c r="AC5" s="36"/>
      <c r="AD5" s="36"/>
      <c r="AE5" s="303"/>
      <c r="AF5" s="301"/>
      <c r="AG5" s="38"/>
      <c r="AH5" s="83"/>
      <c r="AI5" s="83"/>
      <c r="AJ5" s="157"/>
      <c r="AK5" s="478"/>
      <c r="AN5" s="173"/>
      <c r="AO5" s="115"/>
      <c r="AP5" s="31"/>
      <c r="AQ5" s="31"/>
      <c r="AR5" s="31"/>
      <c r="AS5" s="31"/>
      <c r="AT5" s="31"/>
      <c r="AU5" s="31"/>
    </row>
    <row r="6" spans="1:47" s="28" customFormat="1" ht="14.25" customHeight="1" thickBot="1" x14ac:dyDescent="0.55000000000000004">
      <c r="A6" s="9"/>
      <c r="B6" s="127"/>
      <c r="C6" s="127"/>
      <c r="D6" s="127"/>
      <c r="E6" s="127"/>
      <c r="F6" s="127"/>
      <c r="G6" s="127"/>
      <c r="H6" s="127"/>
      <c r="I6" s="127"/>
      <c r="J6" s="127"/>
      <c r="K6" s="29"/>
      <c r="L6" s="72"/>
      <c r="M6" s="72"/>
      <c r="N6" s="609" t="s">
        <v>51</v>
      </c>
      <c r="O6" s="616">
        <v>45322</v>
      </c>
      <c r="P6" s="27"/>
      <c r="Q6" s="637" t="s">
        <v>52</v>
      </c>
      <c r="R6" s="27"/>
      <c r="S6" s="27" t="s">
        <v>53</v>
      </c>
      <c r="T6" s="27"/>
      <c r="U6" s="27"/>
      <c r="V6" s="27"/>
      <c r="W6" s="27"/>
      <c r="X6" s="27"/>
      <c r="Y6" s="27"/>
      <c r="Z6" s="27"/>
      <c r="AA6" s="27"/>
      <c r="AB6" s="31"/>
      <c r="AC6" s="36"/>
      <c r="AD6" s="36"/>
      <c r="AE6" s="302"/>
      <c r="AH6" s="81"/>
      <c r="AI6" s="75"/>
      <c r="AJ6" s="157"/>
      <c r="AK6" s="478"/>
      <c r="AN6" s="173"/>
      <c r="AO6" s="115"/>
      <c r="AP6" s="31"/>
      <c r="AQ6" s="31"/>
      <c r="AR6" s="31"/>
      <c r="AS6" s="31"/>
      <c r="AT6" s="31"/>
      <c r="AU6" s="31"/>
    </row>
    <row r="7" spans="1:47" s="27" customFormat="1" ht="14.25" customHeight="1" x14ac:dyDescent="0.45">
      <c r="A7" s="88"/>
      <c r="B7" s="578"/>
      <c r="C7" s="578"/>
      <c r="D7" s="578"/>
      <c r="E7" s="291"/>
      <c r="F7" s="291"/>
      <c r="G7" s="291"/>
      <c r="H7" s="578"/>
      <c r="I7" s="579"/>
      <c r="J7" s="580" t="s">
        <v>54</v>
      </c>
      <c r="K7" s="581" t="s">
        <v>55</v>
      </c>
      <c r="L7" s="108" t="s">
        <v>56</v>
      </c>
      <c r="M7" s="582" t="s">
        <v>57</v>
      </c>
      <c r="N7" s="185" t="s">
        <v>0</v>
      </c>
      <c r="O7" s="112" t="s">
        <v>58</v>
      </c>
      <c r="P7" s="112" t="s">
        <v>59</v>
      </c>
      <c r="Q7" s="112" t="s">
        <v>60</v>
      </c>
      <c r="R7" s="112" t="s">
        <v>61</v>
      </c>
      <c r="S7" s="112" t="s">
        <v>62</v>
      </c>
      <c r="T7" s="112" t="s">
        <v>63</v>
      </c>
      <c r="U7" s="112" t="s">
        <v>64</v>
      </c>
      <c r="V7" s="112" t="s">
        <v>65</v>
      </c>
      <c r="W7" s="112"/>
      <c r="X7" s="112"/>
      <c r="Y7" s="112"/>
      <c r="Z7" s="112"/>
      <c r="AA7" s="112"/>
      <c r="AB7" s="40"/>
      <c r="AC7" s="36"/>
      <c r="AD7" s="36"/>
      <c r="AE7" s="303" t="s">
        <v>66</v>
      </c>
      <c r="AH7" s="641" t="s">
        <v>67</v>
      </c>
      <c r="AI7" s="641"/>
      <c r="AJ7" s="642" t="s">
        <v>68</v>
      </c>
      <c r="AK7" s="643"/>
      <c r="AL7" s="28"/>
      <c r="AM7" s="28"/>
      <c r="AN7" s="173"/>
      <c r="AO7" s="583"/>
    </row>
    <row r="8" spans="1:47" s="590" customFormat="1" ht="14.25" customHeight="1" x14ac:dyDescent="0.45">
      <c r="A8" s="584"/>
      <c r="B8" s="585"/>
      <c r="C8" s="585"/>
      <c r="D8" s="585"/>
      <c r="E8" s="585"/>
      <c r="F8" s="585"/>
      <c r="G8" s="585"/>
      <c r="H8" s="585"/>
      <c r="I8" s="585"/>
      <c r="J8" s="586"/>
      <c r="K8" s="587"/>
      <c r="L8" s="588"/>
      <c r="M8" s="589"/>
      <c r="N8" s="476" t="s">
        <v>69</v>
      </c>
      <c r="O8" s="270" t="s">
        <v>70</v>
      </c>
      <c r="P8" s="630" t="s">
        <v>71</v>
      </c>
      <c r="Q8" s="636" t="s">
        <v>72</v>
      </c>
      <c r="R8" s="636" t="s">
        <v>72</v>
      </c>
      <c r="S8" s="636" t="s">
        <v>72</v>
      </c>
      <c r="T8" s="636" t="s">
        <v>72</v>
      </c>
      <c r="U8" s="633" t="s">
        <v>73</v>
      </c>
      <c r="V8" s="633" t="s">
        <v>73</v>
      </c>
      <c r="W8" s="270"/>
      <c r="X8" s="270"/>
      <c r="Y8" s="270"/>
      <c r="Z8" s="270"/>
      <c r="AA8" s="270"/>
      <c r="AB8" s="104"/>
      <c r="AC8" s="36"/>
      <c r="AD8" s="36"/>
      <c r="AE8" s="421"/>
      <c r="AF8" s="590" t="s">
        <v>74</v>
      </c>
      <c r="AH8" s="139" t="s">
        <v>75</v>
      </c>
      <c r="AI8" s="468" t="s">
        <v>76</v>
      </c>
      <c r="AJ8" s="591" t="s">
        <v>75</v>
      </c>
      <c r="AK8" s="479" t="s">
        <v>76</v>
      </c>
      <c r="AL8" s="138"/>
      <c r="AM8" s="138"/>
      <c r="AN8" s="173"/>
      <c r="AO8" s="592"/>
      <c r="AP8" s="37"/>
      <c r="AQ8" s="37"/>
      <c r="AR8" s="37"/>
      <c r="AS8" s="37"/>
      <c r="AT8" s="37"/>
      <c r="AU8" s="37"/>
    </row>
    <row r="9" spans="1:47" s="590" customFormat="1" ht="14.25" customHeight="1" x14ac:dyDescent="0.45">
      <c r="A9" s="584"/>
      <c r="B9" s="585"/>
      <c r="C9" s="585"/>
      <c r="D9" s="585"/>
      <c r="E9" s="585"/>
      <c r="F9" s="585"/>
      <c r="G9" s="585"/>
      <c r="H9" s="585"/>
      <c r="I9" s="585"/>
      <c r="J9" s="586"/>
      <c r="K9" s="587"/>
      <c r="L9" s="588"/>
      <c r="M9" s="589"/>
      <c r="N9" s="476" t="s">
        <v>77</v>
      </c>
      <c r="O9" s="593" t="s">
        <v>78</v>
      </c>
      <c r="P9" s="270" t="s">
        <v>79</v>
      </c>
      <c r="Q9" s="270" t="s">
        <v>80</v>
      </c>
      <c r="R9" s="270" t="s">
        <v>81</v>
      </c>
      <c r="S9" s="270" t="s">
        <v>82</v>
      </c>
      <c r="T9" s="270" t="s">
        <v>83</v>
      </c>
      <c r="U9" s="270" t="s">
        <v>84</v>
      </c>
      <c r="V9" s="270" t="s">
        <v>85</v>
      </c>
      <c r="W9" s="270"/>
      <c r="X9" s="270"/>
      <c r="Y9" s="270"/>
      <c r="Z9" s="270"/>
      <c r="AA9" s="270"/>
      <c r="AB9" s="104"/>
      <c r="AC9" s="36"/>
      <c r="AD9" s="36"/>
      <c r="AE9" s="421"/>
      <c r="AH9" s="139"/>
      <c r="AI9" s="468"/>
      <c r="AJ9" s="591"/>
      <c r="AK9" s="479"/>
      <c r="AL9" s="138"/>
      <c r="AM9" s="138"/>
      <c r="AN9" s="594"/>
      <c r="AO9" s="592"/>
      <c r="AP9" s="37"/>
      <c r="AQ9" s="37"/>
      <c r="AR9" s="37"/>
      <c r="AS9" s="37"/>
      <c r="AT9" s="37"/>
      <c r="AU9" s="37"/>
    </row>
    <row r="10" spans="1:47" s="495" customFormat="1" ht="14.25" customHeight="1" x14ac:dyDescent="0.45">
      <c r="A10" s="449"/>
      <c r="B10" s="585"/>
      <c r="C10" s="585"/>
      <c r="D10" s="595"/>
      <c r="E10" s="595" t="s">
        <v>86</v>
      </c>
      <c r="F10" s="595"/>
      <c r="G10" s="595"/>
      <c r="H10" s="595"/>
      <c r="I10" s="595"/>
      <c r="J10" s="596"/>
      <c r="K10" s="587"/>
      <c r="L10" s="597"/>
      <c r="M10" s="598"/>
      <c r="N10" s="476" t="s">
        <v>87</v>
      </c>
      <c r="O10" s="610">
        <v>45306</v>
      </c>
      <c r="P10" s="619">
        <v>45422</v>
      </c>
      <c r="Q10" s="619">
        <v>45467</v>
      </c>
      <c r="R10" s="619">
        <v>45472</v>
      </c>
      <c r="S10" s="619">
        <v>45472</v>
      </c>
      <c r="T10" s="619">
        <v>45490</v>
      </c>
      <c r="U10" s="619">
        <v>45598</v>
      </c>
      <c r="V10" s="619">
        <v>45598</v>
      </c>
      <c r="W10" s="270"/>
      <c r="X10" s="270"/>
      <c r="Y10" s="270"/>
      <c r="Z10" s="270"/>
      <c r="AA10" s="270"/>
      <c r="AB10" s="104"/>
      <c r="AC10" s="36"/>
      <c r="AD10" s="36"/>
      <c r="AE10" s="365"/>
      <c r="AF10" s="599">
        <v>45415</v>
      </c>
      <c r="AG10" s="452"/>
      <c r="AH10" s="460"/>
      <c r="AI10" s="460"/>
      <c r="AJ10" s="600"/>
      <c r="AK10" s="480"/>
      <c r="AL10" s="28"/>
      <c r="AM10" s="28"/>
      <c r="AN10" s="173"/>
      <c r="AO10" s="583"/>
      <c r="AP10" s="27"/>
      <c r="AQ10" s="27"/>
      <c r="AR10" s="27"/>
      <c r="AS10" s="27"/>
      <c r="AT10" s="27"/>
      <c r="AU10" s="27"/>
    </row>
    <row r="11" spans="1:47" s="105" customFormat="1" ht="14.25" customHeight="1" x14ac:dyDescent="0.45">
      <c r="A11" s="99"/>
      <c r="B11" s="131"/>
      <c r="C11" s="100"/>
      <c r="D11" s="100"/>
      <c r="E11" s="114">
        <f>MAX($E$13:$E$61)</f>
        <v>1</v>
      </c>
      <c r="F11" s="100"/>
      <c r="G11" s="100"/>
      <c r="H11" s="100"/>
      <c r="I11" s="100"/>
      <c r="J11" s="101"/>
      <c r="K11" s="248"/>
      <c r="L11" s="132"/>
      <c r="M11" s="102"/>
      <c r="N11" s="477" t="s">
        <v>88</v>
      </c>
      <c r="O11" s="120">
        <f t="shared" ref="O11:P11" si="0">O10-12</f>
        <v>45294</v>
      </c>
      <c r="P11" s="120">
        <f t="shared" si="0"/>
        <v>45410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36"/>
      <c r="AD11" s="36"/>
      <c r="AE11" s="364"/>
      <c r="AG11" s="458"/>
      <c r="AH11" s="461"/>
      <c r="AI11" s="462"/>
      <c r="AJ11" s="482"/>
      <c r="AK11" s="480"/>
      <c r="AL11" s="28"/>
      <c r="AM11" s="28"/>
      <c r="AN11" s="173"/>
      <c r="AO11" s="115"/>
      <c r="AP11" s="31"/>
      <c r="AQ11" s="31"/>
      <c r="AR11" s="31"/>
      <c r="AS11" s="31"/>
      <c r="AT11" s="31"/>
      <c r="AU11" s="31"/>
    </row>
    <row r="12" spans="1:47" s="27" customFormat="1" ht="14.25" customHeight="1" thickBot="1" x14ac:dyDescent="0.5">
      <c r="A12" s="17" t="s">
        <v>89</v>
      </c>
      <c r="B12" s="18" t="s">
        <v>90</v>
      </c>
      <c r="C12" s="18" t="s">
        <v>91</v>
      </c>
      <c r="D12" s="18" t="s">
        <v>92</v>
      </c>
      <c r="E12" s="117"/>
      <c r="F12" s="117" t="s">
        <v>93</v>
      </c>
      <c r="G12" s="117" t="s">
        <v>94</v>
      </c>
      <c r="H12" s="620" t="s">
        <v>95</v>
      </c>
      <c r="I12" s="24" t="s">
        <v>96</v>
      </c>
      <c r="J12" s="2"/>
      <c r="K12" s="10" t="s">
        <v>97</v>
      </c>
      <c r="L12" s="109"/>
      <c r="M12" s="19"/>
      <c r="N12" s="186"/>
      <c r="O12" s="16" t="s">
        <v>98</v>
      </c>
      <c r="P12" s="16" t="s">
        <v>98</v>
      </c>
      <c r="Q12" s="16" t="s">
        <v>98</v>
      </c>
      <c r="R12" s="16" t="s">
        <v>98</v>
      </c>
      <c r="S12" s="638" t="s">
        <v>99</v>
      </c>
      <c r="T12" s="16" t="s">
        <v>98</v>
      </c>
      <c r="U12" s="16" t="s">
        <v>98</v>
      </c>
      <c r="V12" s="16" t="s">
        <v>98</v>
      </c>
      <c r="W12" s="16"/>
      <c r="X12" s="16"/>
      <c r="Y12" s="16"/>
      <c r="Z12" s="16"/>
      <c r="AA12" s="16"/>
      <c r="AB12" s="474"/>
      <c r="AC12" s="36"/>
      <c r="AD12" s="36"/>
      <c r="AE12" s="364"/>
      <c r="AF12" s="122"/>
      <c r="AG12" s="30"/>
      <c r="AH12" s="464"/>
      <c r="AI12" s="463"/>
      <c r="AJ12" s="483"/>
      <c r="AK12" s="469"/>
      <c r="AL12" s="28"/>
      <c r="AM12" s="28"/>
      <c r="AN12" s="173"/>
      <c r="AO12" s="115"/>
      <c r="AP12" s="31"/>
      <c r="AQ12" s="31"/>
      <c r="AR12" s="31"/>
      <c r="AS12" s="31"/>
      <c r="AT12" s="31"/>
      <c r="AU12" s="31"/>
    </row>
    <row r="13" spans="1:47" ht="14.25" customHeight="1" x14ac:dyDescent="0.45">
      <c r="A13" s="3"/>
      <c r="B13" s="15"/>
      <c r="C13" s="15"/>
      <c r="D13" s="15"/>
      <c r="E13" s="15"/>
      <c r="F13" s="15"/>
      <c r="G13" s="15"/>
      <c r="H13" s="25"/>
      <c r="I13" s="15"/>
      <c r="J13" s="347"/>
      <c r="K13" s="11"/>
      <c r="L13" s="110"/>
      <c r="M13" s="13"/>
      <c r="N13" s="5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475"/>
      <c r="AC13" s="36"/>
      <c r="AD13" s="36"/>
      <c r="AE13" s="364"/>
      <c r="AH13" s="465"/>
      <c r="AI13" s="456"/>
      <c r="AJ13" s="484"/>
      <c r="AK13" s="470"/>
      <c r="AL13" s="28"/>
      <c r="AM13" s="28"/>
      <c r="AN13" s="173"/>
      <c r="AO13" s="115"/>
      <c r="AP13" s="31"/>
      <c r="AQ13" s="31"/>
      <c r="AR13" s="31"/>
      <c r="AS13" s="31"/>
      <c r="AT13" s="31"/>
      <c r="AU13" s="31"/>
    </row>
    <row r="14" spans="1:47" s="51" customFormat="1" ht="14.25" customHeight="1" x14ac:dyDescent="0.45">
      <c r="A14" s="6">
        <v>1</v>
      </c>
      <c r="B14" s="93" t="s">
        <v>100</v>
      </c>
      <c r="C14" s="93" t="str">
        <f>IF($B14="",0,VLOOKUP($B14,cube!$B$7:$P$73,2,0))</f>
        <v>Jacob Oak Marble Top Tallboy</v>
      </c>
      <c r="D14" s="93" t="str">
        <f>IF($B14="",0,VLOOKUP($B14,cube!$B$7:$P$73,6,0))</f>
        <v xml:space="preserve">AK 06 MFC </v>
      </c>
      <c r="E14" s="93">
        <f t="shared" ref="E14:E53" si="1">COUNTIF($B$14:$B$61,B14)</f>
        <v>1</v>
      </c>
      <c r="F14" s="93" t="str">
        <f>IF($B14="",0,VLOOKUP($B14,cube!$B$7:$P$73,3,0))</f>
        <v>ECO Packing, RTA</v>
      </c>
      <c r="G14" s="93" t="str">
        <f>IF($B14="",0,VLOOKUP($B14,cube!$B$7:$P$73,4,0))</f>
        <v>OAK, Oak Veneer, Pine</v>
      </c>
      <c r="H14" s="49"/>
      <c r="I14" s="93"/>
      <c r="J14" s="7">
        <f>IF($B14="",0,VLOOKUP($B14,cube!$B$7:$P$73,14,0))</f>
        <v>0.48226750000000002</v>
      </c>
      <c r="K14" s="12">
        <f>IF($B14="",0,VLOOKUP($B14,cube!$B$7:$P$73,9,0))</f>
        <v>5.7689561000000007E-2</v>
      </c>
      <c r="L14" s="111" t="str">
        <f>IF($B14="",0,VLOOKUP($B14,cube!$B$7:$P$73,10,0))</f>
        <v>1 of 1</v>
      </c>
      <c r="M14" s="14">
        <f>((IF($B14="",0,VLOOKUP($B14,cube!$B$7:$P$73,8,0)))*1.1)*1.1</f>
        <v>325.4694300000001</v>
      </c>
      <c r="N14" s="8">
        <f t="shared" ref="N14:N22" si="2">SUM(O14:AB14)</f>
        <v>9</v>
      </c>
      <c r="O14" s="47">
        <v>6</v>
      </c>
      <c r="P14" s="47"/>
      <c r="Q14" s="47">
        <v>3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/>
      <c r="X14" s="47"/>
      <c r="Y14" s="47"/>
      <c r="Z14" s="47"/>
      <c r="AA14" s="47"/>
      <c r="AB14" s="475"/>
      <c r="AC14" s="36"/>
      <c r="AD14" s="36"/>
      <c r="AE14" s="363">
        <f>SUM(Q14:W14)</f>
        <v>3</v>
      </c>
      <c r="AF14" s="52">
        <v>9</v>
      </c>
      <c r="AG14" s="158">
        <f t="shared" ref="AG14:AG22" si="3">AF14-N14</f>
        <v>0</v>
      </c>
      <c r="AH14" s="47">
        <f>SUMIF('TRIEN KHAI SX'!$C$7:$C$57,$B14,'TRIEN KHAI SX'!$V$7:$V$57)</f>
        <v>9</v>
      </c>
      <c r="AI14" s="457">
        <f>AH14*$M14</f>
        <v>2929.2248700000009</v>
      </c>
      <c r="AJ14" s="485">
        <f>AH14-N14</f>
        <v>0</v>
      </c>
      <c r="AK14" s="471">
        <f t="shared" ref="AK14:AK22" si="4">AJ14*$M14</f>
        <v>0</v>
      </c>
      <c r="AL14" s="28"/>
      <c r="AM14" s="28"/>
      <c r="AN14" s="173"/>
      <c r="AO14" s="115"/>
      <c r="AP14" s="31"/>
      <c r="AQ14" s="31"/>
      <c r="AR14" s="31"/>
      <c r="AS14" s="31"/>
      <c r="AT14" s="31"/>
      <c r="AU14" s="31"/>
    </row>
    <row r="15" spans="1:47" s="51" customFormat="1" ht="14.25" customHeight="1" x14ac:dyDescent="0.45">
      <c r="A15" s="6">
        <f>A14+1</f>
        <v>2</v>
      </c>
      <c r="B15" s="93" t="s">
        <v>101</v>
      </c>
      <c r="C15" s="93" t="str">
        <f>IF($B15="",0,VLOOKUP($B15,cube!$B$7:$P$73,2,0))</f>
        <v>Jacob Oak Marble Top Bedside</v>
      </c>
      <c r="D15" s="93" t="str">
        <f>IF($B15="",0,VLOOKUP($B15,cube!$B$7:$P$73,6,0))</f>
        <v xml:space="preserve">AK 06 MFC </v>
      </c>
      <c r="E15" s="93">
        <f t="shared" si="1"/>
        <v>1</v>
      </c>
      <c r="F15" s="93" t="str">
        <f>IF($B15="",0,VLOOKUP($B15,cube!$B$7:$P$73,3,0))</f>
        <v>ECO Packing, RTA</v>
      </c>
      <c r="G15" s="93" t="str">
        <f>IF($B15="",0,VLOOKUP($B15,cube!$B$7:$P$73,4,0))</f>
        <v>OAK, Oak Veneer, Pine</v>
      </c>
      <c r="H15" s="49"/>
      <c r="I15" s="93"/>
      <c r="J15" s="7">
        <f>IF($B15="",0,VLOOKUP($B15,cube!$B$7:$P$73,14,0))</f>
        <v>0.17664075000000001</v>
      </c>
      <c r="K15" s="12">
        <f>IF($B15="",0,VLOOKUP($B15,cube!$B$7:$P$73,9,0))</f>
        <v>2.2789658000000001E-2</v>
      </c>
      <c r="L15" s="111" t="str">
        <f>IF($B15="",0,VLOOKUP($B15,cube!$B$7:$P$73,10,0))</f>
        <v>1 of 1</v>
      </c>
      <c r="M15" s="14">
        <f>((IF($B15="",0,VLOOKUP($B15,cube!$B$7:$P$73,8,0)))*1.1)*1.1</f>
        <v>145.23872000000006</v>
      </c>
      <c r="N15" s="8">
        <f t="shared" si="2"/>
        <v>93</v>
      </c>
      <c r="O15" s="47">
        <v>13</v>
      </c>
      <c r="P15" s="47"/>
      <c r="Q15" s="47">
        <v>0</v>
      </c>
      <c r="R15" s="47">
        <v>80</v>
      </c>
      <c r="S15" s="47">
        <v>0</v>
      </c>
      <c r="T15" s="47">
        <v>0</v>
      </c>
      <c r="U15" s="47">
        <v>0</v>
      </c>
      <c r="V15" s="47">
        <v>0</v>
      </c>
      <c r="W15" s="47"/>
      <c r="X15" s="47"/>
      <c r="Y15" s="47"/>
      <c r="Z15" s="47"/>
      <c r="AA15" s="47"/>
      <c r="AB15" s="475"/>
      <c r="AC15" s="36"/>
      <c r="AD15" s="36"/>
      <c r="AE15" s="363">
        <f t="shared" ref="AE15:AE60" si="5">SUM(Q15:W15)</f>
        <v>80</v>
      </c>
      <c r="AF15" s="52">
        <v>93</v>
      </c>
      <c r="AG15" s="158">
        <f t="shared" si="3"/>
        <v>0</v>
      </c>
      <c r="AH15" s="47">
        <f>SUMIF('TRIEN KHAI SX'!$C$7:$C$57,$B15,'TRIEN KHAI SX'!$V$7:$V$57)</f>
        <v>93</v>
      </c>
      <c r="AI15" s="457">
        <f t="shared" ref="AI15:AI22" si="6">AH15*$M15</f>
        <v>13507.200960000006</v>
      </c>
      <c r="AJ15" s="485">
        <f t="shared" ref="AJ15:AJ22" si="7">AH15-N15</f>
        <v>0</v>
      </c>
      <c r="AK15" s="471">
        <f t="shared" si="4"/>
        <v>0</v>
      </c>
      <c r="AL15" s="28"/>
      <c r="AM15" s="28"/>
      <c r="AN15" s="173"/>
      <c r="AO15" s="115"/>
      <c r="AP15" s="31"/>
      <c r="AQ15" s="31"/>
      <c r="AR15" s="31"/>
      <c r="AS15" s="31"/>
      <c r="AT15" s="31"/>
      <c r="AU15" s="31"/>
    </row>
    <row r="16" spans="1:47" s="51" customFormat="1" ht="14.25" customHeight="1" x14ac:dyDescent="0.45">
      <c r="A16" s="6">
        <f t="shared" ref="A16:A33" si="8">A15+1</f>
        <v>3</v>
      </c>
      <c r="B16" s="93" t="s">
        <v>102</v>
      </c>
      <c r="C16" s="93" t="str">
        <f>IF($B16="",0,VLOOKUP($B16,cube!$B$7:$P$73,2,0))</f>
        <v>Jacob Oak Marble Top 3 Drawer Chest</v>
      </c>
      <c r="D16" s="93" t="str">
        <f>IF($B16="",0,VLOOKUP($B16,cube!$B$7:$P$73,6,0))</f>
        <v xml:space="preserve">AK 06 MFC </v>
      </c>
      <c r="E16" s="93">
        <f t="shared" si="1"/>
        <v>1</v>
      </c>
      <c r="F16" s="93" t="str">
        <f>IF($B16="",0,VLOOKUP($B16,cube!$B$7:$P$73,3,0))</f>
        <v>ECO Packing, RTA</v>
      </c>
      <c r="G16" s="93" t="str">
        <f>IF($B16="",0,VLOOKUP($B16,cube!$B$7:$P$73,4,0))</f>
        <v>OAK, Oak Veneer, Pine</v>
      </c>
      <c r="H16" s="49"/>
      <c r="I16" s="93"/>
      <c r="J16" s="7">
        <f>IF($B16="",0,VLOOKUP($B16,cube!$B$7:$P$73,14,0))</f>
        <v>0.63036875000000003</v>
      </c>
      <c r="K16" s="12">
        <f>IF($B16="",0,VLOOKUP($B16,cube!$B$7:$P$73,9,0))</f>
        <v>6.3108892999999985E-2</v>
      </c>
      <c r="L16" s="111" t="str">
        <f>IF($B16="",0,VLOOKUP($B16,cube!$B$7:$P$73,10,0))</f>
        <v>1 of 1</v>
      </c>
      <c r="M16" s="14">
        <f>((IF($B16="",0,VLOOKUP($B16,cube!$B$7:$P$73,8,0)))*1.1)*1.1</f>
        <v>376.27370000000019</v>
      </c>
      <c r="N16" s="8">
        <f t="shared" si="2"/>
        <v>18</v>
      </c>
      <c r="O16" s="47">
        <v>13</v>
      </c>
      <c r="P16" s="47"/>
      <c r="Q16" s="47">
        <v>5</v>
      </c>
      <c r="R16" s="47">
        <v>0</v>
      </c>
      <c r="S16" s="47">
        <v>0</v>
      </c>
      <c r="T16" s="47">
        <v>0</v>
      </c>
      <c r="U16" s="47">
        <v>0</v>
      </c>
      <c r="V16" s="47">
        <v>0</v>
      </c>
      <c r="W16" s="47"/>
      <c r="X16" s="47"/>
      <c r="Y16" s="47"/>
      <c r="Z16" s="47"/>
      <c r="AA16" s="47"/>
      <c r="AB16" s="475"/>
      <c r="AC16" s="36"/>
      <c r="AD16" s="36"/>
      <c r="AE16" s="363">
        <f t="shared" si="5"/>
        <v>5</v>
      </c>
      <c r="AF16" s="52">
        <v>18</v>
      </c>
      <c r="AG16" s="158">
        <f t="shared" si="3"/>
        <v>0</v>
      </c>
      <c r="AH16" s="47">
        <f>SUMIF('TRIEN KHAI SX'!$C$7:$C$57,$B16,'TRIEN KHAI SX'!$V$7:$V$57)</f>
        <v>18</v>
      </c>
      <c r="AI16" s="457">
        <f t="shared" si="6"/>
        <v>6772.9266000000034</v>
      </c>
      <c r="AJ16" s="485">
        <f t="shared" si="7"/>
        <v>0</v>
      </c>
      <c r="AK16" s="471">
        <f t="shared" si="4"/>
        <v>0</v>
      </c>
      <c r="AL16" s="28"/>
      <c r="AM16" s="28"/>
      <c r="AN16" s="173"/>
      <c r="AO16" s="115"/>
      <c r="AP16" s="31"/>
      <c r="AQ16" s="31"/>
      <c r="AR16" s="31"/>
      <c r="AS16" s="31"/>
      <c r="AT16" s="31"/>
      <c r="AU16" s="31"/>
    </row>
    <row r="17" spans="1:47" s="51" customFormat="1" ht="14.25" customHeight="1" x14ac:dyDescent="0.45">
      <c r="A17" s="6">
        <f t="shared" si="8"/>
        <v>4</v>
      </c>
      <c r="B17" s="93" t="s">
        <v>103</v>
      </c>
      <c r="C17" s="613" t="str">
        <f>IF($B17="",0,VLOOKUP($B17,cube!$B$7:$P$73,2,0))</f>
        <v>Jacob Oak Double Wardrobe</v>
      </c>
      <c r="D17" s="93" t="str">
        <f>IF($B17="",0,VLOOKUP($B17,cube!$B$7:$P$73,6,0))</f>
        <v xml:space="preserve">AK 06 MFC </v>
      </c>
      <c r="E17" s="93">
        <f t="shared" si="1"/>
        <v>1</v>
      </c>
      <c r="F17" s="93" t="str">
        <f>IF($B17="",0,VLOOKUP($B17,cube!$B$7:$P$73,3,0))</f>
        <v>ECO Packing, RTA</v>
      </c>
      <c r="G17" s="93" t="str">
        <f>IF($B17="",0,VLOOKUP($B17,cube!$B$7:$P$73,4,0))</f>
        <v>OAK, Oak Veneer, Pine</v>
      </c>
      <c r="H17" s="49"/>
      <c r="I17" s="93"/>
      <c r="J17" s="7">
        <f>IF($B17="",0,VLOOKUP($B17,cube!$B$7:$P$73,14,0))</f>
        <v>0.82668225000000006</v>
      </c>
      <c r="K17" s="12">
        <f>IF($B17="",0,VLOOKUP($B17,cube!$B$7:$P$73,9,0))</f>
        <v>0.12739538400000003</v>
      </c>
      <c r="L17" s="111" t="str">
        <f>IF($B17="",0,VLOOKUP($B17,cube!$B$7:$P$73,10,0))</f>
        <v>3 BOX/SET</v>
      </c>
      <c r="M17" s="14">
        <f>((IF($B17="",0,VLOOKUP($B17,cube!$B$7:$P$73,8,0)))*1.1)*1.1</f>
        <v>520.92678000000024</v>
      </c>
      <c r="N17" s="8">
        <f t="shared" si="2"/>
        <v>0</v>
      </c>
      <c r="O17" s="233">
        <v>0</v>
      </c>
      <c r="P17" s="47"/>
      <c r="Q17" s="47">
        <v>0</v>
      </c>
      <c r="R17" s="47">
        <v>0</v>
      </c>
      <c r="S17" s="47">
        <v>0</v>
      </c>
      <c r="T17" s="47">
        <v>0</v>
      </c>
      <c r="U17" s="47">
        <v>0</v>
      </c>
      <c r="V17" s="47">
        <v>0</v>
      </c>
      <c r="W17" s="47"/>
      <c r="X17" s="47"/>
      <c r="Y17" s="47"/>
      <c r="Z17" s="47"/>
      <c r="AA17" s="47"/>
      <c r="AB17" s="475"/>
      <c r="AC17" s="36"/>
      <c r="AD17" s="36"/>
      <c r="AE17" s="363">
        <f t="shared" si="5"/>
        <v>0</v>
      </c>
      <c r="AF17" s="52">
        <v>0</v>
      </c>
      <c r="AG17" s="158">
        <f t="shared" si="3"/>
        <v>0</v>
      </c>
      <c r="AH17" s="47">
        <f>SUMIF('TRIEN KHAI SX'!$C$7:$C$57,$B17,'TRIEN KHAI SX'!$V$7:$V$57)</f>
        <v>0</v>
      </c>
      <c r="AI17" s="457">
        <f t="shared" si="6"/>
        <v>0</v>
      </c>
      <c r="AJ17" s="485">
        <f t="shared" si="7"/>
        <v>0</v>
      </c>
      <c r="AK17" s="471">
        <f t="shared" si="4"/>
        <v>0</v>
      </c>
      <c r="AL17" s="28"/>
      <c r="AM17" s="28"/>
      <c r="AN17" s="173"/>
      <c r="AO17" s="115"/>
      <c r="AP17" s="31"/>
      <c r="AQ17" s="31"/>
      <c r="AR17" s="31"/>
      <c r="AS17" s="31"/>
      <c r="AT17" s="31"/>
      <c r="AU17" s="31"/>
    </row>
    <row r="18" spans="1:47" s="51" customFormat="1" ht="14.25" customHeight="1" x14ac:dyDescent="0.45">
      <c r="A18" s="6">
        <f t="shared" si="8"/>
        <v>5</v>
      </c>
      <c r="B18" s="93" t="s">
        <v>104</v>
      </c>
      <c r="C18" s="613" t="str">
        <f>IF($B18="",0,VLOOKUP($B18,cube!$B$7:$P$73,2,0))</f>
        <v>Jacob Oak Double Wardrobe Box 1 (Top)</v>
      </c>
      <c r="D18" s="93" t="str">
        <f>IF($B18="",0,VLOOKUP($B18,cube!$B$7:$P$73,6,0))</f>
        <v xml:space="preserve">AK 06 MFC </v>
      </c>
      <c r="E18" s="93">
        <f t="shared" si="1"/>
        <v>1</v>
      </c>
      <c r="F18" s="93" t="str">
        <f>IF($B18="",0,VLOOKUP($B18,cube!$B$7:$P$73,3,0))</f>
        <v>ECO Packing, RTA</v>
      </c>
      <c r="G18" s="93" t="str">
        <f>IF($B18="",0,VLOOKUP($B18,cube!$B$7:$P$73,4,0))</f>
        <v>OAK, Oak Veneer, Pine</v>
      </c>
      <c r="H18" s="49"/>
      <c r="I18" s="93"/>
      <c r="J18" s="7">
        <f>IF($B18="",0,VLOOKUP($B18,cube!$B$7:$P$73,14,0))</f>
        <v>0.34686875</v>
      </c>
      <c r="K18" s="12">
        <f>IF($B18="",0,VLOOKUP($B18,cube!$B$7:$P$73,9,0))</f>
        <v>3.4145384000000001E-2</v>
      </c>
      <c r="L18" s="111" t="str">
        <f>IF($B18="",0,VLOOKUP($B18,cube!$B$7:$P$73,10,0))</f>
        <v>1 of 3</v>
      </c>
      <c r="M18" s="14">
        <f>((IF($B18="",0,VLOOKUP($B18,cube!$B$7:$P$73,8,0)))*1.1)*1.1</f>
        <v>144.79949000000008</v>
      </c>
      <c r="N18" s="8">
        <f t="shared" ref="N18:N20" si="9">SUM(O18:AB18)</f>
        <v>26</v>
      </c>
      <c r="O18" s="233">
        <v>6</v>
      </c>
      <c r="P18" s="47"/>
      <c r="Q18" s="47">
        <v>20</v>
      </c>
      <c r="R18" s="47">
        <v>0</v>
      </c>
      <c r="S18" s="47">
        <v>0</v>
      </c>
      <c r="T18" s="47">
        <v>0</v>
      </c>
      <c r="U18" s="47">
        <v>0</v>
      </c>
      <c r="V18" s="47">
        <v>0</v>
      </c>
      <c r="W18" s="47"/>
      <c r="X18" s="47"/>
      <c r="Y18" s="47"/>
      <c r="Z18" s="47"/>
      <c r="AA18" s="47"/>
      <c r="AB18" s="475"/>
      <c r="AC18" s="36"/>
      <c r="AD18" s="36"/>
      <c r="AE18" s="363">
        <f t="shared" si="5"/>
        <v>20</v>
      </c>
      <c r="AF18" s="52">
        <v>26</v>
      </c>
      <c r="AG18" s="158">
        <f t="shared" ref="AG18:AG20" si="10">AF18-N18</f>
        <v>0</v>
      </c>
      <c r="AH18" s="47">
        <f>SUMIF('TRIEN KHAI SX'!$C$7:$C$57,$B18,'TRIEN KHAI SX'!$V$7:$V$57)</f>
        <v>26</v>
      </c>
      <c r="AI18" s="457">
        <f t="shared" ref="AI18:AI20" si="11">AH18*$M18</f>
        <v>3764.7867400000018</v>
      </c>
      <c r="AJ18" s="485">
        <f t="shared" ref="AJ18:AJ20" si="12">AH18-N18</f>
        <v>0</v>
      </c>
      <c r="AK18" s="471">
        <f t="shared" ref="AK18:AK20" si="13">AJ18*$M18</f>
        <v>0</v>
      </c>
      <c r="AL18" s="28"/>
      <c r="AM18" s="28"/>
      <c r="AN18" s="173"/>
      <c r="AO18" s="115"/>
      <c r="AP18" s="31"/>
      <c r="AQ18" s="31"/>
      <c r="AR18" s="31"/>
      <c r="AS18" s="31"/>
      <c r="AT18" s="31"/>
      <c r="AU18" s="31"/>
    </row>
    <row r="19" spans="1:47" s="51" customFormat="1" ht="14.25" customHeight="1" x14ac:dyDescent="0.45">
      <c r="A19" s="6">
        <f t="shared" si="8"/>
        <v>6</v>
      </c>
      <c r="B19" s="93" t="s">
        <v>105</v>
      </c>
      <c r="C19" s="613" t="str">
        <f>IF($B19="",0,VLOOKUP($B19,cube!$B$7:$P$73,2,0))</f>
        <v>Jacob Oak Double Wardrobe Box 2 (Side &amp; Doors)</v>
      </c>
      <c r="D19" s="93" t="str">
        <f>IF($B19="",0,VLOOKUP($B19,cube!$B$7:$P$73,6,0))</f>
        <v xml:space="preserve">AK 06 MFC </v>
      </c>
      <c r="E19" s="93">
        <f t="shared" si="1"/>
        <v>1</v>
      </c>
      <c r="F19" s="93" t="str">
        <f>IF($B19="",0,VLOOKUP($B19,cube!$B$7:$P$73,3,0))</f>
        <v>ECO Packing, RTA</v>
      </c>
      <c r="G19" s="93" t="str">
        <f>IF($B19="",0,VLOOKUP($B19,cube!$B$7:$P$73,4,0))</f>
        <v>OAK, Oak Veneer, Pine</v>
      </c>
      <c r="H19" s="49"/>
      <c r="I19" s="93"/>
      <c r="J19" s="7">
        <f>IF($B19="",0,VLOOKUP($B19,cube!$B$7:$P$73,14,0))</f>
        <v>0.30020000000000002</v>
      </c>
      <c r="K19" s="12">
        <f>IF($B19="",0,VLOOKUP($B19,cube!$B$7:$P$73,9,0))</f>
        <v>7.8132099999999982E-2</v>
      </c>
      <c r="L19" s="111" t="str">
        <f>IF($B19="",0,VLOOKUP($B19,cube!$B$7:$P$73,10,0))</f>
        <v>2 of 3</v>
      </c>
      <c r="M19" s="14">
        <f>((IF($B19="",0,VLOOKUP($B19,cube!$B$7:$P$73,8,0)))*1.1)*1.1</f>
        <v>290.77026000000012</v>
      </c>
      <c r="N19" s="8">
        <f t="shared" si="9"/>
        <v>26</v>
      </c>
      <c r="O19" s="233">
        <v>6</v>
      </c>
      <c r="P19" s="47"/>
      <c r="Q19" s="47">
        <v>20</v>
      </c>
      <c r="R19" s="47">
        <v>0</v>
      </c>
      <c r="S19" s="47">
        <v>0</v>
      </c>
      <c r="T19" s="47">
        <v>0</v>
      </c>
      <c r="U19" s="47">
        <v>0</v>
      </c>
      <c r="V19" s="47">
        <v>0</v>
      </c>
      <c r="W19" s="47"/>
      <c r="X19" s="47"/>
      <c r="Y19" s="47"/>
      <c r="Z19" s="47"/>
      <c r="AA19" s="47"/>
      <c r="AB19" s="475"/>
      <c r="AC19" s="36"/>
      <c r="AD19" s="36"/>
      <c r="AE19" s="363">
        <f t="shared" si="5"/>
        <v>20</v>
      </c>
      <c r="AF19" s="52">
        <v>26</v>
      </c>
      <c r="AG19" s="158">
        <f t="shared" si="10"/>
        <v>0</v>
      </c>
      <c r="AH19" s="47">
        <f>SUMIF('TRIEN KHAI SX'!$C$7:$C$57,$B19,'TRIEN KHAI SX'!$V$7:$V$57)</f>
        <v>26</v>
      </c>
      <c r="AI19" s="457">
        <f t="shared" si="11"/>
        <v>7560.0267600000034</v>
      </c>
      <c r="AJ19" s="485">
        <f t="shared" si="12"/>
        <v>0</v>
      </c>
      <c r="AK19" s="471">
        <f t="shared" si="13"/>
        <v>0</v>
      </c>
      <c r="AL19" s="28"/>
      <c r="AM19" s="28"/>
      <c r="AN19" s="173"/>
      <c r="AO19" s="115"/>
      <c r="AP19" s="31"/>
      <c r="AQ19" s="31"/>
      <c r="AR19" s="31"/>
      <c r="AS19" s="31"/>
      <c r="AT19" s="31"/>
      <c r="AU19" s="31"/>
    </row>
    <row r="20" spans="1:47" s="51" customFormat="1" ht="14.25" customHeight="1" x14ac:dyDescent="0.45">
      <c r="A20" s="6">
        <f t="shared" si="8"/>
        <v>7</v>
      </c>
      <c r="B20" s="93" t="s">
        <v>106</v>
      </c>
      <c r="C20" s="613" t="str">
        <f>IF($B20="",0,VLOOKUP($B20,cube!$B$7:$P$73,2,0))</f>
        <v>Jacob Oak Double Wardrobe Box 3 (Back)</v>
      </c>
      <c r="D20" s="93" t="str">
        <f>IF($B20="",0,VLOOKUP($B20,cube!$B$7:$P$73,6,0))</f>
        <v xml:space="preserve">AK 06 MFC </v>
      </c>
      <c r="E20" s="93">
        <f t="shared" si="1"/>
        <v>1</v>
      </c>
      <c r="F20" s="93" t="str">
        <f>IF($B20="",0,VLOOKUP($B20,cube!$B$7:$P$73,3,0))</f>
        <v>ECO Packing, RTA</v>
      </c>
      <c r="G20" s="93" t="str">
        <f>IF($B20="",0,VLOOKUP($B20,cube!$B$7:$P$73,4,0))</f>
        <v>OAK, Oak Veneer, Pine</v>
      </c>
      <c r="H20" s="49"/>
      <c r="I20" s="93"/>
      <c r="J20" s="7">
        <f>IF($B20="",0,VLOOKUP($B20,cube!$B$7:$P$73,14,0))</f>
        <v>0.17961350000000001</v>
      </c>
      <c r="K20" s="12">
        <f>IF($B20="",0,VLOOKUP($B20,cube!$B$7:$P$73,9,0))</f>
        <v>1.51179E-2</v>
      </c>
      <c r="L20" s="111" t="str">
        <f>IF($B20="",0,VLOOKUP($B20,cube!$B$7:$P$73,10,0))</f>
        <v>3 of 3</v>
      </c>
      <c r="M20" s="14">
        <f>((IF($B20="",0,VLOOKUP($B20,cube!$B$7:$P$73,8,0)))*1.1)*1.1</f>
        <v>85.357030000000023</v>
      </c>
      <c r="N20" s="8">
        <f t="shared" si="9"/>
        <v>26</v>
      </c>
      <c r="O20" s="233">
        <v>6</v>
      </c>
      <c r="P20" s="47"/>
      <c r="Q20" s="47">
        <v>20</v>
      </c>
      <c r="R20" s="47">
        <v>0</v>
      </c>
      <c r="S20" s="47">
        <v>0</v>
      </c>
      <c r="T20" s="47">
        <v>0</v>
      </c>
      <c r="U20" s="47">
        <v>0</v>
      </c>
      <c r="V20" s="47">
        <v>0</v>
      </c>
      <c r="W20" s="47"/>
      <c r="X20" s="47"/>
      <c r="Y20" s="47"/>
      <c r="Z20" s="47"/>
      <c r="AA20" s="47"/>
      <c r="AB20" s="475"/>
      <c r="AC20" s="36"/>
      <c r="AD20" s="36"/>
      <c r="AE20" s="363">
        <f t="shared" si="5"/>
        <v>20</v>
      </c>
      <c r="AF20" s="52">
        <v>26</v>
      </c>
      <c r="AG20" s="158">
        <f t="shared" si="10"/>
        <v>0</v>
      </c>
      <c r="AH20" s="47">
        <f>SUMIF('TRIEN KHAI SX'!$C$7:$C$57,$B20,'TRIEN KHAI SX'!$V$7:$V$57)</f>
        <v>26</v>
      </c>
      <c r="AI20" s="457">
        <f t="shared" si="11"/>
        <v>2219.2827800000005</v>
      </c>
      <c r="AJ20" s="485">
        <f t="shared" si="12"/>
        <v>0</v>
      </c>
      <c r="AK20" s="471">
        <f t="shared" si="13"/>
        <v>0</v>
      </c>
      <c r="AL20" s="28"/>
      <c r="AM20" s="28"/>
      <c r="AN20" s="173"/>
      <c r="AO20" s="115"/>
      <c r="AP20" s="31"/>
      <c r="AQ20" s="31"/>
      <c r="AR20" s="31"/>
      <c r="AS20" s="31"/>
      <c r="AT20" s="31"/>
      <c r="AU20" s="31"/>
    </row>
    <row r="21" spans="1:47" s="51" customFormat="1" ht="14.25" customHeight="1" x14ac:dyDescent="0.45">
      <c r="A21" s="6">
        <f t="shared" si="8"/>
        <v>8</v>
      </c>
      <c r="B21" s="93" t="s">
        <v>107</v>
      </c>
      <c r="C21" s="93" t="str">
        <f>IF($B21="",0,VLOOKUP($B21,cube!$B$7:$P$73,2,0))</f>
        <v>Jacob Natural Marble Top Tallboy</v>
      </c>
      <c r="D21" s="93" t="str">
        <f>IF($B21="",0,VLOOKUP($B21,cube!$B$7:$P$73,6,0))</f>
        <v xml:space="preserve">AK 07 MFC </v>
      </c>
      <c r="E21" s="93">
        <f t="shared" si="1"/>
        <v>1</v>
      </c>
      <c r="F21" s="93" t="str">
        <f>IF($B21="",0,VLOOKUP($B21,cube!$B$7:$P$73,3,0))</f>
        <v>ECO Packing, RTA</v>
      </c>
      <c r="G21" s="93" t="str">
        <f>IF($B21="",0,VLOOKUP($B21,cube!$B$7:$P$73,4,0))</f>
        <v>OAK, Oak Veneer, Pine</v>
      </c>
      <c r="H21" s="49"/>
      <c r="I21" s="93"/>
      <c r="J21" s="7">
        <f>IF($B21="",0,VLOOKUP($B21,cube!$B$7:$P$73,14,0))</f>
        <v>0.48226750000000002</v>
      </c>
      <c r="K21" s="12">
        <f>IF($B21="",0,VLOOKUP($B21,cube!$B$7:$P$73,9,0))</f>
        <v>5.7689561000000007E-2</v>
      </c>
      <c r="L21" s="111" t="str">
        <f>IF($B21="",0,VLOOKUP($B21,cube!$B$7:$P$73,10,0))</f>
        <v>1 of 1</v>
      </c>
      <c r="M21" s="14">
        <f>((IF($B21="",0,VLOOKUP($B21,cube!$B$7:$P$73,8,0)))*1.1)*1.1</f>
        <v>325.4694300000001</v>
      </c>
      <c r="N21" s="8">
        <f t="shared" si="2"/>
        <v>5</v>
      </c>
      <c r="O21" s="47">
        <v>4</v>
      </c>
      <c r="P21" s="47"/>
      <c r="Q21" s="47">
        <v>1</v>
      </c>
      <c r="R21" s="47">
        <v>0</v>
      </c>
      <c r="S21" s="47">
        <v>0</v>
      </c>
      <c r="T21" s="47">
        <v>0</v>
      </c>
      <c r="U21" s="47">
        <v>0</v>
      </c>
      <c r="V21" s="47">
        <v>0</v>
      </c>
      <c r="W21" s="47"/>
      <c r="X21" s="47"/>
      <c r="Y21" s="47"/>
      <c r="Z21" s="47"/>
      <c r="AA21" s="47"/>
      <c r="AB21" s="475"/>
      <c r="AC21" s="36"/>
      <c r="AD21" s="36"/>
      <c r="AE21" s="363">
        <f t="shared" si="5"/>
        <v>1</v>
      </c>
      <c r="AF21" s="52">
        <v>5</v>
      </c>
      <c r="AG21" s="158">
        <f t="shared" si="3"/>
        <v>0</v>
      </c>
      <c r="AH21" s="47">
        <f>SUMIF('TRIEN KHAI SX'!$C$7:$C$57,$B21,'TRIEN KHAI SX'!$V$7:$V$57)</f>
        <v>5</v>
      </c>
      <c r="AI21" s="457">
        <f t="shared" si="6"/>
        <v>1627.3471500000005</v>
      </c>
      <c r="AJ21" s="485">
        <f t="shared" si="7"/>
        <v>0</v>
      </c>
      <c r="AK21" s="471">
        <f t="shared" si="4"/>
        <v>0</v>
      </c>
      <c r="AL21" s="28"/>
      <c r="AM21" s="28"/>
      <c r="AN21" s="173"/>
      <c r="AO21" s="115"/>
      <c r="AP21" s="31"/>
      <c r="AQ21" s="31"/>
      <c r="AR21" s="31"/>
      <c r="AS21" s="31"/>
      <c r="AT21" s="31"/>
      <c r="AU21" s="31"/>
    </row>
    <row r="22" spans="1:47" s="51" customFormat="1" ht="14.25" customHeight="1" x14ac:dyDescent="0.45">
      <c r="A22" s="6">
        <f t="shared" si="8"/>
        <v>9</v>
      </c>
      <c r="B22" s="93" t="s">
        <v>108</v>
      </c>
      <c r="C22" s="93" t="str">
        <f>IF($B22="",0,VLOOKUP($B22,cube!$B$7:$P$73,2,0))</f>
        <v>Jacob Natural Marble Top Bedside</v>
      </c>
      <c r="D22" s="93" t="str">
        <f>IF($B22="",0,VLOOKUP($B22,cube!$B$7:$P$73,6,0))</f>
        <v xml:space="preserve">AK 07 MFC </v>
      </c>
      <c r="E22" s="93">
        <f t="shared" si="1"/>
        <v>1</v>
      </c>
      <c r="F22" s="93" t="str">
        <f>IF($B22="",0,VLOOKUP($B22,cube!$B$7:$P$73,3,0))</f>
        <v>ECO Packing, RTA</v>
      </c>
      <c r="G22" s="93" t="str">
        <f>IF($B22="",0,VLOOKUP($B22,cube!$B$7:$P$73,4,0))</f>
        <v>OAK, Oak Veneer, Pine</v>
      </c>
      <c r="H22" s="49"/>
      <c r="I22" s="93"/>
      <c r="J22" s="7">
        <f>IF($B22="",0,VLOOKUP($B22,cube!$B$7:$P$73,14,0))</f>
        <v>0.17664075000000001</v>
      </c>
      <c r="K22" s="12">
        <f>IF($B22="",0,VLOOKUP($B22,cube!$B$7:$P$73,9,0))</f>
        <v>2.2789658000000001E-2</v>
      </c>
      <c r="L22" s="111" t="str">
        <f>IF($B22="",0,VLOOKUP($B22,cube!$B$7:$P$73,10,0))</f>
        <v>1 of 1</v>
      </c>
      <c r="M22" s="14">
        <f>((IF($B22="",0,VLOOKUP($B22,cube!$B$7:$P$73,8,0)))*1.1)*1.1</f>
        <v>145.23872000000006</v>
      </c>
      <c r="N22" s="8">
        <f t="shared" si="2"/>
        <v>56</v>
      </c>
      <c r="O22" s="47">
        <v>6</v>
      </c>
      <c r="P22" s="47"/>
      <c r="Q22" s="47">
        <v>0</v>
      </c>
      <c r="R22" s="47">
        <v>20</v>
      </c>
      <c r="S22" s="47">
        <v>0</v>
      </c>
      <c r="T22" s="47">
        <v>30</v>
      </c>
      <c r="U22" s="47">
        <v>0</v>
      </c>
      <c r="V22" s="47">
        <v>0</v>
      </c>
      <c r="W22" s="47"/>
      <c r="X22" s="47"/>
      <c r="Y22" s="47"/>
      <c r="Z22" s="47"/>
      <c r="AA22" s="47"/>
      <c r="AB22" s="475"/>
      <c r="AC22" s="36"/>
      <c r="AD22" s="36"/>
      <c r="AE22" s="363">
        <f t="shared" si="5"/>
        <v>50</v>
      </c>
      <c r="AF22" s="52">
        <v>56</v>
      </c>
      <c r="AG22" s="158">
        <f t="shared" si="3"/>
        <v>0</v>
      </c>
      <c r="AH22" s="47">
        <f>SUMIF('TRIEN KHAI SX'!$C$7:$C$57,$B22,'TRIEN KHAI SX'!$V$7:$V$57)</f>
        <v>56</v>
      </c>
      <c r="AI22" s="457">
        <f t="shared" si="6"/>
        <v>8133.3683200000032</v>
      </c>
      <c r="AJ22" s="485">
        <f t="shared" si="7"/>
        <v>0</v>
      </c>
      <c r="AK22" s="471">
        <f t="shared" si="4"/>
        <v>0</v>
      </c>
      <c r="AL22" s="28"/>
      <c r="AM22" s="28"/>
      <c r="AN22" s="173"/>
      <c r="AO22" s="115"/>
      <c r="AP22" s="31"/>
      <c r="AQ22" s="31"/>
      <c r="AR22" s="31"/>
      <c r="AS22" s="31"/>
      <c r="AT22" s="31"/>
      <c r="AU22" s="31"/>
    </row>
    <row r="23" spans="1:47" s="51" customFormat="1" ht="14.25" customHeight="1" x14ac:dyDescent="0.45">
      <c r="A23" s="6">
        <f t="shared" si="8"/>
        <v>10</v>
      </c>
      <c r="B23" s="93" t="s">
        <v>109</v>
      </c>
      <c r="C23" s="93" t="str">
        <f>IF($B23="",0,VLOOKUP($B23,cube!$B$7:$P$73,2,0))</f>
        <v>Jacob Natural Marble Top 3 Drawer Chest</v>
      </c>
      <c r="D23" s="93" t="str">
        <f>IF($B23="",0,VLOOKUP($B23,cube!$B$7:$P$73,6,0))</f>
        <v xml:space="preserve">AK 07 MFC </v>
      </c>
      <c r="E23" s="93">
        <f t="shared" si="1"/>
        <v>1</v>
      </c>
      <c r="F23" s="93" t="str">
        <f>IF($B23="",0,VLOOKUP($B23,cube!$B$7:$P$73,3,0))</f>
        <v>ECO Packing, RTA</v>
      </c>
      <c r="G23" s="93" t="str">
        <f>IF($B23="",0,VLOOKUP($B23,cube!$B$7:$P$73,4,0))</f>
        <v>OAK, Oak Veneer, Pine</v>
      </c>
      <c r="H23" s="49"/>
      <c r="I23" s="93"/>
      <c r="J23" s="7">
        <f>IF($B23="",0,VLOOKUP($B23,cube!$B$7:$P$73,14,0))</f>
        <v>0.63036875000000003</v>
      </c>
      <c r="K23" s="12">
        <f>IF($B23="",0,VLOOKUP($B23,cube!$B$7:$P$73,9,0))</f>
        <v>6.3108892999999985E-2</v>
      </c>
      <c r="L23" s="111" t="str">
        <f>IF($B23="",0,VLOOKUP($B23,cube!$B$7:$P$73,10,0))</f>
        <v>1 of 1</v>
      </c>
      <c r="M23" s="14">
        <f>((IF($B23="",0,VLOOKUP($B23,cube!$B$7:$P$73,8,0)))*1.1)*1.1</f>
        <v>376.27370000000019</v>
      </c>
      <c r="N23" s="8">
        <f t="shared" ref="N23:N34" si="14">SUM(O23:AB23)</f>
        <v>5</v>
      </c>
      <c r="O23" s="47">
        <v>4</v>
      </c>
      <c r="P23" s="47"/>
      <c r="Q23" s="47">
        <v>1</v>
      </c>
      <c r="R23" s="47">
        <v>0</v>
      </c>
      <c r="S23" s="47">
        <v>0</v>
      </c>
      <c r="T23" s="47">
        <v>0</v>
      </c>
      <c r="U23" s="47">
        <v>0</v>
      </c>
      <c r="V23" s="47">
        <v>0</v>
      </c>
      <c r="W23" s="47"/>
      <c r="X23" s="47"/>
      <c r="Y23" s="47"/>
      <c r="Z23" s="47"/>
      <c r="AA23" s="47"/>
      <c r="AB23" s="475"/>
      <c r="AC23" s="36"/>
      <c r="AD23" s="36"/>
      <c r="AE23" s="363">
        <f t="shared" si="5"/>
        <v>1</v>
      </c>
      <c r="AF23" s="52">
        <v>5</v>
      </c>
      <c r="AG23" s="158">
        <f t="shared" ref="AG23:AG34" si="15">AF23-N23</f>
        <v>0</v>
      </c>
      <c r="AH23" s="47">
        <f>SUMIF('TRIEN KHAI SX'!$C$7:$C$57,$B23,'TRIEN KHAI SX'!$V$7:$V$57)</f>
        <v>5</v>
      </c>
      <c r="AI23" s="457">
        <f t="shared" ref="AI23:AI34" si="16">AH23*$M23</f>
        <v>1881.3685000000009</v>
      </c>
      <c r="AJ23" s="485">
        <f t="shared" ref="AJ23:AJ34" si="17">AH23-N23</f>
        <v>0</v>
      </c>
      <c r="AK23" s="471">
        <f t="shared" ref="AK23:AK34" si="18">AJ23*$M23</f>
        <v>0</v>
      </c>
      <c r="AL23" s="28"/>
      <c r="AM23" s="28"/>
      <c r="AN23" s="173"/>
      <c r="AO23" s="115"/>
      <c r="AP23" s="31"/>
      <c r="AQ23" s="31"/>
      <c r="AR23" s="31"/>
      <c r="AS23" s="31"/>
      <c r="AT23" s="31"/>
      <c r="AU23" s="31"/>
    </row>
    <row r="24" spans="1:47" s="51" customFormat="1" ht="14.25" customHeight="1" x14ac:dyDescent="0.45">
      <c r="A24" s="6">
        <f t="shared" si="8"/>
        <v>11</v>
      </c>
      <c r="B24" s="93" t="s">
        <v>110</v>
      </c>
      <c r="C24" s="613" t="str">
        <f>IF($B24="",0,VLOOKUP($B24,cube!$B$7:$P$73,2,0))</f>
        <v>Jacob Natural Double Wardrobe</v>
      </c>
      <c r="D24" s="93" t="str">
        <f>IF($B24="",0,VLOOKUP($B24,cube!$B$7:$P$73,6,0))</f>
        <v xml:space="preserve">AK 07 MFC </v>
      </c>
      <c r="E24" s="93">
        <f t="shared" si="1"/>
        <v>1</v>
      </c>
      <c r="F24" s="93" t="str">
        <f>IF($B24="",0,VLOOKUP($B24,cube!$B$7:$P$73,3,0))</f>
        <v>ECO Packing, RTA</v>
      </c>
      <c r="G24" s="93" t="str">
        <f>IF($B24="",0,VLOOKUP($B24,cube!$B$7:$P$73,4,0))</f>
        <v>OAK, Oak Veneer, Pine</v>
      </c>
      <c r="H24" s="49"/>
      <c r="I24" s="93"/>
      <c r="J24" s="7">
        <f>IF($B24="",0,VLOOKUP($B24,cube!$B$7:$P$73,14,0))</f>
        <v>0.82668225000000006</v>
      </c>
      <c r="K24" s="12">
        <f>IF($B24="",0,VLOOKUP($B24,cube!$B$7:$P$73,9,0))</f>
        <v>0.12739538400000003</v>
      </c>
      <c r="L24" s="111" t="str">
        <f>IF($B24="",0,VLOOKUP($B24,cube!$B$7:$P$73,10,0))</f>
        <v>3 BOX/SET</v>
      </c>
      <c r="M24" s="14">
        <f>((IF($B24="",0,VLOOKUP($B24,cube!$B$7:$P$73,8,0)))*1.1)*1.1</f>
        <v>520.92678000000024</v>
      </c>
      <c r="N24" s="8">
        <f t="shared" si="14"/>
        <v>0</v>
      </c>
      <c r="O24" s="233">
        <v>0</v>
      </c>
      <c r="P24" s="47"/>
      <c r="Q24" s="47">
        <v>0</v>
      </c>
      <c r="R24" s="47">
        <v>0</v>
      </c>
      <c r="S24" s="47">
        <v>0</v>
      </c>
      <c r="T24" s="47">
        <v>0</v>
      </c>
      <c r="U24" s="47">
        <v>0</v>
      </c>
      <c r="V24" s="47">
        <v>0</v>
      </c>
      <c r="W24" s="47"/>
      <c r="X24" s="47"/>
      <c r="Y24" s="47"/>
      <c r="Z24" s="47"/>
      <c r="AA24" s="47"/>
      <c r="AB24" s="475"/>
      <c r="AC24" s="36"/>
      <c r="AD24" s="36"/>
      <c r="AE24" s="363">
        <f t="shared" si="5"/>
        <v>0</v>
      </c>
      <c r="AF24" s="52">
        <v>0</v>
      </c>
      <c r="AG24" s="158">
        <f t="shared" si="15"/>
        <v>0</v>
      </c>
      <c r="AH24" s="47">
        <f>SUMIF('TRIEN KHAI SX'!$C$7:$C$57,$B24,'TRIEN KHAI SX'!$V$7:$V$57)</f>
        <v>0</v>
      </c>
      <c r="AI24" s="457">
        <f t="shared" si="16"/>
        <v>0</v>
      </c>
      <c r="AJ24" s="485">
        <f t="shared" si="17"/>
        <v>0</v>
      </c>
      <c r="AK24" s="471">
        <f t="shared" si="18"/>
        <v>0</v>
      </c>
      <c r="AL24" s="28"/>
      <c r="AM24" s="28"/>
      <c r="AN24" s="173"/>
      <c r="AO24" s="115"/>
      <c r="AP24" s="31"/>
      <c r="AQ24" s="31"/>
      <c r="AR24" s="31"/>
      <c r="AS24" s="31"/>
      <c r="AT24" s="31"/>
      <c r="AU24" s="31"/>
    </row>
    <row r="25" spans="1:47" s="51" customFormat="1" ht="14.25" customHeight="1" x14ac:dyDescent="0.45">
      <c r="A25" s="6">
        <f t="shared" si="8"/>
        <v>12</v>
      </c>
      <c r="B25" s="93" t="s">
        <v>111</v>
      </c>
      <c r="C25" s="613" t="str">
        <f>IF($B25="",0,VLOOKUP($B25,cube!$B$7:$P$73,2,0))</f>
        <v>Jacob Natural Double Wardrobe Box 1 (Top)</v>
      </c>
      <c r="D25" s="93" t="str">
        <f>IF($B25="",0,VLOOKUP($B25,cube!$B$7:$P$73,6,0))</f>
        <v xml:space="preserve">AK 07 MFC </v>
      </c>
      <c r="E25" s="93">
        <f t="shared" si="1"/>
        <v>1</v>
      </c>
      <c r="F25" s="93" t="str">
        <f>IF($B25="",0,VLOOKUP($B25,cube!$B$7:$P$73,3,0))</f>
        <v>ECO Packing, RTA</v>
      </c>
      <c r="G25" s="93" t="str">
        <f>IF($B25="",0,VLOOKUP($B25,cube!$B$7:$P$73,4,0))</f>
        <v>OAK, Oak Veneer, Pine</v>
      </c>
      <c r="H25" s="49"/>
      <c r="I25" s="93"/>
      <c r="J25" s="7">
        <f>IF($B25="",0,VLOOKUP($B25,cube!$B$7:$P$73,14,0))</f>
        <v>0.34686875</v>
      </c>
      <c r="K25" s="12">
        <f>IF($B25="",0,VLOOKUP($B25,cube!$B$7:$P$73,9,0))</f>
        <v>3.4145384000000001E-2</v>
      </c>
      <c r="L25" s="111" t="str">
        <f>IF($B25="",0,VLOOKUP($B25,cube!$B$7:$P$73,10,0))</f>
        <v>1 of 3</v>
      </c>
      <c r="M25" s="14">
        <f>((IF($B25="",0,VLOOKUP($B25,cube!$B$7:$P$73,8,0)))*1.1)*1.1</f>
        <v>144.79949000000008</v>
      </c>
      <c r="N25" s="8">
        <f t="shared" ref="N25:N27" si="19">SUM(O25:AB25)</f>
        <v>24</v>
      </c>
      <c r="O25" s="233">
        <v>4</v>
      </c>
      <c r="P25" s="47"/>
      <c r="Q25" s="47">
        <v>0</v>
      </c>
      <c r="R25" s="47">
        <v>0</v>
      </c>
      <c r="S25" s="47">
        <v>0</v>
      </c>
      <c r="T25" s="47">
        <v>20</v>
      </c>
      <c r="U25" s="47">
        <v>0</v>
      </c>
      <c r="V25" s="47">
        <v>0</v>
      </c>
      <c r="W25" s="47"/>
      <c r="X25" s="47"/>
      <c r="Y25" s="47"/>
      <c r="Z25" s="47"/>
      <c r="AA25" s="47"/>
      <c r="AB25" s="475"/>
      <c r="AC25" s="36"/>
      <c r="AD25" s="36"/>
      <c r="AE25" s="363">
        <f t="shared" si="5"/>
        <v>20</v>
      </c>
      <c r="AF25" s="52">
        <v>24</v>
      </c>
      <c r="AG25" s="158">
        <f t="shared" ref="AG25:AG27" si="20">AF25-N25</f>
        <v>0</v>
      </c>
      <c r="AH25" s="47">
        <f>SUMIF('TRIEN KHAI SX'!$C$7:$C$57,$B25,'TRIEN KHAI SX'!$V$7:$V$57)</f>
        <v>24</v>
      </c>
      <c r="AI25" s="457">
        <f t="shared" ref="AI25:AI27" si="21">AH25*$M25</f>
        <v>3475.1877600000016</v>
      </c>
      <c r="AJ25" s="485">
        <f t="shared" ref="AJ25:AJ27" si="22">AH25-N25</f>
        <v>0</v>
      </c>
      <c r="AK25" s="471">
        <f t="shared" ref="AK25:AK27" si="23">AJ25*$M25</f>
        <v>0</v>
      </c>
      <c r="AL25" s="28"/>
      <c r="AM25" s="28"/>
      <c r="AN25" s="173"/>
      <c r="AO25" s="115"/>
      <c r="AP25" s="31"/>
      <c r="AQ25" s="31"/>
      <c r="AR25" s="31"/>
      <c r="AS25" s="31"/>
      <c r="AT25" s="31"/>
      <c r="AU25" s="31"/>
    </row>
    <row r="26" spans="1:47" s="51" customFormat="1" ht="14.25" customHeight="1" x14ac:dyDescent="0.45">
      <c r="A26" s="6">
        <f t="shared" si="8"/>
        <v>13</v>
      </c>
      <c r="B26" s="93" t="s">
        <v>112</v>
      </c>
      <c r="C26" s="613" t="str">
        <f>IF($B26="",0,VLOOKUP($B26,cube!$B$7:$P$73,2,0))</f>
        <v>Jacob Natural Double Wardrobe Box 2 (Side &amp; Doors)</v>
      </c>
      <c r="D26" s="93" t="str">
        <f>IF($B26="",0,VLOOKUP($B26,cube!$B$7:$P$73,6,0))</f>
        <v xml:space="preserve">AK 07 MFC </v>
      </c>
      <c r="E26" s="93">
        <f t="shared" si="1"/>
        <v>1</v>
      </c>
      <c r="F26" s="93" t="str">
        <f>IF($B26="",0,VLOOKUP($B26,cube!$B$7:$P$73,3,0))</f>
        <v>ECO Packing, RTA</v>
      </c>
      <c r="G26" s="93" t="str">
        <f>IF($B26="",0,VLOOKUP($B26,cube!$B$7:$P$73,4,0))</f>
        <v>OAK, Oak Veneer, Pine</v>
      </c>
      <c r="H26" s="49"/>
      <c r="I26" s="93"/>
      <c r="J26" s="7">
        <f>IF($B26="",0,VLOOKUP($B26,cube!$B$7:$P$73,14,0))</f>
        <v>0.30020000000000002</v>
      </c>
      <c r="K26" s="12">
        <f>IF($B26="",0,VLOOKUP($B26,cube!$B$7:$P$73,9,0))</f>
        <v>7.8132099999999982E-2</v>
      </c>
      <c r="L26" s="111" t="str">
        <f>IF($B26="",0,VLOOKUP($B26,cube!$B$7:$P$73,10,0))</f>
        <v>2 of 3</v>
      </c>
      <c r="M26" s="14">
        <f>((IF($B26="",0,VLOOKUP($B26,cube!$B$7:$P$73,8,0)))*1.1)*1.1</f>
        <v>290.77026000000012</v>
      </c>
      <c r="N26" s="8">
        <f t="shared" si="19"/>
        <v>24</v>
      </c>
      <c r="O26" s="233">
        <v>4</v>
      </c>
      <c r="P26" s="47"/>
      <c r="Q26" s="47">
        <v>0</v>
      </c>
      <c r="R26" s="47">
        <v>0</v>
      </c>
      <c r="S26" s="47">
        <v>0</v>
      </c>
      <c r="T26" s="47">
        <v>20</v>
      </c>
      <c r="U26" s="47">
        <v>0</v>
      </c>
      <c r="V26" s="47">
        <v>0</v>
      </c>
      <c r="W26" s="47"/>
      <c r="X26" s="47"/>
      <c r="Y26" s="47"/>
      <c r="Z26" s="47"/>
      <c r="AA26" s="47"/>
      <c r="AB26" s="475"/>
      <c r="AC26" s="36"/>
      <c r="AD26" s="36"/>
      <c r="AE26" s="363">
        <f t="shared" si="5"/>
        <v>20</v>
      </c>
      <c r="AF26" s="52">
        <v>24</v>
      </c>
      <c r="AG26" s="158">
        <f t="shared" si="20"/>
        <v>0</v>
      </c>
      <c r="AH26" s="47">
        <f>SUMIF('TRIEN KHAI SX'!$C$7:$C$57,$B26,'TRIEN KHAI SX'!$V$7:$V$57)</f>
        <v>24</v>
      </c>
      <c r="AI26" s="457">
        <f t="shared" si="21"/>
        <v>6978.4862400000029</v>
      </c>
      <c r="AJ26" s="485">
        <f t="shared" si="22"/>
        <v>0</v>
      </c>
      <c r="AK26" s="471">
        <f t="shared" si="23"/>
        <v>0</v>
      </c>
      <c r="AL26" s="28"/>
      <c r="AM26" s="28"/>
      <c r="AN26" s="173"/>
      <c r="AO26" s="115"/>
      <c r="AP26" s="31"/>
      <c r="AQ26" s="31"/>
      <c r="AR26" s="31"/>
      <c r="AS26" s="31"/>
      <c r="AT26" s="31"/>
      <c r="AU26" s="31"/>
    </row>
    <row r="27" spans="1:47" s="51" customFormat="1" ht="14.25" customHeight="1" x14ac:dyDescent="0.45">
      <c r="A27" s="6">
        <f t="shared" si="8"/>
        <v>14</v>
      </c>
      <c r="B27" s="93" t="s">
        <v>113</v>
      </c>
      <c r="C27" s="613" t="str">
        <f>IF($B27="",0,VLOOKUP($B27,cube!$B$7:$P$73,2,0))</f>
        <v>Jacob Natural Double Wardrobe Box 3 (Back)</v>
      </c>
      <c r="D27" s="93" t="str">
        <f>IF($B27="",0,VLOOKUP($B27,cube!$B$7:$P$73,6,0))</f>
        <v xml:space="preserve">AK 07 MFC </v>
      </c>
      <c r="E27" s="93">
        <f t="shared" si="1"/>
        <v>1</v>
      </c>
      <c r="F27" s="93" t="str">
        <f>IF($B27="",0,VLOOKUP($B27,cube!$B$7:$P$73,3,0))</f>
        <v>ECO Packing, RTA</v>
      </c>
      <c r="G27" s="93" t="str">
        <f>IF($B27="",0,VLOOKUP($B27,cube!$B$7:$P$73,4,0))</f>
        <v>OAK, Oak Veneer, Pine</v>
      </c>
      <c r="H27" s="49"/>
      <c r="I27" s="93"/>
      <c r="J27" s="7">
        <f>IF($B27="",0,VLOOKUP($B27,cube!$B$7:$P$73,14,0))</f>
        <v>0.17961350000000001</v>
      </c>
      <c r="K27" s="12">
        <f>IF($B27="",0,VLOOKUP($B27,cube!$B$7:$P$73,9,0))</f>
        <v>1.51179E-2</v>
      </c>
      <c r="L27" s="111" t="str">
        <f>IF($B27="",0,VLOOKUP($B27,cube!$B$7:$P$73,10,0))</f>
        <v>3 of 3</v>
      </c>
      <c r="M27" s="14">
        <f>((IF($B27="",0,VLOOKUP($B27,cube!$B$7:$P$73,8,0)))*1.1)*1.1</f>
        <v>85.357030000000023</v>
      </c>
      <c r="N27" s="8">
        <f t="shared" si="19"/>
        <v>24</v>
      </c>
      <c r="O27" s="233">
        <v>4</v>
      </c>
      <c r="P27" s="47"/>
      <c r="Q27" s="47">
        <v>0</v>
      </c>
      <c r="R27" s="47">
        <v>0</v>
      </c>
      <c r="S27" s="47">
        <v>0</v>
      </c>
      <c r="T27" s="47">
        <v>20</v>
      </c>
      <c r="U27" s="47">
        <v>0</v>
      </c>
      <c r="V27" s="47">
        <v>0</v>
      </c>
      <c r="W27" s="47"/>
      <c r="X27" s="47"/>
      <c r="Y27" s="47"/>
      <c r="Z27" s="47"/>
      <c r="AA27" s="47"/>
      <c r="AB27" s="475"/>
      <c r="AC27" s="36"/>
      <c r="AD27" s="36"/>
      <c r="AE27" s="363">
        <f t="shared" si="5"/>
        <v>20</v>
      </c>
      <c r="AF27" s="52">
        <v>24</v>
      </c>
      <c r="AG27" s="158">
        <f t="shared" si="20"/>
        <v>0</v>
      </c>
      <c r="AH27" s="47">
        <f>SUMIF('TRIEN KHAI SX'!$C$7:$C$57,$B27,'TRIEN KHAI SX'!$V$7:$V$57)</f>
        <v>24</v>
      </c>
      <c r="AI27" s="457">
        <f t="shared" si="21"/>
        <v>2048.5687200000007</v>
      </c>
      <c r="AJ27" s="485">
        <f t="shared" si="22"/>
        <v>0</v>
      </c>
      <c r="AK27" s="471">
        <f t="shared" si="23"/>
        <v>0</v>
      </c>
      <c r="AL27" s="28"/>
      <c r="AM27" s="28"/>
      <c r="AN27" s="173"/>
      <c r="AO27" s="115"/>
      <c r="AP27" s="31"/>
      <c r="AQ27" s="31"/>
      <c r="AR27" s="31"/>
      <c r="AS27" s="31"/>
      <c r="AT27" s="31"/>
      <c r="AU27" s="31"/>
    </row>
    <row r="28" spans="1:47" s="51" customFormat="1" ht="14.25" customHeight="1" x14ac:dyDescent="0.45">
      <c r="A28" s="6">
        <f t="shared" si="8"/>
        <v>15</v>
      </c>
      <c r="B28" s="93" t="s">
        <v>114</v>
      </c>
      <c r="C28" s="93" t="str">
        <f>IF($B28="",0,VLOOKUP($B28,cube!$B$7:$P$73,2,0))</f>
        <v>Jacob Oak D Bed Box1 (HB &amp; FB)</v>
      </c>
      <c r="D28" s="93" t="str">
        <f>IF($B28="",0,VLOOKUP($B28,cube!$B$7:$P$73,6,0))</f>
        <v xml:space="preserve">AK 06 MFC </v>
      </c>
      <c r="E28" s="93">
        <f t="shared" si="1"/>
        <v>1</v>
      </c>
      <c r="F28" s="93" t="str">
        <f>IF($B28="",0,VLOOKUP($B28,cube!$B$7:$P$73,3,0))</f>
        <v>ECO Packing, RTA</v>
      </c>
      <c r="G28" s="93" t="str">
        <f>IF($B28="",0,VLOOKUP($B28,cube!$B$7:$P$73,4,0))</f>
        <v>OAK, Oak Veneer, Pine</v>
      </c>
      <c r="H28" s="49"/>
      <c r="I28" s="93"/>
      <c r="J28" s="7">
        <f>IF($B28="",0,VLOOKUP($B28,cube!$B$7:$P$73,14,0))</f>
        <v>0.47802</v>
      </c>
      <c r="K28" s="12">
        <f>IF($B28="",0,VLOOKUP($B28,cube!$B$7:$P$73,9,0))</f>
        <v>4.5479135999999996E-2</v>
      </c>
      <c r="L28" s="111" t="str">
        <f>IF($B28="",0,VLOOKUP($B28,cube!$B$7:$P$73,10,0))</f>
        <v>1 of 2</v>
      </c>
      <c r="M28" s="14">
        <f>((IF($B28="",0,VLOOKUP($B28,cube!$B$7:$P$73,8,0)))*1.1)*1.1</f>
        <v>234.69523000000009</v>
      </c>
      <c r="N28" s="8">
        <f t="shared" si="14"/>
        <v>18</v>
      </c>
      <c r="O28" s="47">
        <v>8</v>
      </c>
      <c r="P28" s="47"/>
      <c r="Q28" s="47">
        <v>10</v>
      </c>
      <c r="R28" s="47">
        <v>0</v>
      </c>
      <c r="S28" s="47">
        <v>0</v>
      </c>
      <c r="T28" s="47">
        <v>0</v>
      </c>
      <c r="U28" s="47">
        <v>0</v>
      </c>
      <c r="V28" s="47">
        <v>0</v>
      </c>
      <c r="W28" s="47"/>
      <c r="X28" s="47"/>
      <c r="Y28" s="47"/>
      <c r="Z28" s="47"/>
      <c r="AA28" s="47"/>
      <c r="AB28" s="475"/>
      <c r="AC28" s="36"/>
      <c r="AD28" s="36"/>
      <c r="AE28" s="363">
        <f t="shared" si="5"/>
        <v>10</v>
      </c>
      <c r="AF28" s="52">
        <v>18</v>
      </c>
      <c r="AG28" s="158">
        <f t="shared" si="15"/>
        <v>0</v>
      </c>
      <c r="AH28" s="47">
        <f>SUMIF('TRIEN KHAI SX'!$C$7:$C$57,$B28,'TRIEN KHAI SX'!$V$7:$V$57)</f>
        <v>18</v>
      </c>
      <c r="AI28" s="457">
        <f t="shared" si="16"/>
        <v>4224.514140000002</v>
      </c>
      <c r="AJ28" s="485">
        <f t="shared" si="17"/>
        <v>0</v>
      </c>
      <c r="AK28" s="471">
        <f t="shared" si="18"/>
        <v>0</v>
      </c>
      <c r="AL28" s="28"/>
      <c r="AM28" s="28"/>
      <c r="AN28" s="173"/>
      <c r="AO28" s="115"/>
      <c r="AP28" s="31"/>
      <c r="AQ28" s="31"/>
      <c r="AR28" s="31"/>
      <c r="AS28" s="31"/>
      <c r="AT28" s="31"/>
      <c r="AU28" s="31"/>
    </row>
    <row r="29" spans="1:47" s="51" customFormat="1" ht="14.25" customHeight="1" x14ac:dyDescent="0.45">
      <c r="A29" s="6">
        <f t="shared" si="8"/>
        <v>16</v>
      </c>
      <c r="B29" s="93" t="s">
        <v>115</v>
      </c>
      <c r="C29" s="93" t="str">
        <f>IF($B29="",0,VLOOKUP($B29,cube!$B$7:$P$73,2,0))</f>
        <v>Jacob Oak D Bed Box2 (SR)</v>
      </c>
      <c r="D29" s="93" t="str">
        <f>IF($B29="",0,VLOOKUP($B29,cube!$B$7:$P$73,6,0))</f>
        <v xml:space="preserve">AK 06 MFC </v>
      </c>
      <c r="E29" s="93">
        <f t="shared" si="1"/>
        <v>1</v>
      </c>
      <c r="F29" s="93" t="str">
        <f>IF($B29="",0,VLOOKUP($B29,cube!$B$7:$P$73,3,0))</f>
        <v>ECO Packing, RTA</v>
      </c>
      <c r="G29" s="93" t="str">
        <f>IF($B29="",0,VLOOKUP($B29,cube!$B$7:$P$73,4,0))</f>
        <v>OAK, Oak Veneer, Pine</v>
      </c>
      <c r="H29" s="49"/>
      <c r="I29" s="93"/>
      <c r="J29" s="7">
        <f>IF($B29="",0,VLOOKUP($B29,cube!$B$7:$P$73,14,0))</f>
        <v>7.0525000000000004E-2</v>
      </c>
      <c r="K29" s="12">
        <f>IF($B29="",0,VLOOKUP($B29,cube!$B$7:$P$73,9,0))</f>
        <v>1.8891599999999998E-2</v>
      </c>
      <c r="L29" s="111" t="str">
        <f>IF($B29="",0,VLOOKUP($B29,cube!$B$7:$P$73,10,0))</f>
        <v>2 of 2</v>
      </c>
      <c r="M29" s="14">
        <f>((IF($B29="",0,VLOOKUP($B29,cube!$B$7:$P$73,8,0)))*1.1)*1.1</f>
        <v>90.334970000000027</v>
      </c>
      <c r="N29" s="8">
        <f t="shared" si="14"/>
        <v>18</v>
      </c>
      <c r="O29" s="47">
        <v>8</v>
      </c>
      <c r="P29" s="47"/>
      <c r="Q29" s="47">
        <v>10</v>
      </c>
      <c r="R29" s="47">
        <v>0</v>
      </c>
      <c r="S29" s="47">
        <v>0</v>
      </c>
      <c r="T29" s="47">
        <v>0</v>
      </c>
      <c r="U29" s="47">
        <v>0</v>
      </c>
      <c r="V29" s="47">
        <v>0</v>
      </c>
      <c r="W29" s="47"/>
      <c r="X29" s="47"/>
      <c r="Y29" s="47"/>
      <c r="Z29" s="47"/>
      <c r="AA29" s="47"/>
      <c r="AB29" s="475"/>
      <c r="AC29" s="36"/>
      <c r="AD29" s="36"/>
      <c r="AE29" s="363">
        <f t="shared" si="5"/>
        <v>10</v>
      </c>
      <c r="AF29" s="52">
        <v>18</v>
      </c>
      <c r="AG29" s="158">
        <f t="shared" si="15"/>
        <v>0</v>
      </c>
      <c r="AH29" s="47">
        <f>SUMIF('TRIEN KHAI SX'!$C$7:$C$57,$B29,'TRIEN KHAI SX'!$V$7:$V$57)</f>
        <v>18</v>
      </c>
      <c r="AI29" s="457">
        <f t="shared" si="16"/>
        <v>1626.0294600000004</v>
      </c>
      <c r="AJ29" s="485">
        <f t="shared" si="17"/>
        <v>0</v>
      </c>
      <c r="AK29" s="471">
        <f t="shared" si="18"/>
        <v>0</v>
      </c>
      <c r="AL29" s="28"/>
      <c r="AM29" s="28"/>
      <c r="AN29" s="173"/>
      <c r="AO29" s="115"/>
      <c r="AP29" s="31"/>
      <c r="AQ29" s="31"/>
      <c r="AR29" s="31"/>
      <c r="AS29" s="31"/>
      <c r="AT29" s="31"/>
      <c r="AU29" s="31"/>
    </row>
    <row r="30" spans="1:47" s="51" customFormat="1" ht="14.25" customHeight="1" x14ac:dyDescent="0.45">
      <c r="A30" s="6">
        <f t="shared" si="8"/>
        <v>17</v>
      </c>
      <c r="B30" s="93" t="s">
        <v>116</v>
      </c>
      <c r="C30" s="93" t="str">
        <f>IF($B30="",0,VLOOKUP($B30,cube!$B$7:$P$73,2,0))</f>
        <v>Jacob Natural D Bed Box1 (HB &amp; FB)</v>
      </c>
      <c r="D30" s="93" t="str">
        <f>IF($B30="",0,VLOOKUP($B30,cube!$B$7:$P$73,6,0))</f>
        <v xml:space="preserve">AK 07 MFC </v>
      </c>
      <c r="E30" s="93">
        <f t="shared" si="1"/>
        <v>1</v>
      </c>
      <c r="F30" s="93" t="str">
        <f>IF($B30="",0,VLOOKUP($B30,cube!$B$7:$P$73,3,0))</f>
        <v>ECO Packing, RTA</v>
      </c>
      <c r="G30" s="93" t="str">
        <f>IF($B30="",0,VLOOKUP($B30,cube!$B$7:$P$73,4,0))</f>
        <v>OAK, Oak Veneer, Pine</v>
      </c>
      <c r="H30" s="49"/>
      <c r="I30" s="93"/>
      <c r="J30" s="7">
        <f>IF($B30="",0,VLOOKUP($B30,cube!$B$7:$P$73,14,0))</f>
        <v>0.47750599999999999</v>
      </c>
      <c r="K30" s="12">
        <f>IF($B30="",0,VLOOKUP($B30,cube!$B$7:$P$73,9,0))</f>
        <v>4.5479135999999996E-2</v>
      </c>
      <c r="L30" s="111" t="str">
        <f>IF($B30="",0,VLOOKUP($B30,cube!$B$7:$P$73,10,0))</f>
        <v>1 of 2</v>
      </c>
      <c r="M30" s="14">
        <f>((IF($B30="",0,VLOOKUP($B30,cube!$B$7:$P$73,8,0)))*1.1)*1.1</f>
        <v>234.69523000000009</v>
      </c>
      <c r="N30" s="8">
        <f t="shared" si="14"/>
        <v>28</v>
      </c>
      <c r="O30" s="47">
        <v>8</v>
      </c>
      <c r="P30" s="47"/>
      <c r="Q30" s="47">
        <v>10</v>
      </c>
      <c r="R30" s="47">
        <v>0</v>
      </c>
      <c r="S30" s="47">
        <v>0</v>
      </c>
      <c r="T30" s="47">
        <v>10</v>
      </c>
      <c r="U30" s="47">
        <v>0</v>
      </c>
      <c r="V30" s="47">
        <v>0</v>
      </c>
      <c r="W30" s="47"/>
      <c r="X30" s="47"/>
      <c r="Y30" s="47"/>
      <c r="Z30" s="47"/>
      <c r="AA30" s="47"/>
      <c r="AB30" s="475"/>
      <c r="AC30" s="36"/>
      <c r="AD30" s="36"/>
      <c r="AE30" s="363">
        <f t="shared" si="5"/>
        <v>20</v>
      </c>
      <c r="AF30" s="52">
        <v>28</v>
      </c>
      <c r="AG30" s="158">
        <f t="shared" si="15"/>
        <v>0</v>
      </c>
      <c r="AH30" s="47">
        <f>SUMIF('TRIEN KHAI SX'!$C$7:$C$57,$B30,'TRIEN KHAI SX'!$V$7:$V$57)</f>
        <v>28</v>
      </c>
      <c r="AI30" s="457">
        <f t="shared" si="16"/>
        <v>6571.4664400000029</v>
      </c>
      <c r="AJ30" s="485">
        <f t="shared" si="17"/>
        <v>0</v>
      </c>
      <c r="AK30" s="471">
        <f t="shared" si="18"/>
        <v>0</v>
      </c>
      <c r="AL30" s="28"/>
      <c r="AM30" s="28"/>
      <c r="AN30" s="173"/>
      <c r="AO30" s="115"/>
      <c r="AP30" s="31"/>
      <c r="AQ30" s="31"/>
      <c r="AR30" s="31"/>
      <c r="AS30" s="31"/>
      <c r="AT30" s="31"/>
      <c r="AU30" s="31"/>
    </row>
    <row r="31" spans="1:47" s="51" customFormat="1" ht="14.25" customHeight="1" x14ac:dyDescent="0.45">
      <c r="A31" s="6">
        <f t="shared" si="8"/>
        <v>18</v>
      </c>
      <c r="B31" s="93" t="s">
        <v>117</v>
      </c>
      <c r="C31" s="93" t="str">
        <f>IF($B31="",0,VLOOKUP($B31,cube!$B$7:$P$73,2,0))</f>
        <v>Jacob Natural D Bed Box2 (SR)</v>
      </c>
      <c r="D31" s="93" t="str">
        <f>IF($B31="",0,VLOOKUP($B31,cube!$B$7:$P$73,6,0))</f>
        <v xml:space="preserve">AK 07 MFC </v>
      </c>
      <c r="E31" s="93">
        <f t="shared" si="1"/>
        <v>1</v>
      </c>
      <c r="F31" s="93" t="str">
        <f>IF($B31="",0,VLOOKUP($B31,cube!$B$7:$P$73,3,0))</f>
        <v>ECO Packing, RTA</v>
      </c>
      <c r="G31" s="93" t="str">
        <f>IF($B31="",0,VLOOKUP($B31,cube!$B$7:$P$73,4,0))</f>
        <v>OAK, Oak Veneer, Pine</v>
      </c>
      <c r="H31" s="49"/>
      <c r="I31" s="93"/>
      <c r="J31" s="7">
        <f>IF($B31="",0,VLOOKUP($B31,cube!$B$7:$P$73,14,0))</f>
        <v>7.0525000000000004E-2</v>
      </c>
      <c r="K31" s="12">
        <f>IF($B31="",0,VLOOKUP($B31,cube!$B$7:$P$73,9,0))</f>
        <v>1.8891599999999998E-2</v>
      </c>
      <c r="L31" s="111" t="str">
        <f>IF($B31="",0,VLOOKUP($B31,cube!$B$7:$P$73,10,0))</f>
        <v>2 of 2</v>
      </c>
      <c r="M31" s="14">
        <f>((IF($B31="",0,VLOOKUP($B31,cube!$B$7:$P$73,8,0)))*1.1)*1.1</f>
        <v>90.334970000000027</v>
      </c>
      <c r="N31" s="8">
        <f t="shared" si="14"/>
        <v>28</v>
      </c>
      <c r="O31" s="47">
        <v>8</v>
      </c>
      <c r="P31" s="47"/>
      <c r="Q31" s="47">
        <v>10</v>
      </c>
      <c r="R31" s="47">
        <v>0</v>
      </c>
      <c r="S31" s="47">
        <v>0</v>
      </c>
      <c r="T31" s="47">
        <v>10</v>
      </c>
      <c r="U31" s="47">
        <v>0</v>
      </c>
      <c r="V31" s="47">
        <v>0</v>
      </c>
      <c r="W31" s="47"/>
      <c r="X31" s="47"/>
      <c r="Y31" s="47"/>
      <c r="Z31" s="47"/>
      <c r="AA31" s="47"/>
      <c r="AB31" s="475"/>
      <c r="AC31" s="36"/>
      <c r="AD31" s="36"/>
      <c r="AE31" s="363">
        <f t="shared" si="5"/>
        <v>20</v>
      </c>
      <c r="AF31" s="52">
        <v>28</v>
      </c>
      <c r="AG31" s="158">
        <f t="shared" si="15"/>
        <v>0</v>
      </c>
      <c r="AH31" s="47">
        <f>SUMIF('TRIEN KHAI SX'!$C$7:$C$57,$B31,'TRIEN KHAI SX'!$V$7:$V$57)</f>
        <v>28</v>
      </c>
      <c r="AI31" s="457">
        <f t="shared" si="16"/>
        <v>2529.3791600000009</v>
      </c>
      <c r="AJ31" s="485">
        <f t="shared" si="17"/>
        <v>0</v>
      </c>
      <c r="AK31" s="471">
        <f t="shared" si="18"/>
        <v>0</v>
      </c>
      <c r="AL31" s="28"/>
      <c r="AM31" s="28"/>
      <c r="AN31" s="173"/>
      <c r="AO31" s="115"/>
      <c r="AP31" s="31"/>
      <c r="AQ31" s="31"/>
      <c r="AR31" s="31"/>
      <c r="AS31" s="31"/>
      <c r="AT31" s="31"/>
      <c r="AU31" s="31"/>
    </row>
    <row r="32" spans="1:47" s="51" customFormat="1" ht="14.25" customHeight="1" x14ac:dyDescent="0.45">
      <c r="A32" s="6">
        <f t="shared" si="8"/>
        <v>19</v>
      </c>
      <c r="B32" s="93" t="s">
        <v>118</v>
      </c>
      <c r="C32" s="93" t="str">
        <f>IF($B32="",0,VLOOKUP($B32,cube!$B$7:$P$73,2,0))</f>
        <v>Jacob Oak K Bed Box1 (HB &amp; FB)</v>
      </c>
      <c r="D32" s="93" t="str">
        <f>IF($B32="",0,VLOOKUP($B32,cube!$B$7:$P$73,6,0))</f>
        <v xml:space="preserve">AK 06 MFC </v>
      </c>
      <c r="E32" s="93">
        <f t="shared" si="1"/>
        <v>1</v>
      </c>
      <c r="F32" s="93" t="str">
        <f>IF($B32="",0,VLOOKUP($B32,cube!$B$7:$P$73,3,0))</f>
        <v>ECO Packing, RTA</v>
      </c>
      <c r="G32" s="93" t="str">
        <f>IF($B32="",0,VLOOKUP($B32,cube!$B$7:$P$73,4,0))</f>
        <v>OAK, Oak Veneer, Pine</v>
      </c>
      <c r="H32" s="49"/>
      <c r="I32" s="93"/>
      <c r="J32" s="7">
        <f>IF($B32="",0,VLOOKUP($B32,cube!$B$7:$P$73,14,0))</f>
        <v>0.51656999999999997</v>
      </c>
      <c r="K32" s="12">
        <f>IF($B32="",0,VLOOKUP($B32,cube!$B$7:$P$73,9,0))</f>
        <v>4.8676296000000001E-2</v>
      </c>
      <c r="L32" s="111" t="str">
        <f>IF($B32="",0,VLOOKUP($B32,cube!$B$7:$P$73,10,0))</f>
        <v>1 of 2</v>
      </c>
      <c r="M32" s="14">
        <f>((IF($B32="",0,VLOOKUP($B32,cube!$B$7:$P$73,8,0)))*1.1)*1.1</f>
        <v>243.77265000000008</v>
      </c>
      <c r="N32" s="8">
        <f t="shared" si="14"/>
        <v>79</v>
      </c>
      <c r="O32" s="47">
        <v>21</v>
      </c>
      <c r="P32" s="47"/>
      <c r="Q32" s="47">
        <v>10</v>
      </c>
      <c r="R32" s="47">
        <v>0</v>
      </c>
      <c r="S32" s="47">
        <v>18</v>
      </c>
      <c r="T32" s="47">
        <v>30</v>
      </c>
      <c r="U32" s="47">
        <v>0</v>
      </c>
      <c r="V32" s="47">
        <v>0</v>
      </c>
      <c r="W32" s="47"/>
      <c r="X32" s="47"/>
      <c r="Y32" s="47"/>
      <c r="Z32" s="47"/>
      <c r="AA32" s="47"/>
      <c r="AB32" s="475"/>
      <c r="AC32" s="36"/>
      <c r="AD32" s="36"/>
      <c r="AE32" s="363">
        <f t="shared" si="5"/>
        <v>58</v>
      </c>
      <c r="AF32" s="52">
        <v>79</v>
      </c>
      <c r="AG32" s="158">
        <f t="shared" si="15"/>
        <v>0</v>
      </c>
      <c r="AH32" s="47">
        <f>SUMIF('TRIEN KHAI SX'!$C$7:$C$57,$B32,'TRIEN KHAI SX'!$V$7:$V$57)</f>
        <v>79</v>
      </c>
      <c r="AI32" s="457">
        <f t="shared" si="16"/>
        <v>19258.039350000006</v>
      </c>
      <c r="AJ32" s="485">
        <f t="shared" si="17"/>
        <v>0</v>
      </c>
      <c r="AK32" s="471">
        <f t="shared" si="18"/>
        <v>0</v>
      </c>
      <c r="AL32" s="28"/>
      <c r="AM32" s="28"/>
      <c r="AN32" s="173"/>
      <c r="AO32" s="115"/>
      <c r="AP32" s="31"/>
      <c r="AQ32" s="31"/>
      <c r="AR32" s="31"/>
      <c r="AS32" s="31"/>
      <c r="AT32" s="31"/>
      <c r="AU32" s="31"/>
    </row>
    <row r="33" spans="1:47" s="51" customFormat="1" ht="14.25" customHeight="1" x14ac:dyDescent="0.45">
      <c r="A33" s="6">
        <f t="shared" si="8"/>
        <v>20</v>
      </c>
      <c r="B33" s="93" t="s">
        <v>119</v>
      </c>
      <c r="C33" s="93" t="str">
        <f>IF($B33="",0,VLOOKUP($B33,cube!$B$7:$P$73,2,0))</f>
        <v>Jacob Oak K Bed Box2 (SR)</v>
      </c>
      <c r="D33" s="93" t="str">
        <f>IF($B33="",0,VLOOKUP($B33,cube!$B$7:$P$73,6,0))</f>
        <v xml:space="preserve">AK 06 MFC </v>
      </c>
      <c r="E33" s="93">
        <f t="shared" si="1"/>
        <v>1</v>
      </c>
      <c r="F33" s="93" t="str">
        <f>IF($B33="",0,VLOOKUP($B33,cube!$B$7:$P$73,3,0))</f>
        <v>ECO Packing, RTA</v>
      </c>
      <c r="G33" s="93" t="str">
        <f>IF($B33="",0,VLOOKUP($B33,cube!$B$7:$P$73,4,0))</f>
        <v>OAK, Oak Veneer, Pine</v>
      </c>
      <c r="H33" s="49"/>
      <c r="I33" s="93"/>
      <c r="J33" s="7">
        <f>IF($B33="",0,VLOOKUP($B33,cube!$B$7:$P$73,14,0))</f>
        <v>7.3675000000000004E-2</v>
      </c>
      <c r="K33" s="12">
        <f>IF($B33="",0,VLOOKUP($B33,cube!$B$7:$P$73,9,0))</f>
        <v>1.9879600000000001E-2</v>
      </c>
      <c r="L33" s="111" t="str">
        <f>IF($B33="",0,VLOOKUP($B33,cube!$B$7:$P$73,10,0))</f>
        <v>2 of 2</v>
      </c>
      <c r="M33" s="14">
        <f>((IF($B33="",0,VLOOKUP($B33,cube!$B$7:$P$73,8,0)))*1.1)*1.1</f>
        <v>94.434450000000027</v>
      </c>
      <c r="N33" s="8">
        <f t="shared" si="14"/>
        <v>79</v>
      </c>
      <c r="O33" s="47">
        <v>21</v>
      </c>
      <c r="P33" s="47"/>
      <c r="Q33" s="47">
        <v>10</v>
      </c>
      <c r="R33" s="47">
        <v>0</v>
      </c>
      <c r="S33" s="47">
        <v>18</v>
      </c>
      <c r="T33" s="47">
        <v>30</v>
      </c>
      <c r="U33" s="47">
        <v>0</v>
      </c>
      <c r="V33" s="47">
        <v>0</v>
      </c>
      <c r="W33" s="47"/>
      <c r="X33" s="47"/>
      <c r="Y33" s="47"/>
      <c r="Z33" s="47"/>
      <c r="AA33" s="47"/>
      <c r="AB33" s="475"/>
      <c r="AC33" s="36"/>
      <c r="AD33" s="36"/>
      <c r="AE33" s="363">
        <f t="shared" si="5"/>
        <v>58</v>
      </c>
      <c r="AF33" s="52">
        <v>79</v>
      </c>
      <c r="AG33" s="158">
        <f t="shared" si="15"/>
        <v>0</v>
      </c>
      <c r="AH33" s="47">
        <f>SUMIF('TRIEN KHAI SX'!$C$7:$C$57,$B33,'TRIEN KHAI SX'!$V$7:$V$57)</f>
        <v>79</v>
      </c>
      <c r="AI33" s="457">
        <f t="shared" si="16"/>
        <v>7460.3215500000024</v>
      </c>
      <c r="AJ33" s="485">
        <f t="shared" si="17"/>
        <v>0</v>
      </c>
      <c r="AK33" s="471">
        <f t="shared" si="18"/>
        <v>0</v>
      </c>
      <c r="AL33" s="28"/>
      <c r="AM33" s="28"/>
      <c r="AN33" s="173"/>
      <c r="AO33" s="115"/>
      <c r="AP33" s="31"/>
      <c r="AQ33" s="31"/>
      <c r="AR33" s="31"/>
      <c r="AS33" s="31"/>
      <c r="AT33" s="31"/>
      <c r="AU33" s="31"/>
    </row>
    <row r="34" spans="1:47" s="51" customFormat="1" ht="14.25" customHeight="1" x14ac:dyDescent="0.45">
      <c r="A34" s="6">
        <f t="shared" ref="A34:A60" si="24">A33+1</f>
        <v>21</v>
      </c>
      <c r="B34" s="93" t="s">
        <v>120</v>
      </c>
      <c r="C34" s="93" t="str">
        <f>IF($B34="",0,VLOOKUP($B34,cube!$B$7:$P$73,2,0))</f>
        <v>Jacob Natural K Bed Box1 (HB &amp; FB)</v>
      </c>
      <c r="D34" s="93" t="str">
        <f>IF($B34="",0,VLOOKUP($B34,cube!$B$7:$P$73,6,0))</f>
        <v xml:space="preserve">AK 07 MFC </v>
      </c>
      <c r="E34" s="93">
        <f t="shared" si="1"/>
        <v>1</v>
      </c>
      <c r="F34" s="93" t="str">
        <f>IF($B34="",0,VLOOKUP($B34,cube!$B$7:$P$73,3,0))</f>
        <v>ECO Packing, RTA</v>
      </c>
      <c r="G34" s="93" t="str">
        <f>IF($B34="",0,VLOOKUP($B34,cube!$B$7:$P$73,4,0))</f>
        <v>OAK, Oak Veneer, Pine</v>
      </c>
      <c r="H34" s="49"/>
      <c r="I34" s="93"/>
      <c r="J34" s="7">
        <f>IF($B34="",0,VLOOKUP($B34,cube!$B$7:$P$73,14,0))</f>
        <v>0.51656999999999997</v>
      </c>
      <c r="K34" s="12">
        <f>IF($B34="",0,VLOOKUP($B34,cube!$B$7:$P$73,9,0))</f>
        <v>4.8676296000000001E-2</v>
      </c>
      <c r="L34" s="111" t="str">
        <f>IF($B34="",0,VLOOKUP($B34,cube!$B$7:$P$73,10,0))</f>
        <v>1 of 2</v>
      </c>
      <c r="M34" s="14">
        <f>((IF($B34="",0,VLOOKUP($B34,cube!$B$7:$P$73,8,0)))*1.1)*1.1</f>
        <v>243.77265000000008</v>
      </c>
      <c r="N34" s="8">
        <f t="shared" si="14"/>
        <v>51</v>
      </c>
      <c r="O34" s="47">
        <v>12</v>
      </c>
      <c r="P34" s="47"/>
      <c r="Q34" s="47">
        <v>20</v>
      </c>
      <c r="R34" s="47">
        <v>0</v>
      </c>
      <c r="S34" s="47">
        <v>9</v>
      </c>
      <c r="T34" s="47">
        <v>10</v>
      </c>
      <c r="U34" s="47">
        <v>0</v>
      </c>
      <c r="V34" s="47">
        <v>0</v>
      </c>
      <c r="W34" s="47"/>
      <c r="X34" s="47"/>
      <c r="Y34" s="47"/>
      <c r="Z34" s="47"/>
      <c r="AA34" s="47"/>
      <c r="AB34" s="475"/>
      <c r="AC34" s="36"/>
      <c r="AD34" s="36"/>
      <c r="AE34" s="363">
        <f t="shared" si="5"/>
        <v>39</v>
      </c>
      <c r="AF34" s="52">
        <v>51</v>
      </c>
      <c r="AG34" s="158">
        <f t="shared" si="15"/>
        <v>0</v>
      </c>
      <c r="AH34" s="47">
        <f>SUMIF('TRIEN KHAI SX'!$C$7:$C$57,$B34,'TRIEN KHAI SX'!$V$7:$V$57)</f>
        <v>51</v>
      </c>
      <c r="AI34" s="457">
        <f t="shared" si="16"/>
        <v>12432.405150000004</v>
      </c>
      <c r="AJ34" s="485">
        <f t="shared" si="17"/>
        <v>0</v>
      </c>
      <c r="AK34" s="471">
        <f t="shared" si="18"/>
        <v>0</v>
      </c>
      <c r="AL34" s="28"/>
      <c r="AM34" s="28"/>
      <c r="AN34" s="173"/>
      <c r="AO34" s="115"/>
      <c r="AP34" s="31"/>
      <c r="AQ34" s="31"/>
      <c r="AR34" s="31"/>
      <c r="AS34" s="31"/>
      <c r="AT34" s="31"/>
      <c r="AU34" s="31"/>
    </row>
    <row r="35" spans="1:47" s="51" customFormat="1" ht="14.25" customHeight="1" x14ac:dyDescent="0.45">
      <c r="A35" s="6">
        <f t="shared" si="24"/>
        <v>22</v>
      </c>
      <c r="B35" s="93" t="s">
        <v>121</v>
      </c>
      <c r="C35" s="93" t="str">
        <f>IF($B35="",0,VLOOKUP($B35,cube!$B$7:$P$73,2,0))</f>
        <v>Jacob Natural K Bed Box2 (SR)</v>
      </c>
      <c r="D35" s="93" t="str">
        <f>IF($B35="",0,VLOOKUP($B35,cube!$B$7:$P$73,6,0))</f>
        <v xml:space="preserve">AK 07 MFC </v>
      </c>
      <c r="E35" s="93">
        <f t="shared" si="1"/>
        <v>1</v>
      </c>
      <c r="F35" s="93" t="str">
        <f>IF($B35="",0,VLOOKUP($B35,cube!$B$7:$P$73,3,0))</f>
        <v>ECO Packing, RTA</v>
      </c>
      <c r="G35" s="93" t="str">
        <f>IF($B35="",0,VLOOKUP($B35,cube!$B$7:$P$73,4,0))</f>
        <v>OAK, Oak Veneer, Pine</v>
      </c>
      <c r="H35" s="49"/>
      <c r="I35" s="93"/>
      <c r="J35" s="7">
        <f>IF($B35="",0,VLOOKUP($B35,cube!$B$7:$P$73,14,0))</f>
        <v>7.3675000000000004E-2</v>
      </c>
      <c r="K35" s="12">
        <f>IF($B35="",0,VLOOKUP($B35,cube!$B$7:$P$73,9,0))</f>
        <v>1.9879600000000001E-2</v>
      </c>
      <c r="L35" s="111" t="str">
        <f>IF($B35="",0,VLOOKUP($B35,cube!$B$7:$P$73,10,0))</f>
        <v>2 of 2</v>
      </c>
      <c r="M35" s="14">
        <f>((IF($B35="",0,VLOOKUP($B35,cube!$B$7:$P$73,8,0)))*1.1)*1.1</f>
        <v>94.434450000000027</v>
      </c>
      <c r="N35" s="8">
        <f t="shared" ref="N35:N40" si="25">SUM(O35:AB35)</f>
        <v>51</v>
      </c>
      <c r="O35" s="47">
        <v>12</v>
      </c>
      <c r="P35" s="47"/>
      <c r="Q35" s="47">
        <v>20</v>
      </c>
      <c r="R35" s="47">
        <v>0</v>
      </c>
      <c r="S35" s="47">
        <v>9</v>
      </c>
      <c r="T35" s="47">
        <v>10</v>
      </c>
      <c r="U35" s="47">
        <v>0</v>
      </c>
      <c r="V35" s="47">
        <v>0</v>
      </c>
      <c r="W35" s="47"/>
      <c r="X35" s="47"/>
      <c r="Y35" s="47"/>
      <c r="Z35" s="47"/>
      <c r="AA35" s="47"/>
      <c r="AB35" s="475"/>
      <c r="AC35" s="36"/>
      <c r="AD35" s="36"/>
      <c r="AE35" s="363">
        <f t="shared" si="5"/>
        <v>39</v>
      </c>
      <c r="AF35" s="52">
        <v>51</v>
      </c>
      <c r="AG35" s="158">
        <f t="shared" ref="AG35:AG40" si="26">AF35-N35</f>
        <v>0</v>
      </c>
      <c r="AH35" s="47">
        <f>SUMIF('TRIEN KHAI SX'!$C$7:$C$57,$B35,'TRIEN KHAI SX'!$V$7:$V$57)</f>
        <v>51</v>
      </c>
      <c r="AI35" s="457">
        <f t="shared" ref="AI35:AI40" si="27">AH35*$M35</f>
        <v>4816.1569500000014</v>
      </c>
      <c r="AJ35" s="485">
        <f t="shared" ref="AJ35:AJ40" si="28">AH35-N35</f>
        <v>0</v>
      </c>
      <c r="AK35" s="471">
        <f t="shared" ref="AK35:AK40" si="29">AJ35*$M35</f>
        <v>0</v>
      </c>
      <c r="AL35" s="28"/>
      <c r="AM35" s="28"/>
      <c r="AN35" s="173"/>
      <c r="AO35" s="115"/>
      <c r="AP35" s="31"/>
      <c r="AQ35" s="31"/>
      <c r="AR35" s="31"/>
      <c r="AS35" s="31"/>
      <c r="AT35" s="31"/>
      <c r="AU35" s="31"/>
    </row>
    <row r="36" spans="1:47" s="51" customFormat="1" ht="14.25" customHeight="1" x14ac:dyDescent="0.45">
      <c r="A36" s="6">
        <f t="shared" si="24"/>
        <v>23</v>
      </c>
      <c r="B36" s="93" t="s">
        <v>122</v>
      </c>
      <c r="C36" s="93" t="str">
        <f>IF($B36="",0,VLOOKUP($B36,cube!$B$7:$P$73,2,0))</f>
        <v>Jacob Oak SK Bed Box1 (HB &amp; FB)</v>
      </c>
      <c r="D36" s="93" t="str">
        <f>IF($B36="",0,VLOOKUP($B36,cube!$B$7:$P$73,6,0))</f>
        <v xml:space="preserve">AK 06 MFC </v>
      </c>
      <c r="E36" s="93">
        <f t="shared" si="1"/>
        <v>1</v>
      </c>
      <c r="F36" s="93" t="str">
        <f>IF($B36="",0,VLOOKUP($B36,cube!$B$7:$P$73,3,0))</f>
        <v>ECO Packing, RTA</v>
      </c>
      <c r="G36" s="93" t="str">
        <f>IF($B36="",0,VLOOKUP($B36,cube!$B$7:$P$73,4,0))</f>
        <v>OAK, Oak Veneer, Pine</v>
      </c>
      <c r="H36" s="49"/>
      <c r="I36" s="93"/>
      <c r="J36" s="7">
        <f>IF($B36="",0,VLOOKUP($B36,cube!$B$7:$P$73,14,0))</f>
        <v>0.59367000000000003</v>
      </c>
      <c r="K36" s="12">
        <f>IF($B36="",0,VLOOKUP($B36,cube!$B$7:$P$73,9,0))</f>
        <v>5.6373736000000001E-2</v>
      </c>
      <c r="L36" s="111" t="str">
        <f>IF($B36="",0,VLOOKUP($B36,cube!$B$7:$P$73,10,0))</f>
        <v>1 of 2</v>
      </c>
      <c r="M36" s="14">
        <f>((IF($B36="",0,VLOOKUP($B36,cube!$B$7:$P$73,8,0)))*1.1)*1.1</f>
        <v>284.1818100000001</v>
      </c>
      <c r="N36" s="8">
        <f t="shared" si="25"/>
        <v>44</v>
      </c>
      <c r="O36" s="47">
        <v>6</v>
      </c>
      <c r="P36" s="47"/>
      <c r="Q36" s="47">
        <v>0</v>
      </c>
      <c r="R36" s="47">
        <v>0</v>
      </c>
      <c r="S36" s="47">
        <v>18</v>
      </c>
      <c r="T36" s="47">
        <v>20</v>
      </c>
      <c r="U36" s="47">
        <v>0</v>
      </c>
      <c r="V36" s="47">
        <v>0</v>
      </c>
      <c r="W36" s="47"/>
      <c r="X36" s="47"/>
      <c r="Y36" s="47"/>
      <c r="Z36" s="47"/>
      <c r="AA36" s="47"/>
      <c r="AB36" s="475"/>
      <c r="AC36" s="36"/>
      <c r="AD36" s="36"/>
      <c r="AE36" s="363">
        <f t="shared" si="5"/>
        <v>38</v>
      </c>
      <c r="AF36" s="52">
        <v>44</v>
      </c>
      <c r="AG36" s="158">
        <f t="shared" si="26"/>
        <v>0</v>
      </c>
      <c r="AH36" s="47">
        <f>SUMIF('TRIEN KHAI SX'!$C$7:$C$57,$B36,'TRIEN KHAI SX'!$V$7:$V$57)</f>
        <v>44</v>
      </c>
      <c r="AI36" s="457">
        <f t="shared" si="27"/>
        <v>12503.999640000004</v>
      </c>
      <c r="AJ36" s="485">
        <f t="shared" si="28"/>
        <v>0</v>
      </c>
      <c r="AK36" s="471">
        <f t="shared" si="29"/>
        <v>0</v>
      </c>
      <c r="AL36" s="28"/>
      <c r="AM36" s="28"/>
      <c r="AN36" s="173"/>
      <c r="AO36" s="115"/>
      <c r="AP36" s="31"/>
      <c r="AQ36" s="31"/>
      <c r="AR36" s="31"/>
      <c r="AS36" s="31"/>
      <c r="AT36" s="31"/>
      <c r="AU36" s="31"/>
    </row>
    <row r="37" spans="1:47" s="51" customFormat="1" ht="14.25" customHeight="1" x14ac:dyDescent="0.45">
      <c r="A37" s="6">
        <f t="shared" si="24"/>
        <v>24</v>
      </c>
      <c r="B37" s="93" t="s">
        <v>123</v>
      </c>
      <c r="C37" s="93" t="str">
        <f>IF($B37="",0,VLOOKUP($B37,cube!$B$7:$P$73,2,0))</f>
        <v>Jacob Oak SK Bed Box2 (SR)</v>
      </c>
      <c r="D37" s="93" t="str">
        <f>IF($B37="",0,VLOOKUP($B37,cube!$B$7:$P$73,6,0))</f>
        <v xml:space="preserve">AK 06 MFC </v>
      </c>
      <c r="E37" s="93">
        <f t="shared" si="1"/>
        <v>1</v>
      </c>
      <c r="F37" s="93" t="str">
        <f>IF($B37="",0,VLOOKUP($B37,cube!$B$7:$P$73,3,0))</f>
        <v>ECO Packing, RTA</v>
      </c>
      <c r="G37" s="93" t="str">
        <f>IF($B37="",0,VLOOKUP($B37,cube!$B$7:$P$73,4,0))</f>
        <v>OAK, Oak Veneer, Pine</v>
      </c>
      <c r="H37" s="49"/>
      <c r="I37" s="93"/>
      <c r="J37" s="7">
        <f>IF($B37="",0,VLOOKUP($B37,cube!$B$7:$P$73,14,0))</f>
        <v>7.4374999999999997E-2</v>
      </c>
      <c r="K37" s="12">
        <f>IF($B37="",0,VLOOKUP($B37,cube!$B$7:$P$73,9,0))</f>
        <v>1.9879600000000001E-2</v>
      </c>
      <c r="L37" s="111" t="str">
        <f>IF($B37="",0,VLOOKUP($B37,cube!$B$7:$P$73,10,0))</f>
        <v>2 of 2</v>
      </c>
      <c r="M37" s="14">
        <f>((IF($B37="",0,VLOOKUP($B37,cube!$B$7:$P$73,8,0)))*1.1)*1.1</f>
        <v>95.605730000000023</v>
      </c>
      <c r="N37" s="8">
        <f t="shared" si="25"/>
        <v>44</v>
      </c>
      <c r="O37" s="47">
        <v>6</v>
      </c>
      <c r="P37" s="47"/>
      <c r="Q37" s="47">
        <v>0</v>
      </c>
      <c r="R37" s="47">
        <v>0</v>
      </c>
      <c r="S37" s="47">
        <v>18</v>
      </c>
      <c r="T37" s="47">
        <v>20</v>
      </c>
      <c r="U37" s="47">
        <v>0</v>
      </c>
      <c r="V37" s="47">
        <v>0</v>
      </c>
      <c r="W37" s="47"/>
      <c r="X37" s="47"/>
      <c r="Y37" s="47"/>
      <c r="Z37" s="47"/>
      <c r="AA37" s="47"/>
      <c r="AB37" s="475"/>
      <c r="AC37" s="36"/>
      <c r="AD37" s="36"/>
      <c r="AE37" s="363">
        <f t="shared" si="5"/>
        <v>38</v>
      </c>
      <c r="AF37" s="52">
        <v>44</v>
      </c>
      <c r="AG37" s="158">
        <f t="shared" si="26"/>
        <v>0</v>
      </c>
      <c r="AH37" s="47">
        <f>SUMIF('TRIEN KHAI SX'!$C$7:$C$57,$B37,'TRIEN KHAI SX'!$V$7:$V$57)</f>
        <v>44</v>
      </c>
      <c r="AI37" s="457">
        <f t="shared" si="27"/>
        <v>4206.6521200000007</v>
      </c>
      <c r="AJ37" s="485">
        <f t="shared" si="28"/>
        <v>0</v>
      </c>
      <c r="AK37" s="471">
        <f t="shared" si="29"/>
        <v>0</v>
      </c>
      <c r="AL37" s="28"/>
      <c r="AM37" s="28"/>
      <c r="AN37" s="173"/>
      <c r="AO37" s="115"/>
      <c r="AP37" s="31"/>
      <c r="AQ37" s="31"/>
      <c r="AR37" s="31"/>
      <c r="AS37" s="31"/>
      <c r="AT37" s="31"/>
      <c r="AU37" s="31"/>
    </row>
    <row r="38" spans="1:47" s="51" customFormat="1" ht="14.25" customHeight="1" x14ac:dyDescent="0.45">
      <c r="A38" s="6">
        <f t="shared" si="24"/>
        <v>25</v>
      </c>
      <c r="B38" s="93" t="s">
        <v>124</v>
      </c>
      <c r="C38" s="93" t="str">
        <f>IF($B38="",0,VLOOKUP($B38,cube!$B$7:$P$73,2,0))</f>
        <v>Jacob Natural SK Bed Box1 (HB &amp; FB)</v>
      </c>
      <c r="D38" s="93" t="str">
        <f>IF($B38="",0,VLOOKUP($B38,cube!$B$7:$P$73,6,0))</f>
        <v xml:space="preserve">AK 07 MFC </v>
      </c>
      <c r="E38" s="93">
        <f t="shared" si="1"/>
        <v>1</v>
      </c>
      <c r="F38" s="93" t="str">
        <f>IF($B38="",0,VLOOKUP($B38,cube!$B$7:$P$73,3,0))</f>
        <v>ECO Packing, RTA</v>
      </c>
      <c r="G38" s="93" t="str">
        <f>IF($B38="",0,VLOOKUP($B38,cube!$B$7:$P$73,4,0))</f>
        <v>OAK, Oak Veneer, Pine</v>
      </c>
      <c r="H38" s="49"/>
      <c r="I38" s="93"/>
      <c r="J38" s="7">
        <f>IF($B38="",0,VLOOKUP($B38,cube!$B$7:$P$73,14,0))</f>
        <v>0.59367000000000003</v>
      </c>
      <c r="K38" s="12">
        <f>IF($B38="",0,VLOOKUP($B38,cube!$B$7:$P$73,9,0))</f>
        <v>5.6373736000000001E-2</v>
      </c>
      <c r="L38" s="111" t="str">
        <f>IF($B38="",0,VLOOKUP($B38,cube!$B$7:$P$73,10,0))</f>
        <v>2 of 2</v>
      </c>
      <c r="M38" s="14">
        <f>((IF($B38="",0,VLOOKUP($B38,cube!$B$7:$P$73,8,0)))*1.1)*1.1</f>
        <v>284.1818100000001</v>
      </c>
      <c r="N38" s="8">
        <f t="shared" si="25"/>
        <v>28</v>
      </c>
      <c r="O38" s="47">
        <v>6</v>
      </c>
      <c r="P38" s="47"/>
      <c r="Q38" s="47">
        <v>20</v>
      </c>
      <c r="R38" s="47">
        <v>0</v>
      </c>
      <c r="S38" s="47">
        <v>2</v>
      </c>
      <c r="T38" s="47">
        <v>0</v>
      </c>
      <c r="U38" s="47">
        <v>0</v>
      </c>
      <c r="V38" s="47">
        <v>0</v>
      </c>
      <c r="W38" s="47"/>
      <c r="X38" s="47"/>
      <c r="Y38" s="47"/>
      <c r="Z38" s="47"/>
      <c r="AA38" s="47"/>
      <c r="AB38" s="475"/>
      <c r="AC38" s="36"/>
      <c r="AD38" s="36"/>
      <c r="AE38" s="363">
        <f t="shared" si="5"/>
        <v>22</v>
      </c>
      <c r="AF38" s="52">
        <v>28</v>
      </c>
      <c r="AG38" s="158">
        <f t="shared" si="26"/>
        <v>0</v>
      </c>
      <c r="AH38" s="47">
        <f>SUMIF('TRIEN KHAI SX'!$C$7:$C$57,$B38,'TRIEN KHAI SX'!$V$7:$V$57)</f>
        <v>28</v>
      </c>
      <c r="AI38" s="457">
        <f t="shared" si="27"/>
        <v>7957.090680000003</v>
      </c>
      <c r="AJ38" s="485">
        <f t="shared" si="28"/>
        <v>0</v>
      </c>
      <c r="AK38" s="471">
        <f t="shared" si="29"/>
        <v>0</v>
      </c>
      <c r="AL38" s="28"/>
      <c r="AM38" s="28"/>
      <c r="AN38" s="173"/>
      <c r="AO38" s="115"/>
      <c r="AP38" s="31"/>
      <c r="AQ38" s="31"/>
      <c r="AR38" s="31"/>
      <c r="AS38" s="31"/>
      <c r="AT38" s="31"/>
      <c r="AU38" s="31"/>
    </row>
    <row r="39" spans="1:47" s="51" customFormat="1" ht="14.25" customHeight="1" x14ac:dyDescent="0.45">
      <c r="A39" s="6">
        <f t="shared" si="24"/>
        <v>26</v>
      </c>
      <c r="B39" s="93" t="s">
        <v>125</v>
      </c>
      <c r="C39" s="93" t="str">
        <f>IF($B39="",0,VLOOKUP($B39,cube!$B$7:$P$73,2,0))</f>
        <v>Jacob Natural SK Bed Box2 (SR)</v>
      </c>
      <c r="D39" s="93" t="str">
        <f>IF($B39="",0,VLOOKUP($B39,cube!$B$7:$P$73,6,0))</f>
        <v xml:space="preserve">AK 07 MFC </v>
      </c>
      <c r="E39" s="93">
        <f t="shared" si="1"/>
        <v>1</v>
      </c>
      <c r="F39" s="93" t="str">
        <f>IF($B39="",0,VLOOKUP($B39,cube!$B$7:$P$73,3,0))</f>
        <v>ECO Packing, RTA</v>
      </c>
      <c r="G39" s="93" t="str">
        <f>IF($B39="",0,VLOOKUP($B39,cube!$B$7:$P$73,4,0))</f>
        <v>OAK, Oak Veneer, Pine</v>
      </c>
      <c r="H39" s="49"/>
      <c r="I39" s="93"/>
      <c r="J39" s="7">
        <f>IF($B39="",0,VLOOKUP($B39,cube!$B$7:$P$73,14,0))</f>
        <v>7.4374999999999997E-2</v>
      </c>
      <c r="K39" s="12">
        <f>IF($B39="",0,VLOOKUP($B39,cube!$B$7:$P$73,9,0))</f>
        <v>1.9879600000000001E-2</v>
      </c>
      <c r="L39" s="111" t="str">
        <f>IF($B39="",0,VLOOKUP($B39,cube!$B$7:$P$73,10,0))</f>
        <v>2 of 2</v>
      </c>
      <c r="M39" s="14">
        <f>((IF($B39="",0,VLOOKUP($B39,cube!$B$7:$P$73,8,0)))*1.1)*1.1</f>
        <v>95.605730000000023</v>
      </c>
      <c r="N39" s="8">
        <f t="shared" si="25"/>
        <v>28</v>
      </c>
      <c r="O39" s="47">
        <v>6</v>
      </c>
      <c r="P39" s="47"/>
      <c r="Q39" s="47">
        <v>20</v>
      </c>
      <c r="R39" s="47">
        <v>0</v>
      </c>
      <c r="S39" s="47">
        <v>2</v>
      </c>
      <c r="T39" s="47">
        <v>0</v>
      </c>
      <c r="U39" s="47">
        <v>0</v>
      </c>
      <c r="V39" s="47">
        <v>0</v>
      </c>
      <c r="W39" s="47"/>
      <c r="X39" s="47"/>
      <c r="Y39" s="47"/>
      <c r="Z39" s="47"/>
      <c r="AA39" s="47"/>
      <c r="AB39" s="475"/>
      <c r="AC39" s="36"/>
      <c r="AD39" s="36"/>
      <c r="AE39" s="363">
        <f t="shared" si="5"/>
        <v>22</v>
      </c>
      <c r="AF39" s="52">
        <v>28</v>
      </c>
      <c r="AG39" s="158">
        <f t="shared" si="26"/>
        <v>0</v>
      </c>
      <c r="AH39" s="47">
        <f>SUMIF('TRIEN KHAI SX'!$C$7:$C$57,$B39,'TRIEN KHAI SX'!$V$7:$V$57)</f>
        <v>28</v>
      </c>
      <c r="AI39" s="457">
        <f t="shared" si="27"/>
        <v>2676.9604400000007</v>
      </c>
      <c r="AJ39" s="485">
        <f t="shared" si="28"/>
        <v>0</v>
      </c>
      <c r="AK39" s="471">
        <f t="shared" si="29"/>
        <v>0</v>
      </c>
      <c r="AL39" s="28"/>
      <c r="AM39" s="28"/>
      <c r="AN39" s="173"/>
      <c r="AO39" s="115"/>
      <c r="AP39" s="31"/>
      <c r="AQ39" s="31"/>
      <c r="AR39" s="31"/>
      <c r="AS39" s="31"/>
      <c r="AT39" s="31"/>
      <c r="AU39" s="31"/>
    </row>
    <row r="40" spans="1:47" s="51" customFormat="1" ht="14.25" customHeight="1" x14ac:dyDescent="0.45">
      <c r="A40" s="6">
        <f t="shared" si="24"/>
        <v>27</v>
      </c>
      <c r="B40" s="93" t="s">
        <v>126</v>
      </c>
      <c r="C40" s="93" t="str">
        <f>IF($B40="",0,VLOOKUP($B40,cube!$B$7:$P$73,2,0))</f>
        <v>PAMONA KING BED</v>
      </c>
      <c r="D40" s="93" t="str">
        <f>IF($B40="",0,VLOOKUP($B40,cube!$B$7:$P$73,6,0))</f>
        <v>Natural Oak</v>
      </c>
      <c r="E40" s="93">
        <f t="shared" si="1"/>
        <v>1</v>
      </c>
      <c r="F40" s="93" t="str">
        <f>IF($B40="",0,VLOOKUP($B40,cube!$B$7:$P$73,3,0))</f>
        <v>ECO Packing, RTA</v>
      </c>
      <c r="G40" s="93" t="str">
        <f>IF($B40="",0,VLOOKUP($B40,cube!$B$7:$P$73,4,0))</f>
        <v>OAK, Oak Veneer, Pine</v>
      </c>
      <c r="H40" s="49" t="s">
        <v>127</v>
      </c>
      <c r="I40" s="48" t="s">
        <v>128</v>
      </c>
      <c r="J40" s="7">
        <f>IF($B40="",0,VLOOKUP($B40,cube!$B$7:$P$73,14,0))</f>
        <v>0.91042024399999999</v>
      </c>
      <c r="K40" s="12">
        <f>IF($B40="",0,VLOOKUP($B40,cube!$B$7:$P$73,9,0))</f>
        <v>0.12627811799999999</v>
      </c>
      <c r="L40" s="111" t="str">
        <f>IF($B40="",0,VLOOKUP($B40,cube!$B$7:$P$73,10,0))</f>
        <v>3 BOX/SET</v>
      </c>
      <c r="M40" s="14">
        <f>((IF($B40="",0,VLOOKUP($B40,cube!$B$7:$P$73,8,0)))*1.1)*1.1</f>
        <v>461.04509000000007</v>
      </c>
      <c r="N40" s="8">
        <f t="shared" si="25"/>
        <v>38</v>
      </c>
      <c r="O40" s="47"/>
      <c r="P40" s="47">
        <v>38</v>
      </c>
      <c r="Q40" s="47">
        <v>0</v>
      </c>
      <c r="R40" s="47">
        <v>0</v>
      </c>
      <c r="S40" s="47">
        <v>0</v>
      </c>
      <c r="T40" s="47">
        <v>0</v>
      </c>
      <c r="U40" s="47">
        <v>0</v>
      </c>
      <c r="V40" s="47">
        <v>0</v>
      </c>
      <c r="W40" s="47"/>
      <c r="X40" s="47"/>
      <c r="Y40" s="47"/>
      <c r="Z40" s="47"/>
      <c r="AA40" s="47"/>
      <c r="AB40" s="475"/>
      <c r="AC40" s="36"/>
      <c r="AD40" s="36"/>
      <c r="AE40" s="363">
        <f t="shared" si="5"/>
        <v>0</v>
      </c>
      <c r="AF40" s="52">
        <v>38</v>
      </c>
      <c r="AG40" s="158">
        <f t="shared" si="26"/>
        <v>0</v>
      </c>
      <c r="AH40" s="47">
        <f>SUMIF('TRIEN KHAI SX'!$C$7:$C$57,$B40,'TRIEN KHAI SX'!$V$7:$V$57)</f>
        <v>38</v>
      </c>
      <c r="AI40" s="457">
        <f t="shared" si="27"/>
        <v>17519.713420000004</v>
      </c>
      <c r="AJ40" s="485">
        <f t="shared" si="28"/>
        <v>0</v>
      </c>
      <c r="AK40" s="471">
        <f t="shared" si="29"/>
        <v>0</v>
      </c>
      <c r="AL40" s="28"/>
      <c r="AM40" s="28"/>
      <c r="AN40" s="173"/>
      <c r="AO40" s="115"/>
      <c r="AP40" s="31"/>
      <c r="AQ40" s="31"/>
      <c r="AR40" s="31"/>
      <c r="AS40" s="31"/>
      <c r="AT40" s="31"/>
      <c r="AU40" s="31"/>
    </row>
    <row r="41" spans="1:47" s="51" customFormat="1" ht="14.25" customHeight="1" x14ac:dyDescent="0.45">
      <c r="A41" s="6">
        <f t="shared" si="24"/>
        <v>28</v>
      </c>
      <c r="B41" s="93" t="s">
        <v>129</v>
      </c>
      <c r="C41" s="93" t="str">
        <f>IF($B41="",0,VLOOKUP($B41,cube!$B$7:$P$73,2,0))</f>
        <v>PAMONA DOUBLE BED</v>
      </c>
      <c r="D41" s="93" t="str">
        <f>IF($B41="",0,VLOOKUP($B41,cube!$B$7:$P$73,6,0))</f>
        <v>Natural Oak</v>
      </c>
      <c r="E41" s="93">
        <f t="shared" si="1"/>
        <v>1</v>
      </c>
      <c r="F41" s="93" t="str">
        <f>IF($B41="",0,VLOOKUP($B41,cube!$B$7:$P$73,3,0))</f>
        <v>ECO Packing, RTA</v>
      </c>
      <c r="G41" s="93" t="str">
        <f>IF($B41="",0,VLOOKUP($B41,cube!$B$7:$P$73,4,0))</f>
        <v>OAK, Oak Veneer, Pine</v>
      </c>
      <c r="H41" s="49" t="s">
        <v>127</v>
      </c>
      <c r="I41" s="48" t="s">
        <v>128</v>
      </c>
      <c r="J41" s="7">
        <f>IF($B41="",0,VLOOKUP($B41,cube!$B$7:$P$73,14,0))</f>
        <v>0.83233354399999993</v>
      </c>
      <c r="K41" s="12">
        <f>IF($B41="",0,VLOOKUP($B41,cube!$B$7:$P$73,9,0))</f>
        <v>0.11779611799999998</v>
      </c>
      <c r="L41" s="111" t="str">
        <f>IF($B41="",0,VLOOKUP($B41,cube!$B$7:$P$73,10,0))</f>
        <v>3 BOX/SET</v>
      </c>
      <c r="M41" s="14">
        <f>((IF($B41="",0,VLOOKUP($B41,cube!$B$7:$P$73,8,0)))*1.1)*1.1</f>
        <v>437.32667000000009</v>
      </c>
      <c r="N41" s="8">
        <f>SUM(O41:AB41)</f>
        <v>40</v>
      </c>
      <c r="O41" s="47"/>
      <c r="P41" s="47">
        <v>40</v>
      </c>
      <c r="Q41" s="47">
        <v>0</v>
      </c>
      <c r="R41" s="47">
        <v>0</v>
      </c>
      <c r="S41" s="47">
        <v>0</v>
      </c>
      <c r="T41" s="47">
        <v>0</v>
      </c>
      <c r="U41" s="47">
        <v>0</v>
      </c>
      <c r="V41" s="47">
        <v>0</v>
      </c>
      <c r="W41" s="47"/>
      <c r="X41" s="47"/>
      <c r="Y41" s="47"/>
      <c r="Z41" s="47"/>
      <c r="AA41" s="47"/>
      <c r="AB41" s="475"/>
      <c r="AC41" s="36"/>
      <c r="AD41" s="36"/>
      <c r="AE41" s="363">
        <f t="shared" si="5"/>
        <v>0</v>
      </c>
      <c r="AF41" s="52">
        <v>40</v>
      </c>
      <c r="AG41" s="158">
        <f>AF41-N41</f>
        <v>0</v>
      </c>
      <c r="AH41" s="47">
        <f>SUMIF('TRIEN KHAI SX'!$C$7:$C$57,$B41,'TRIEN KHAI SX'!$V$7:$V$57)</f>
        <v>40</v>
      </c>
      <c r="AI41" s="457">
        <f t="shared" ref="AI41" si="30">AH41*$M41</f>
        <v>17493.066800000004</v>
      </c>
      <c r="AJ41" s="485">
        <f>AH41-N41</f>
        <v>0</v>
      </c>
      <c r="AK41" s="471">
        <f t="shared" ref="AK41" si="31">AJ41*$M41</f>
        <v>0</v>
      </c>
      <c r="AL41" s="28"/>
      <c r="AM41" s="28"/>
      <c r="AN41" s="173"/>
      <c r="AO41" s="115"/>
      <c r="AP41" s="31"/>
      <c r="AQ41" s="31"/>
      <c r="AR41" s="31"/>
      <c r="AS41" s="31"/>
      <c r="AT41" s="31"/>
      <c r="AU41" s="31"/>
    </row>
    <row r="42" spans="1:47" s="51" customFormat="1" ht="14.25" customHeight="1" x14ac:dyDescent="0.45">
      <c r="A42" s="6">
        <f t="shared" si="24"/>
        <v>29</v>
      </c>
      <c r="B42" s="93" t="s">
        <v>130</v>
      </c>
      <c r="C42" s="93" t="str">
        <f>IF($B42="",0,VLOOKUP($B42,cube!$B$7:$P$73,2,0))</f>
        <v>Jacob Oak Mable Top Tallboy Box 1 (Chest)</v>
      </c>
      <c r="D42" s="93" t="str">
        <f>IF($B42="",0,VLOOKUP($B42,cube!$B$7:$P$73,6,0))</f>
        <v xml:space="preserve">AK 06 MFC </v>
      </c>
      <c r="E42" s="93">
        <f t="shared" si="1"/>
        <v>1</v>
      </c>
      <c r="F42" s="93" t="str">
        <f>IF($B42="",0,VLOOKUP($B42,cube!$B$7:$P$73,3,0))</f>
        <v>ECO Packing, RTA</v>
      </c>
      <c r="G42" s="93" t="str">
        <f>IF($B42="",0,VLOOKUP($B42,cube!$B$7:$P$73,4,0))</f>
        <v>OAK, Oak Veneer, Pine</v>
      </c>
      <c r="H42" s="49"/>
      <c r="I42" s="93"/>
      <c r="J42" s="7">
        <f>IF($B42="",0,VLOOKUP($B42,cube!$B$7:$P$73,14,0))</f>
        <v>0.46924500000000002</v>
      </c>
      <c r="K42" s="12">
        <f>IF($B42="",0,VLOOKUP($B42,cube!$B$7:$P$73,9,0))</f>
        <v>5.7689561000000007E-2</v>
      </c>
      <c r="L42" s="111" t="str">
        <f>IF($B42="",0,VLOOKUP($B42,cube!$B$7:$P$73,10,0))</f>
        <v>1 of 2</v>
      </c>
      <c r="M42" s="14">
        <f>((IF($B42="",0,VLOOKUP($B42,cube!$B$7:$P$73,8,0)))*1.1)*1.1</f>
        <v>281.2975330000001</v>
      </c>
      <c r="N42" s="8">
        <f t="shared" ref="N42:N60" si="32">SUM(O42:AB42)</f>
        <v>17</v>
      </c>
      <c r="O42" s="47"/>
      <c r="P42" s="47"/>
      <c r="Q42" s="47">
        <v>0</v>
      </c>
      <c r="R42" s="47">
        <v>17</v>
      </c>
      <c r="S42" s="47">
        <v>0</v>
      </c>
      <c r="T42" s="47">
        <v>0</v>
      </c>
      <c r="U42" s="47">
        <v>0</v>
      </c>
      <c r="V42" s="47">
        <v>0</v>
      </c>
      <c r="W42" s="47"/>
      <c r="X42" s="47"/>
      <c r="Y42" s="47"/>
      <c r="Z42" s="47"/>
      <c r="AA42" s="47"/>
      <c r="AB42" s="475"/>
      <c r="AC42" s="36"/>
      <c r="AD42" s="36"/>
      <c r="AE42" s="363">
        <f t="shared" si="5"/>
        <v>17</v>
      </c>
      <c r="AF42" s="52">
        <v>17</v>
      </c>
      <c r="AG42" s="158">
        <f t="shared" ref="AG42:AG60" si="33">AF42-N42</f>
        <v>0</v>
      </c>
      <c r="AH42" s="47">
        <f>SUMIF('TRIEN KHAI SX'!$C$7:$C$57,$B42,'TRIEN KHAI SX'!$V$7:$V$57)</f>
        <v>17</v>
      </c>
      <c r="AI42" s="457">
        <f t="shared" ref="AI42:AI60" si="34">AH42*$M42</f>
        <v>4782.0580610000015</v>
      </c>
      <c r="AJ42" s="485">
        <f t="shared" ref="AJ42:AJ60" si="35">AH42-N42</f>
        <v>0</v>
      </c>
      <c r="AK42" s="471">
        <f t="shared" ref="AK42:AK60" si="36">AJ42*$M42</f>
        <v>0</v>
      </c>
      <c r="AL42" s="28"/>
      <c r="AM42" s="28"/>
      <c r="AN42" s="173"/>
      <c r="AO42" s="115"/>
      <c r="AP42" s="31"/>
      <c r="AQ42" s="31"/>
      <c r="AR42" s="31"/>
      <c r="AS42" s="31"/>
      <c r="AT42" s="31"/>
      <c r="AU42" s="31"/>
    </row>
    <row r="43" spans="1:47" s="51" customFormat="1" ht="14.25" customHeight="1" x14ac:dyDescent="0.45">
      <c r="A43" s="6">
        <f t="shared" si="24"/>
        <v>30</v>
      </c>
      <c r="B43" s="93" t="s">
        <v>131</v>
      </c>
      <c r="C43" s="93" t="str">
        <f>IF($B43="",0,VLOOKUP($B43,cube!$B$7:$P$73,2,0))</f>
        <v>Jacob Oak Mable Top Tallboy Box 2 (Marble)</v>
      </c>
      <c r="D43" s="93" t="str">
        <f>IF($B43="",0,VLOOKUP($B43,cube!$B$7:$P$73,6,0))</f>
        <v xml:space="preserve">AK 06 MFC </v>
      </c>
      <c r="E43" s="93">
        <f t="shared" si="1"/>
        <v>1</v>
      </c>
      <c r="F43" s="93" t="str">
        <f>IF($B43="",0,VLOOKUP($B43,cube!$B$7:$P$73,3,0))</f>
        <v>ECO Packing, RTA</v>
      </c>
      <c r="G43" s="93" t="str">
        <f>IF($B43="",0,VLOOKUP($B43,cube!$B$7:$P$73,4,0))</f>
        <v>OAK, Oak Veneer, Pine</v>
      </c>
      <c r="H43" s="49"/>
      <c r="I43" s="93"/>
      <c r="J43" s="7">
        <f>IF($B43="",0,VLOOKUP($B43,cube!$B$7:$P$73,14,0))</f>
        <v>3.2129999999999999E-2</v>
      </c>
      <c r="K43" s="12">
        <f>IF($B43="",0,VLOOKUP($B43,cube!$B$7:$P$73,9,0))</f>
        <v>0</v>
      </c>
      <c r="L43" s="111" t="str">
        <f>IF($B43="",0,VLOOKUP($B43,cube!$B$7:$P$73,10,0))</f>
        <v>2 of 2</v>
      </c>
      <c r="M43" s="14">
        <f>((IF($B43="",0,VLOOKUP($B43,cube!$B$7:$P$73,8,0)))*1.1)*1.1</f>
        <v>57.451284000000022</v>
      </c>
      <c r="N43" s="8">
        <f t="shared" si="32"/>
        <v>17</v>
      </c>
      <c r="O43" s="47"/>
      <c r="P43" s="47"/>
      <c r="Q43" s="47">
        <v>0</v>
      </c>
      <c r="R43" s="47">
        <v>17</v>
      </c>
      <c r="S43" s="47">
        <v>0</v>
      </c>
      <c r="T43" s="47">
        <v>0</v>
      </c>
      <c r="U43" s="47">
        <v>0</v>
      </c>
      <c r="V43" s="47">
        <v>0</v>
      </c>
      <c r="W43" s="47"/>
      <c r="X43" s="47"/>
      <c r="Y43" s="47"/>
      <c r="Z43" s="47"/>
      <c r="AA43" s="47"/>
      <c r="AB43" s="475"/>
      <c r="AC43" s="36"/>
      <c r="AD43" s="36"/>
      <c r="AE43" s="363">
        <f t="shared" si="5"/>
        <v>17</v>
      </c>
      <c r="AF43" s="52">
        <v>17</v>
      </c>
      <c r="AG43" s="158">
        <f t="shared" si="33"/>
        <v>0</v>
      </c>
      <c r="AH43" s="47">
        <f>SUMIF('TRIEN KHAI SX'!$C$7:$C$57,$B43,'TRIEN KHAI SX'!$V$7:$V$57)</f>
        <v>17</v>
      </c>
      <c r="AI43" s="457">
        <f t="shared" si="34"/>
        <v>976.67182800000035</v>
      </c>
      <c r="AJ43" s="485">
        <f t="shared" si="35"/>
        <v>0</v>
      </c>
      <c r="AK43" s="471">
        <f t="shared" si="36"/>
        <v>0</v>
      </c>
      <c r="AL43" s="28"/>
      <c r="AM43" s="28"/>
      <c r="AN43" s="173"/>
      <c r="AO43" s="115"/>
      <c r="AP43" s="31"/>
      <c r="AQ43" s="31"/>
      <c r="AR43" s="31"/>
      <c r="AS43" s="31"/>
      <c r="AT43" s="31"/>
      <c r="AU43" s="31"/>
    </row>
    <row r="44" spans="1:47" s="51" customFormat="1" ht="14.25" customHeight="1" x14ac:dyDescent="0.45">
      <c r="A44" s="6">
        <f t="shared" si="24"/>
        <v>31</v>
      </c>
      <c r="B44" s="93" t="s">
        <v>132</v>
      </c>
      <c r="C44" s="93" t="str">
        <f>IF($B44="",0,VLOOKUP($B44,cube!$B$7:$P$73,2,0))</f>
        <v>Jacob Natural Tallboy Box 1 (Chest)</v>
      </c>
      <c r="D44" s="93" t="str">
        <f>IF($B44="",0,VLOOKUP($B44,cube!$B$7:$P$73,6,0))</f>
        <v xml:space="preserve">AK 07 MFC </v>
      </c>
      <c r="E44" s="93">
        <f t="shared" si="1"/>
        <v>1</v>
      </c>
      <c r="F44" s="93" t="str">
        <f>IF($B44="",0,VLOOKUP($B44,cube!$B$7:$P$73,3,0))</f>
        <v>ECO Packing, RTA</v>
      </c>
      <c r="G44" s="93" t="str">
        <f>IF($B44="",0,VLOOKUP($B44,cube!$B$7:$P$73,4,0))</f>
        <v>OAK, Oak Veneer, Pine</v>
      </c>
      <c r="H44" s="49"/>
      <c r="I44" s="93"/>
      <c r="J44" s="7">
        <f>IF($B44="",0,VLOOKUP($B44,cube!$B$7:$P$73,14,0))</f>
        <v>0.46924500000000002</v>
      </c>
      <c r="K44" s="12">
        <f>IF($B44="",0,VLOOKUP($B44,cube!$B$7:$P$73,9,0))</f>
        <v>5.7689561000000007E-2</v>
      </c>
      <c r="L44" s="111" t="str">
        <f>IF($B44="",0,VLOOKUP($B44,cube!$B$7:$P$73,10,0))</f>
        <v>1 of 2</v>
      </c>
      <c r="M44" s="14">
        <f>((IF($B44="",0,VLOOKUP($B44,cube!$B$7:$P$73,8,0)))*1.1)*1.1</f>
        <v>281.2975330000001</v>
      </c>
      <c r="N44" s="8">
        <f t="shared" ref="N44:N51" si="37">SUM(O44:AB44)</f>
        <v>19</v>
      </c>
      <c r="O44" s="47"/>
      <c r="P44" s="47"/>
      <c r="Q44" s="47">
        <v>0</v>
      </c>
      <c r="R44" s="47">
        <v>19</v>
      </c>
      <c r="S44" s="47">
        <v>0</v>
      </c>
      <c r="T44" s="47">
        <v>0</v>
      </c>
      <c r="U44" s="47">
        <v>0</v>
      </c>
      <c r="V44" s="47">
        <v>0</v>
      </c>
      <c r="W44" s="47"/>
      <c r="X44" s="47"/>
      <c r="Y44" s="47"/>
      <c r="Z44" s="47"/>
      <c r="AA44" s="47"/>
      <c r="AB44" s="475"/>
      <c r="AC44" s="36"/>
      <c r="AD44" s="36"/>
      <c r="AE44" s="363">
        <f t="shared" si="5"/>
        <v>19</v>
      </c>
      <c r="AF44" s="52">
        <v>19</v>
      </c>
      <c r="AG44" s="158">
        <f t="shared" ref="AG44:AG51" si="38">AF44-N44</f>
        <v>0</v>
      </c>
      <c r="AH44" s="47">
        <f>SUMIF('TRIEN KHAI SX'!$C$7:$C$57,$B44,'TRIEN KHAI SX'!$V$7:$V$57)</f>
        <v>19</v>
      </c>
      <c r="AI44" s="457">
        <f t="shared" ref="AI44:AI51" si="39">AH44*$M44</f>
        <v>5344.6531270000023</v>
      </c>
      <c r="AJ44" s="485">
        <f t="shared" ref="AJ44:AJ51" si="40">AH44-N44</f>
        <v>0</v>
      </c>
      <c r="AK44" s="471">
        <f t="shared" ref="AK44:AK51" si="41">AJ44*$M44</f>
        <v>0</v>
      </c>
      <c r="AL44" s="28"/>
      <c r="AM44" s="28"/>
      <c r="AN44" s="173"/>
      <c r="AO44" s="115"/>
      <c r="AP44" s="31"/>
      <c r="AQ44" s="31"/>
      <c r="AR44" s="31"/>
      <c r="AS44" s="31"/>
      <c r="AT44" s="31"/>
      <c r="AU44" s="31"/>
    </row>
    <row r="45" spans="1:47" s="51" customFormat="1" ht="14.25" customHeight="1" x14ac:dyDescent="0.45">
      <c r="A45" s="6">
        <f t="shared" si="24"/>
        <v>32</v>
      </c>
      <c r="B45" s="93" t="s">
        <v>133</v>
      </c>
      <c r="C45" s="93" t="str">
        <f>IF($B45="",0,VLOOKUP($B45,cube!$B$7:$P$73,2,0))</f>
        <v>Jacob Natural Tallboy Box 2 (Marble)</v>
      </c>
      <c r="D45" s="93" t="str">
        <f>IF($B45="",0,VLOOKUP($B45,cube!$B$7:$P$73,6,0))</f>
        <v xml:space="preserve">AK 07 MFC </v>
      </c>
      <c r="E45" s="93">
        <f t="shared" si="1"/>
        <v>1</v>
      </c>
      <c r="F45" s="93" t="str">
        <f>IF($B45="",0,VLOOKUP($B45,cube!$B$7:$P$73,3,0))</f>
        <v>ECO Packing, RTA</v>
      </c>
      <c r="G45" s="93" t="str">
        <f>IF($B45="",0,VLOOKUP($B45,cube!$B$7:$P$73,4,0))</f>
        <v>OAK, Oak Veneer, Pine</v>
      </c>
      <c r="H45" s="49"/>
      <c r="I45" s="93"/>
      <c r="J45" s="7">
        <f>IF($B45="",0,VLOOKUP($B45,cube!$B$7:$P$73,14,0))</f>
        <v>3.2129999999999999E-2</v>
      </c>
      <c r="K45" s="12">
        <f>IF($B45="",0,VLOOKUP($B45,cube!$B$7:$P$73,9,0))</f>
        <v>0</v>
      </c>
      <c r="L45" s="111" t="str">
        <f>IF($B45="",0,VLOOKUP($B45,cube!$B$7:$P$73,10,0))</f>
        <v>2 of 2</v>
      </c>
      <c r="M45" s="14">
        <f>((IF($B45="",0,VLOOKUP($B45,cube!$B$7:$P$73,8,0)))*1.1)*1.1</f>
        <v>57.451284000000022</v>
      </c>
      <c r="N45" s="8">
        <f t="shared" si="37"/>
        <v>19</v>
      </c>
      <c r="O45" s="47"/>
      <c r="P45" s="47"/>
      <c r="Q45" s="47">
        <v>0</v>
      </c>
      <c r="R45" s="47">
        <v>19</v>
      </c>
      <c r="S45" s="47">
        <v>0</v>
      </c>
      <c r="T45" s="47">
        <v>0</v>
      </c>
      <c r="U45" s="47">
        <v>0</v>
      </c>
      <c r="V45" s="47">
        <v>0</v>
      </c>
      <c r="W45" s="47"/>
      <c r="X45" s="47"/>
      <c r="Y45" s="47"/>
      <c r="Z45" s="47"/>
      <c r="AA45" s="47"/>
      <c r="AB45" s="475"/>
      <c r="AC45" s="36"/>
      <c r="AD45" s="36"/>
      <c r="AE45" s="363">
        <f t="shared" si="5"/>
        <v>19</v>
      </c>
      <c r="AF45" s="52">
        <v>19</v>
      </c>
      <c r="AG45" s="158">
        <f t="shared" si="38"/>
        <v>0</v>
      </c>
      <c r="AH45" s="47">
        <f>SUMIF('TRIEN KHAI SX'!$C$7:$C$57,$B45,'TRIEN KHAI SX'!$V$7:$V$57)</f>
        <v>19</v>
      </c>
      <c r="AI45" s="457">
        <f t="shared" si="39"/>
        <v>1091.5743960000004</v>
      </c>
      <c r="AJ45" s="485">
        <f t="shared" si="40"/>
        <v>0</v>
      </c>
      <c r="AK45" s="471">
        <f t="shared" si="41"/>
        <v>0</v>
      </c>
      <c r="AL45" s="28"/>
      <c r="AM45" s="28"/>
      <c r="AN45" s="173"/>
      <c r="AO45" s="115"/>
      <c r="AP45" s="31"/>
      <c r="AQ45" s="31"/>
      <c r="AR45" s="31"/>
      <c r="AS45" s="31"/>
      <c r="AT45" s="31"/>
      <c r="AU45" s="31"/>
    </row>
    <row r="46" spans="1:47" s="51" customFormat="1" ht="14.25" customHeight="1" x14ac:dyDescent="0.45">
      <c r="A46" s="6">
        <f t="shared" si="24"/>
        <v>33</v>
      </c>
      <c r="B46" s="93" t="s">
        <v>134</v>
      </c>
      <c r="C46" s="93" t="str">
        <f>IF($B46="",0,VLOOKUP($B46,cube!$B$7:$P$73,2,0))</f>
        <v>Jacob Oak 3 Drawer Chest Box 1 (Chest)</v>
      </c>
      <c r="D46" s="93" t="str">
        <f>IF($B46="",0,VLOOKUP($B46,cube!$B$7:$P$73,6,0))</f>
        <v xml:space="preserve">AK 06 MFC </v>
      </c>
      <c r="E46" s="93">
        <f t="shared" si="1"/>
        <v>1</v>
      </c>
      <c r="F46" s="93" t="str">
        <f>IF($B46="",0,VLOOKUP($B46,cube!$B$7:$P$73,3,0))</f>
        <v>ECO Packing, RTA</v>
      </c>
      <c r="G46" s="93" t="str">
        <f>IF($B46="",0,VLOOKUP($B46,cube!$B$7:$P$73,4,0))</f>
        <v>OAK, Oak Veneer, Pine</v>
      </c>
      <c r="H46" s="49"/>
      <c r="I46" s="93"/>
      <c r="J46" s="7">
        <f>IF($B46="",0,VLOOKUP($B46,cube!$B$7:$P$73,14,0))</f>
        <v>0.61868400000000001</v>
      </c>
      <c r="K46" s="12">
        <f>IF($B46="",0,VLOOKUP($B46,cube!$B$7:$P$73,9,0))</f>
        <v>6.3108892999999985E-2</v>
      </c>
      <c r="L46" s="111" t="str">
        <f>IF($B46="",0,VLOOKUP($B46,cube!$B$7:$P$73,10,0))</f>
        <v>1 of 2</v>
      </c>
      <c r="M46" s="14">
        <f>((IF($B46="",0,VLOOKUP($B46,cube!$B$7:$P$73,8,0)))*1.1)*1.1</f>
        <v>285.01634700000005</v>
      </c>
      <c r="N46" s="8">
        <f t="shared" si="37"/>
        <v>25</v>
      </c>
      <c r="O46" s="47"/>
      <c r="P46" s="47"/>
      <c r="Q46" s="47">
        <v>0</v>
      </c>
      <c r="R46" s="47">
        <v>25</v>
      </c>
      <c r="S46" s="47">
        <v>0</v>
      </c>
      <c r="T46" s="47">
        <v>0</v>
      </c>
      <c r="U46" s="47">
        <v>0</v>
      </c>
      <c r="V46" s="47">
        <v>0</v>
      </c>
      <c r="W46" s="47"/>
      <c r="X46" s="47"/>
      <c r="Y46" s="47"/>
      <c r="Z46" s="47"/>
      <c r="AA46" s="47"/>
      <c r="AB46" s="475"/>
      <c r="AC46" s="36"/>
      <c r="AD46" s="36"/>
      <c r="AE46" s="363">
        <f t="shared" si="5"/>
        <v>25</v>
      </c>
      <c r="AF46" s="52">
        <v>25</v>
      </c>
      <c r="AG46" s="158">
        <f t="shared" si="38"/>
        <v>0</v>
      </c>
      <c r="AH46" s="47">
        <f>SUMIF('TRIEN KHAI SX'!$C$7:$C$57,$B46,'TRIEN KHAI SX'!$V$7:$V$57)</f>
        <v>25</v>
      </c>
      <c r="AI46" s="457">
        <f t="shared" si="39"/>
        <v>7125.4086750000015</v>
      </c>
      <c r="AJ46" s="485">
        <f t="shared" si="40"/>
        <v>0</v>
      </c>
      <c r="AK46" s="471">
        <f t="shared" si="41"/>
        <v>0</v>
      </c>
      <c r="AL46" s="28"/>
      <c r="AM46" s="28"/>
      <c r="AN46" s="173"/>
      <c r="AO46" s="115"/>
      <c r="AP46" s="31"/>
      <c r="AQ46" s="31"/>
      <c r="AR46" s="31"/>
      <c r="AS46" s="31"/>
      <c r="AT46" s="31"/>
      <c r="AU46" s="31"/>
    </row>
    <row r="47" spans="1:47" s="51" customFormat="1" ht="14.25" customHeight="1" x14ac:dyDescent="0.45">
      <c r="A47" s="6">
        <f t="shared" si="24"/>
        <v>34</v>
      </c>
      <c r="B47" s="93" t="s">
        <v>135</v>
      </c>
      <c r="C47" s="93" t="str">
        <f>IF($B47="",0,VLOOKUP($B47,cube!$B$7:$P$73,2,0))</f>
        <v>Jacob Oak 3 Drawer Chest Box 2 (Marble)</v>
      </c>
      <c r="D47" s="93" t="str">
        <f>IF($B47="",0,VLOOKUP($B47,cube!$B$7:$P$73,6,0))</f>
        <v xml:space="preserve">AK 06 MFC </v>
      </c>
      <c r="E47" s="93">
        <f t="shared" si="1"/>
        <v>1</v>
      </c>
      <c r="F47" s="93" t="str">
        <f>IF($B47="",0,VLOOKUP($B47,cube!$B$7:$P$73,3,0))</f>
        <v>ECO Packing, RTA</v>
      </c>
      <c r="G47" s="93" t="str">
        <f>IF($B47="",0,VLOOKUP($B47,cube!$B$7:$P$73,4,0))</f>
        <v>OAK, Oak Veneer, Pine</v>
      </c>
      <c r="H47" s="49"/>
      <c r="I47" s="93"/>
      <c r="J47" s="7">
        <f>IF($B47="",0,VLOOKUP($B47,cube!$B$7:$P$73,14,0))</f>
        <v>6.09525E-2</v>
      </c>
      <c r="K47" s="12">
        <f>IF($B47="",0,VLOOKUP($B47,cube!$B$7:$P$73,9,0))</f>
        <v>0</v>
      </c>
      <c r="L47" s="111" t="str">
        <f>IF($B47="",0,VLOOKUP($B47,cube!$B$7:$P$73,10,0))</f>
        <v>2 of 2</v>
      </c>
      <c r="M47" s="14">
        <f>((IF($B47="",0,VLOOKUP($B47,cube!$B$7:$P$73,8,0)))*1.1)*1.1</f>
        <v>113.07244300000006</v>
      </c>
      <c r="N47" s="8">
        <f t="shared" si="37"/>
        <v>25</v>
      </c>
      <c r="O47" s="47"/>
      <c r="P47" s="47"/>
      <c r="Q47" s="47">
        <v>0</v>
      </c>
      <c r="R47" s="47">
        <v>25</v>
      </c>
      <c r="S47" s="47">
        <v>0</v>
      </c>
      <c r="T47" s="47">
        <v>0</v>
      </c>
      <c r="U47" s="47">
        <v>0</v>
      </c>
      <c r="V47" s="47">
        <v>0</v>
      </c>
      <c r="W47" s="47"/>
      <c r="X47" s="47"/>
      <c r="Y47" s="47"/>
      <c r="Z47" s="47"/>
      <c r="AA47" s="47"/>
      <c r="AB47" s="475"/>
      <c r="AC47" s="36"/>
      <c r="AD47" s="36"/>
      <c r="AE47" s="363">
        <f t="shared" si="5"/>
        <v>25</v>
      </c>
      <c r="AF47" s="52">
        <v>25</v>
      </c>
      <c r="AG47" s="158">
        <f t="shared" si="38"/>
        <v>0</v>
      </c>
      <c r="AH47" s="47">
        <f>SUMIF('TRIEN KHAI SX'!$C$7:$C$57,$B47,'TRIEN KHAI SX'!$V$7:$V$57)</f>
        <v>25</v>
      </c>
      <c r="AI47" s="457">
        <f t="shared" si="39"/>
        <v>2826.8110750000014</v>
      </c>
      <c r="AJ47" s="485">
        <f t="shared" si="40"/>
        <v>0</v>
      </c>
      <c r="AK47" s="471">
        <f t="shared" si="41"/>
        <v>0</v>
      </c>
      <c r="AL47" s="28"/>
      <c r="AM47" s="28"/>
      <c r="AN47" s="173"/>
      <c r="AO47" s="115"/>
      <c r="AP47" s="31"/>
      <c r="AQ47" s="31"/>
      <c r="AR47" s="31"/>
      <c r="AS47" s="31"/>
      <c r="AT47" s="31"/>
      <c r="AU47" s="31"/>
    </row>
    <row r="48" spans="1:47" s="51" customFormat="1" ht="14.25" customHeight="1" x14ac:dyDescent="0.45">
      <c r="A48" s="6">
        <f t="shared" si="24"/>
        <v>35</v>
      </c>
      <c r="B48" s="93" t="s">
        <v>136</v>
      </c>
      <c r="C48" s="93" t="str">
        <f>IF($B48="",0,VLOOKUP($B48,cube!$B$7:$P$73,2,0))</f>
        <v>Jacob Natural 3 Drawer Chest Box 1 (Chest)</v>
      </c>
      <c r="D48" s="93" t="str">
        <f>IF($B48="",0,VLOOKUP($B48,cube!$B$7:$P$73,6,0))</f>
        <v xml:space="preserve">AK 07 MFC </v>
      </c>
      <c r="E48" s="93">
        <f t="shared" si="1"/>
        <v>1</v>
      </c>
      <c r="F48" s="93" t="str">
        <f>IF($B48="",0,VLOOKUP($B48,cube!$B$7:$P$73,3,0))</f>
        <v>ECO Packing, RTA</v>
      </c>
      <c r="G48" s="93" t="str">
        <f>IF($B48="",0,VLOOKUP($B48,cube!$B$7:$P$73,4,0))</f>
        <v>OAK, Oak Veneer, Pine</v>
      </c>
      <c r="H48" s="49"/>
      <c r="I48" s="93"/>
      <c r="J48" s="7">
        <f>IF($B48="",0,VLOOKUP($B48,cube!$B$7:$P$73,14,0))</f>
        <v>0.61868400000000001</v>
      </c>
      <c r="K48" s="12">
        <f>IF($B48="",0,VLOOKUP($B48,cube!$B$7:$P$73,9,0))</f>
        <v>6.3108892999999985E-2</v>
      </c>
      <c r="L48" s="111" t="str">
        <f>IF($B48="",0,VLOOKUP($B48,cube!$B$7:$P$73,10,0))</f>
        <v>1 of 2</v>
      </c>
      <c r="M48" s="14">
        <f>((IF($B48="",0,VLOOKUP($B48,cube!$B$7:$P$73,8,0)))*1.1)*1.1</f>
        <v>285.01634700000005</v>
      </c>
      <c r="N48" s="8">
        <f t="shared" si="37"/>
        <v>19</v>
      </c>
      <c r="O48" s="47"/>
      <c r="P48" s="47"/>
      <c r="Q48" s="47">
        <v>0</v>
      </c>
      <c r="R48" s="47">
        <v>19</v>
      </c>
      <c r="S48" s="47">
        <v>0</v>
      </c>
      <c r="T48" s="47">
        <v>0</v>
      </c>
      <c r="U48" s="47">
        <v>0</v>
      </c>
      <c r="V48" s="47">
        <v>0</v>
      </c>
      <c r="W48" s="47"/>
      <c r="X48" s="47"/>
      <c r="Y48" s="47"/>
      <c r="Z48" s="47"/>
      <c r="AA48" s="47"/>
      <c r="AB48" s="475"/>
      <c r="AC48" s="36"/>
      <c r="AD48" s="36"/>
      <c r="AE48" s="363">
        <f t="shared" si="5"/>
        <v>19</v>
      </c>
      <c r="AF48" s="52">
        <v>19</v>
      </c>
      <c r="AG48" s="158">
        <f t="shared" si="38"/>
        <v>0</v>
      </c>
      <c r="AH48" s="47">
        <f>SUMIF('TRIEN KHAI SX'!$C$7:$C$57,$B48,'TRIEN KHAI SX'!$V$7:$V$57)</f>
        <v>19</v>
      </c>
      <c r="AI48" s="457">
        <f t="shared" si="39"/>
        <v>5415.3105930000011</v>
      </c>
      <c r="AJ48" s="485">
        <f t="shared" si="40"/>
        <v>0</v>
      </c>
      <c r="AK48" s="471">
        <f t="shared" si="41"/>
        <v>0</v>
      </c>
      <c r="AL48" s="28"/>
      <c r="AM48" s="28"/>
      <c r="AN48" s="173"/>
      <c r="AO48" s="115"/>
      <c r="AP48" s="31"/>
      <c r="AQ48" s="31"/>
      <c r="AR48" s="31"/>
      <c r="AS48" s="31"/>
      <c r="AT48" s="31"/>
      <c r="AU48" s="31"/>
    </row>
    <row r="49" spans="1:47" s="51" customFormat="1" ht="14.25" customHeight="1" x14ac:dyDescent="0.45">
      <c r="A49" s="6">
        <f t="shared" si="24"/>
        <v>36</v>
      </c>
      <c r="B49" s="93" t="s">
        <v>137</v>
      </c>
      <c r="C49" s="93" t="str">
        <f>IF($B49="",0,VLOOKUP($B49,cube!$B$7:$P$73,2,0))</f>
        <v>Jacob Natural 3 Drawer Chest Box 2 (Marble)</v>
      </c>
      <c r="D49" s="93" t="str">
        <f>IF($B49="",0,VLOOKUP($B49,cube!$B$7:$P$73,6,0))</f>
        <v xml:space="preserve">AK 07 MFC </v>
      </c>
      <c r="E49" s="93">
        <f t="shared" si="1"/>
        <v>1</v>
      </c>
      <c r="F49" s="93" t="str">
        <f>IF($B49="",0,VLOOKUP($B49,cube!$B$7:$P$73,3,0))</f>
        <v>ECO Packing, RTA</v>
      </c>
      <c r="G49" s="93" t="str">
        <f>IF($B49="",0,VLOOKUP($B49,cube!$B$7:$P$73,4,0))</f>
        <v>OAK, Oak Veneer, Pine</v>
      </c>
      <c r="H49" s="49"/>
      <c r="I49" s="93"/>
      <c r="J49" s="7">
        <f>IF($B49="",0,VLOOKUP($B49,cube!$B$7:$P$73,14,0))</f>
        <v>6.09525E-2</v>
      </c>
      <c r="K49" s="12">
        <f>IF($B49="",0,VLOOKUP($B49,cube!$B$7:$P$73,9,0))</f>
        <v>0</v>
      </c>
      <c r="L49" s="111" t="str">
        <f>IF($B49="",0,VLOOKUP($B49,cube!$B$7:$P$73,10,0))</f>
        <v>2 of 2</v>
      </c>
      <c r="M49" s="14">
        <f>((IF($B49="",0,VLOOKUP($B49,cube!$B$7:$P$73,8,0)))*1.1)*1.1</f>
        <v>113.07244300000006</v>
      </c>
      <c r="N49" s="8">
        <f t="shared" si="37"/>
        <v>19</v>
      </c>
      <c r="O49" s="47"/>
      <c r="P49" s="47"/>
      <c r="Q49" s="47">
        <v>0</v>
      </c>
      <c r="R49" s="47">
        <v>19</v>
      </c>
      <c r="S49" s="47">
        <v>0</v>
      </c>
      <c r="T49" s="47">
        <v>0</v>
      </c>
      <c r="U49" s="47">
        <v>0</v>
      </c>
      <c r="V49" s="47">
        <v>0</v>
      </c>
      <c r="W49" s="47"/>
      <c r="X49" s="47"/>
      <c r="Y49" s="47"/>
      <c r="Z49" s="47"/>
      <c r="AA49" s="47"/>
      <c r="AB49" s="475"/>
      <c r="AC49" s="36"/>
      <c r="AD49" s="36"/>
      <c r="AE49" s="363">
        <f t="shared" si="5"/>
        <v>19</v>
      </c>
      <c r="AF49" s="52">
        <v>19</v>
      </c>
      <c r="AG49" s="158">
        <f t="shared" si="38"/>
        <v>0</v>
      </c>
      <c r="AH49" s="47">
        <f>SUMIF('TRIEN KHAI SX'!$C$7:$C$57,$B49,'TRIEN KHAI SX'!$V$7:$V$57)</f>
        <v>19</v>
      </c>
      <c r="AI49" s="457">
        <f t="shared" si="39"/>
        <v>2148.3764170000013</v>
      </c>
      <c r="AJ49" s="485">
        <f t="shared" si="40"/>
        <v>0</v>
      </c>
      <c r="AK49" s="471">
        <f t="shared" si="41"/>
        <v>0</v>
      </c>
      <c r="AL49" s="28"/>
      <c r="AM49" s="28"/>
      <c r="AN49" s="173"/>
      <c r="AO49" s="115"/>
      <c r="AP49" s="31"/>
      <c r="AQ49" s="31"/>
      <c r="AR49" s="31"/>
      <c r="AS49" s="31"/>
      <c r="AT49" s="31"/>
      <c r="AU49" s="31"/>
    </row>
    <row r="50" spans="1:47" s="51" customFormat="1" ht="14.25" customHeight="1" x14ac:dyDescent="0.45">
      <c r="A50" s="6">
        <f t="shared" si="24"/>
        <v>37</v>
      </c>
      <c r="B50" s="93" t="s">
        <v>21</v>
      </c>
      <c r="C50" s="93" t="str">
        <f>IF($B50="",0,VLOOKUP($B50,cube!$B$7:$P$73,2,0))</f>
        <v>JACOB LOCKER</v>
      </c>
      <c r="D50" s="93" t="str">
        <f>IF($B50="",0,VLOOKUP($B50,cube!$B$7:$P$73,6,0))</f>
        <v>Smoke Oak</v>
      </c>
      <c r="E50" s="93">
        <f t="shared" si="1"/>
        <v>1</v>
      </c>
      <c r="F50" s="93" t="str">
        <f>IF($B50="",0,VLOOKUP($B50,cube!$B$7:$P$73,3,0))</f>
        <v xml:space="preserve">no FSC, no ECO PACK, ISTA 1A </v>
      </c>
      <c r="G50" s="93" t="str">
        <f>IF($B50="",0,VLOOKUP($B50,cube!$B$7:$P$73,4,0))</f>
        <v>OAK, Oak Veneer, Pine</v>
      </c>
      <c r="H50" s="49"/>
      <c r="I50" s="93"/>
      <c r="J50" s="7">
        <f>IF($B50="",0,VLOOKUP($B50,cube!$B$7:$P$73,14,0))</f>
        <v>0.13712269999999999</v>
      </c>
      <c r="K50" s="12">
        <f>IF($B50="",0,VLOOKUP($B50,cube!$B$7:$P$73,9,0))</f>
        <v>2.2789658000000001E-2</v>
      </c>
      <c r="L50" s="111" t="str">
        <f>IF($B50="",0,VLOOKUP($B50,cube!$B$7:$P$73,10,0))</f>
        <v>1 BOX</v>
      </c>
      <c r="M50" s="14">
        <f>((IF($B50="",0,VLOOKUP($B50,cube!$B$7:$P$73,8,0)))*1.1)*1.1</f>
        <v>147.58128000000005</v>
      </c>
      <c r="N50" s="8">
        <f t="shared" si="37"/>
        <v>194</v>
      </c>
      <c r="O50" s="47"/>
      <c r="P50" s="47"/>
      <c r="Q50" s="47">
        <v>0</v>
      </c>
      <c r="R50" s="47">
        <v>0</v>
      </c>
      <c r="S50" s="47">
        <v>0</v>
      </c>
      <c r="T50" s="47">
        <v>0</v>
      </c>
      <c r="U50" s="47">
        <v>97</v>
      </c>
      <c r="V50" s="47">
        <v>97</v>
      </c>
      <c r="W50" s="47"/>
      <c r="X50" s="47"/>
      <c r="Y50" s="47"/>
      <c r="Z50" s="47"/>
      <c r="AA50" s="47"/>
      <c r="AB50" s="475"/>
      <c r="AC50" s="36"/>
      <c r="AD50" s="36"/>
      <c r="AE50" s="363">
        <f t="shared" si="5"/>
        <v>194</v>
      </c>
      <c r="AF50" s="52">
        <v>194</v>
      </c>
      <c r="AG50" s="158">
        <f t="shared" si="38"/>
        <v>0</v>
      </c>
      <c r="AH50" s="47">
        <f>SUMIF('TRIEN KHAI SX'!$C$7:$C$57,$B50,'TRIEN KHAI SX'!$V$7:$V$57)</f>
        <v>194</v>
      </c>
      <c r="AI50" s="457">
        <f t="shared" si="39"/>
        <v>28630.76832000001</v>
      </c>
      <c r="AJ50" s="485">
        <f t="shared" si="40"/>
        <v>0</v>
      </c>
      <c r="AK50" s="471">
        <f>AJ50*$M50</f>
        <v>0</v>
      </c>
      <c r="AL50" s="28"/>
      <c r="AM50" s="28"/>
      <c r="AN50" s="173"/>
      <c r="AO50" s="115"/>
      <c r="AP50" s="31"/>
      <c r="AQ50" s="31"/>
      <c r="AR50" s="31"/>
      <c r="AS50" s="31"/>
      <c r="AT50" s="31"/>
      <c r="AU50" s="31"/>
    </row>
    <row r="51" spans="1:47" s="51" customFormat="1" ht="14.25" customHeight="1" x14ac:dyDescent="0.45">
      <c r="A51" s="6">
        <f t="shared" si="24"/>
        <v>38</v>
      </c>
      <c r="B51" s="93" t="s">
        <v>19</v>
      </c>
      <c r="C51" s="93" t="str">
        <f>IF($B51="",0,VLOOKUP($B51,cube!$B$7:$P$73,2,0))</f>
        <v>JACOB CHEST OF DRAWERS (3 DRAWERS)</v>
      </c>
      <c r="D51" s="93" t="str">
        <f>IF($B51="",0,VLOOKUP($B51,cube!$B$7:$P$73,6,0))</f>
        <v>Smoke Oak</v>
      </c>
      <c r="E51" s="93">
        <f t="shared" si="1"/>
        <v>1</v>
      </c>
      <c r="F51" s="93" t="str">
        <f>IF($B51="",0,VLOOKUP($B51,cube!$B$7:$P$73,3,0))</f>
        <v xml:space="preserve">no FSC, no ECO PACK, ISTA 1A </v>
      </c>
      <c r="G51" s="93" t="str">
        <f>IF($B51="",0,VLOOKUP($B51,cube!$B$7:$P$73,4,0))</f>
        <v>OAK, Oak Veneer, Pine</v>
      </c>
      <c r="H51" s="49"/>
      <c r="I51" s="93"/>
      <c r="J51" s="7">
        <f>IF($B51="",0,VLOOKUP($B51,cube!$B$7:$P$73,14,0))</f>
        <v>0.52951060400000005</v>
      </c>
      <c r="K51" s="12">
        <f>IF($B51="",0,VLOOKUP($B51,cube!$B$7:$P$73,9,0))</f>
        <v>6.3108892999999985E-2</v>
      </c>
      <c r="L51" s="111" t="str">
        <f>IF($B51="",0,VLOOKUP($B51,cube!$B$7:$P$73,10,0))</f>
        <v>1 BOX</v>
      </c>
      <c r="M51" s="14">
        <f>((IF($B51="",0,VLOOKUP($B51,cube!$B$7:$P$73,8,0)))*1.1)*1.1</f>
        <v>382.8621500000001</v>
      </c>
      <c r="N51" s="8">
        <f t="shared" si="37"/>
        <v>46</v>
      </c>
      <c r="O51" s="47"/>
      <c r="P51" s="47"/>
      <c r="Q51" s="47">
        <v>0</v>
      </c>
      <c r="R51" s="47">
        <v>0</v>
      </c>
      <c r="S51" s="47">
        <v>0</v>
      </c>
      <c r="T51" s="47">
        <v>0</v>
      </c>
      <c r="U51" s="47">
        <v>23</v>
      </c>
      <c r="V51" s="47">
        <v>23</v>
      </c>
      <c r="W51" s="47"/>
      <c r="X51" s="47"/>
      <c r="Y51" s="47"/>
      <c r="Z51" s="47"/>
      <c r="AA51" s="47"/>
      <c r="AB51" s="475"/>
      <c r="AC51" s="36"/>
      <c r="AD51" s="36"/>
      <c r="AE51" s="363">
        <f t="shared" si="5"/>
        <v>46</v>
      </c>
      <c r="AF51" s="52">
        <v>46</v>
      </c>
      <c r="AG51" s="158">
        <f t="shared" si="38"/>
        <v>0</v>
      </c>
      <c r="AH51" s="47">
        <f>SUMIF('TRIEN KHAI SX'!$C$7:$C$57,$B51,'TRIEN KHAI SX'!$V$7:$V$57)</f>
        <v>46</v>
      </c>
      <c r="AI51" s="457">
        <f t="shared" si="39"/>
        <v>17611.658900000006</v>
      </c>
      <c r="AJ51" s="485">
        <f t="shared" si="40"/>
        <v>0</v>
      </c>
      <c r="AK51" s="471">
        <f t="shared" si="41"/>
        <v>0</v>
      </c>
      <c r="AL51" s="28"/>
      <c r="AM51" s="28"/>
      <c r="AN51" s="173"/>
      <c r="AO51" s="115"/>
      <c r="AP51" s="31"/>
      <c r="AQ51" s="31"/>
      <c r="AR51" s="31"/>
      <c r="AS51" s="31"/>
      <c r="AT51" s="31"/>
      <c r="AU51" s="31"/>
    </row>
    <row r="52" spans="1:47" s="51" customFormat="1" ht="14.25" customHeight="1" x14ac:dyDescent="0.45">
      <c r="A52" s="6">
        <f t="shared" si="24"/>
        <v>39</v>
      </c>
      <c r="B52" s="93" t="s">
        <v>23</v>
      </c>
      <c r="C52" s="93" t="str">
        <f>IF($B52="",0,VLOOKUP($B52,cube!$B$7:$P$73,2,0))</f>
        <v>JACOB TALLBOY (5 DRAWERS)</v>
      </c>
      <c r="D52" s="93" t="str">
        <f>IF($B52="",0,VLOOKUP($B52,cube!$B$7:$P$73,6,0))</f>
        <v>Smoke Oak</v>
      </c>
      <c r="E52" s="93">
        <f t="shared" si="1"/>
        <v>1</v>
      </c>
      <c r="F52" s="93" t="str">
        <f>IF($B52="",0,VLOOKUP($B52,cube!$B$7:$P$73,3,0))</f>
        <v xml:space="preserve">no FSC, no ECO PACK, ISTA 1A </v>
      </c>
      <c r="G52" s="93" t="str">
        <f>IF($B52="",0,VLOOKUP($B52,cube!$B$7:$P$73,4,0))</f>
        <v>OAK, Oak Veneer, Pine</v>
      </c>
      <c r="H52" s="49"/>
      <c r="I52" s="93"/>
      <c r="J52" s="7">
        <f>IF($B52="",0,VLOOKUP($B52,cube!$B$7:$P$73,14,0))</f>
        <v>0.40126366000000002</v>
      </c>
      <c r="K52" s="12">
        <f>IF($B52="",0,VLOOKUP($B52,cube!$B$7:$P$73,9,0))</f>
        <v>5.7689561000000007E-2</v>
      </c>
      <c r="L52" s="111" t="str">
        <f>IF($B52="",0,VLOOKUP($B52,cube!$B$7:$P$73,10,0))</f>
        <v>1 BOX</v>
      </c>
      <c r="M52" s="14">
        <f>((IF($B52="",0,VLOOKUP($B52,cube!$B$7:$P$73,8,0)))*1.1)*1.1</f>
        <v>330.88660000000004</v>
      </c>
      <c r="N52" s="8">
        <f t="shared" ref="N52:N59" si="42">SUM(O52:AB52)</f>
        <v>46</v>
      </c>
      <c r="O52" s="47"/>
      <c r="P52" s="47"/>
      <c r="Q52" s="47">
        <v>0</v>
      </c>
      <c r="R52" s="47">
        <v>0</v>
      </c>
      <c r="S52" s="47">
        <v>0</v>
      </c>
      <c r="T52" s="47">
        <v>0</v>
      </c>
      <c r="U52" s="47">
        <v>23</v>
      </c>
      <c r="V52" s="47">
        <v>23</v>
      </c>
      <c r="W52" s="47"/>
      <c r="X52" s="47"/>
      <c r="Y52" s="47"/>
      <c r="Z52" s="47"/>
      <c r="AA52" s="47"/>
      <c r="AB52" s="475"/>
      <c r="AC52" s="36"/>
      <c r="AD52" s="36"/>
      <c r="AE52" s="363">
        <f t="shared" si="5"/>
        <v>46</v>
      </c>
      <c r="AF52" s="52">
        <v>46</v>
      </c>
      <c r="AG52" s="158">
        <f t="shared" ref="AG52:AG59" si="43">AF52-N52</f>
        <v>0</v>
      </c>
      <c r="AH52" s="47">
        <f>SUMIF('TRIEN KHAI SX'!$C$7:$C$57,$B52,'TRIEN KHAI SX'!$V$7:$V$57)</f>
        <v>46</v>
      </c>
      <c r="AI52" s="457">
        <f t="shared" ref="AI52:AI59" si="44">AH52*$M52</f>
        <v>15220.783600000002</v>
      </c>
      <c r="AJ52" s="485">
        <f t="shared" ref="AJ52:AJ59" si="45">AH52-N52</f>
        <v>0</v>
      </c>
      <c r="AK52" s="471">
        <f t="shared" ref="AK52:AK59" si="46">AJ52*$M52</f>
        <v>0</v>
      </c>
      <c r="AL52" s="28"/>
      <c r="AM52" s="28"/>
      <c r="AN52" s="173"/>
      <c r="AO52" s="115"/>
      <c r="AP52" s="31"/>
      <c r="AQ52" s="31"/>
      <c r="AR52" s="31"/>
      <c r="AS52" s="31"/>
      <c r="AT52" s="31"/>
      <c r="AU52" s="31"/>
    </row>
    <row r="53" spans="1:47" s="51" customFormat="1" ht="14.25" customHeight="1" x14ac:dyDescent="0.45">
      <c r="A53" s="6">
        <f t="shared" si="24"/>
        <v>40</v>
      </c>
      <c r="B53" s="93" t="s">
        <v>25</v>
      </c>
      <c r="C53" s="93" t="str">
        <f>IF($B53="",0,VLOOKUP($B53,cube!$B$7:$P$73,2,0))</f>
        <v>JACOB WARDROBE (2 DOOR &amp; 2DRAWER)</v>
      </c>
      <c r="D53" s="93" t="str">
        <f>IF($B53="",0,VLOOKUP($B53,cube!$B$7:$P$73,6,0))</f>
        <v>Smoke Oak</v>
      </c>
      <c r="E53" s="93">
        <f t="shared" si="1"/>
        <v>1</v>
      </c>
      <c r="F53" s="93" t="str">
        <f>IF($B53="",0,VLOOKUP($B53,cube!$B$7:$P$73,3,0))</f>
        <v xml:space="preserve">no FSC, no ECO PACK, ISTA 1A </v>
      </c>
      <c r="G53" s="93" t="str">
        <f>IF($B53="",0,VLOOKUP($B53,cube!$B$7:$P$73,4,0))</f>
        <v>OAK, Oak Veneer, Pine</v>
      </c>
      <c r="H53" s="49"/>
      <c r="I53" s="93"/>
      <c r="J53" s="7">
        <f>IF($B53="",0,VLOOKUP($B53,cube!$B$7:$P$73,14,0))</f>
        <v>0.67556784999999997</v>
      </c>
      <c r="K53" s="12">
        <f>IF($B53="",0,VLOOKUP($B53,cube!$B$7:$P$73,9,0))</f>
        <v>0.12739538400000003</v>
      </c>
      <c r="L53" s="111" t="str">
        <f>IF($B53="",0,VLOOKUP($B53,cube!$B$7:$P$73,10,0))</f>
        <v>3 BOX/SET</v>
      </c>
      <c r="M53" s="14">
        <f>((IF($B53="",0,VLOOKUP($B53,cube!$B$7:$P$73,8,0)))*1.1)*1.1</f>
        <v>529.27215000000012</v>
      </c>
      <c r="N53" s="8">
        <f t="shared" si="42"/>
        <v>26</v>
      </c>
      <c r="O53" s="47"/>
      <c r="P53" s="47"/>
      <c r="Q53" s="47">
        <v>0</v>
      </c>
      <c r="R53" s="47">
        <v>0</v>
      </c>
      <c r="S53" s="47">
        <v>0</v>
      </c>
      <c r="T53" s="47">
        <v>0</v>
      </c>
      <c r="U53" s="47">
        <v>13</v>
      </c>
      <c r="V53" s="47">
        <v>13</v>
      </c>
      <c r="W53" s="47"/>
      <c r="X53" s="47"/>
      <c r="Y53" s="47"/>
      <c r="Z53" s="47"/>
      <c r="AA53" s="47"/>
      <c r="AB53" s="475"/>
      <c r="AC53" s="36"/>
      <c r="AD53" s="36"/>
      <c r="AE53" s="363">
        <f t="shared" si="5"/>
        <v>26</v>
      </c>
      <c r="AF53" s="52">
        <v>26</v>
      </c>
      <c r="AG53" s="158">
        <f t="shared" si="43"/>
        <v>0</v>
      </c>
      <c r="AH53" s="47">
        <f>SUMIF('TRIEN KHAI SX'!$C$7:$C$57,$B53,'TRIEN KHAI SX'!$V$7:$V$57)</f>
        <v>26</v>
      </c>
      <c r="AI53" s="457">
        <f t="shared" si="44"/>
        <v>13761.075900000003</v>
      </c>
      <c r="AJ53" s="485">
        <f t="shared" si="45"/>
        <v>0</v>
      </c>
      <c r="AK53" s="471">
        <f t="shared" si="46"/>
        <v>0</v>
      </c>
      <c r="AL53" s="28"/>
      <c r="AM53" s="28"/>
      <c r="AN53" s="173"/>
      <c r="AO53" s="115"/>
      <c r="AP53" s="31"/>
      <c r="AQ53" s="31"/>
      <c r="AR53" s="31"/>
      <c r="AS53" s="31"/>
      <c r="AT53" s="31"/>
      <c r="AU53" s="31"/>
    </row>
    <row r="54" spans="1:47" s="51" customFormat="1" ht="14.25" customHeight="1" x14ac:dyDescent="0.45">
      <c r="A54" s="6">
        <f t="shared" si="24"/>
        <v>41</v>
      </c>
      <c r="B54" s="93" t="s">
        <v>15</v>
      </c>
      <c r="C54" s="93" t="str">
        <f>IF($B54="",0,VLOOKUP($B54,cube!$B$7:$P$73,2,0))</f>
        <v>JACOB 5FT BEDFRAME</v>
      </c>
      <c r="D54" s="93" t="str">
        <f>IF($B54="",0,VLOOKUP($B54,cube!$B$7:$P$73,6,0))</f>
        <v>Smoke Oak</v>
      </c>
      <c r="E54" s="93">
        <f t="shared" ref="E54:E58" si="47">COUNTIF($B$14:$B$61,B54)</f>
        <v>1</v>
      </c>
      <c r="F54" s="93" t="str">
        <f>IF($B54="",0,VLOOKUP($B54,cube!$B$7:$P$73,3,0))</f>
        <v xml:space="preserve">no FSC, no ECO PACK, ISTA 1A </v>
      </c>
      <c r="G54" s="93" t="str">
        <f>IF($B54="",0,VLOOKUP($B54,cube!$B$7:$P$73,4,0))</f>
        <v>OAK, Oak Veneer, Pine</v>
      </c>
      <c r="H54" s="49"/>
      <c r="I54" s="93"/>
      <c r="J54" s="7">
        <f>IF($B54="",0,VLOOKUP($B54,cube!$B$7:$P$73,14,0))</f>
        <v>0.52210425000000005</v>
      </c>
      <c r="K54" s="12">
        <f>IF($B54="",0,VLOOKUP($B54,cube!$B$7:$P$73,9,0))</f>
        <v>6.8555896000000005E-2</v>
      </c>
      <c r="L54" s="111" t="str">
        <f>IF($B54="",0,VLOOKUP($B54,cube!$B$7:$P$73,10,0))</f>
        <v>2 BOX/SET</v>
      </c>
      <c r="M54" s="14">
        <f>((IF($B54="",0,VLOOKUP($B54,cube!$B$7:$P$73,8,0)))*1.1)*1.1</f>
        <v>343.03863000000007</v>
      </c>
      <c r="N54" s="8">
        <f t="shared" ref="N54:N58" si="48">SUM(O54:AB54)</f>
        <v>50</v>
      </c>
      <c r="O54" s="47"/>
      <c r="P54" s="47"/>
      <c r="Q54" s="47">
        <v>0</v>
      </c>
      <c r="R54" s="47">
        <v>0</v>
      </c>
      <c r="S54" s="47">
        <v>0</v>
      </c>
      <c r="T54" s="47">
        <v>0</v>
      </c>
      <c r="U54" s="47">
        <v>25</v>
      </c>
      <c r="V54" s="47">
        <v>25</v>
      </c>
      <c r="W54" s="47"/>
      <c r="X54" s="47"/>
      <c r="Y54" s="47"/>
      <c r="Z54" s="47"/>
      <c r="AA54" s="47"/>
      <c r="AB54" s="475"/>
      <c r="AC54" s="36"/>
      <c r="AD54" s="36"/>
      <c r="AE54" s="363">
        <f t="shared" si="5"/>
        <v>50</v>
      </c>
      <c r="AF54" s="52">
        <v>50</v>
      </c>
      <c r="AG54" s="158">
        <f t="shared" ref="AG54:AG58" si="49">AF54-N54</f>
        <v>0</v>
      </c>
      <c r="AH54" s="47">
        <f>SUMIF('TRIEN KHAI SX'!$C$7:$C$57,$B54,'TRIEN KHAI SX'!$V$7:$V$57)</f>
        <v>50</v>
      </c>
      <c r="AI54" s="457">
        <f t="shared" ref="AI54:AI58" si="50">AH54*$M54</f>
        <v>17151.931500000002</v>
      </c>
      <c r="AJ54" s="485">
        <f t="shared" ref="AJ54:AJ58" si="51">AH54-N54</f>
        <v>0</v>
      </c>
      <c r="AK54" s="471">
        <f t="shared" ref="AK54:AK58" si="52">AJ54*$M54</f>
        <v>0</v>
      </c>
      <c r="AL54" s="28"/>
      <c r="AM54" s="28"/>
      <c r="AN54" s="173"/>
      <c r="AO54" s="115"/>
      <c r="AP54" s="31"/>
      <c r="AQ54" s="31"/>
      <c r="AR54" s="31"/>
      <c r="AS54" s="31"/>
      <c r="AT54" s="31"/>
      <c r="AU54" s="31"/>
    </row>
    <row r="55" spans="1:47" s="51" customFormat="1" ht="14.25" customHeight="1" x14ac:dyDescent="0.45">
      <c r="A55" s="6">
        <f t="shared" si="24"/>
        <v>42</v>
      </c>
      <c r="B55" s="93" t="s">
        <v>12</v>
      </c>
      <c r="C55" s="93" t="str">
        <f>IF($B55="",0,VLOOKUP($B55,cube!$B$7:$P$73,2,0))</f>
        <v>JACOB 4FT6 BEDFRAME</v>
      </c>
      <c r="D55" s="93" t="str">
        <f>IF($B55="",0,VLOOKUP($B55,cube!$B$7:$P$73,6,0))</f>
        <v>Smoke Oak</v>
      </c>
      <c r="E55" s="93">
        <f t="shared" si="47"/>
        <v>1</v>
      </c>
      <c r="F55" s="93" t="str">
        <f>IF($B55="",0,VLOOKUP($B55,cube!$B$7:$P$73,3,0))</f>
        <v xml:space="preserve">no FSC, no ECO PACK, ISTA 1A </v>
      </c>
      <c r="G55" s="93" t="str">
        <f>IF($B55="",0,VLOOKUP($B55,cube!$B$7:$P$73,4,0))</f>
        <v>OAK, Oak Veneer, Pine</v>
      </c>
      <c r="H55" s="49"/>
      <c r="I55" s="93"/>
      <c r="J55" s="7">
        <f>IF($B55="",0,VLOOKUP($B55,cube!$B$7:$P$73,14,0))</f>
        <v>0.49583175000000002</v>
      </c>
      <c r="K55" s="12">
        <f>IF($B55="",0,VLOOKUP($B55,cube!$B$7:$P$73,9,0))</f>
        <v>6.4370735999999998E-2</v>
      </c>
      <c r="L55" s="111" t="str">
        <f>IF($B55="",0,VLOOKUP($B55,cube!$B$7:$P$73,10,0))</f>
        <v>2 BOX/SET</v>
      </c>
      <c r="M55" s="14">
        <f>((IF($B55="",0,VLOOKUP($B55,cube!$B$7:$P$73,8,0)))*1.1)*1.1</f>
        <v>330.59378000000015</v>
      </c>
      <c r="N55" s="8">
        <f t="shared" si="48"/>
        <v>20</v>
      </c>
      <c r="O55" s="47"/>
      <c r="P55" s="47"/>
      <c r="Q55" s="47">
        <v>0</v>
      </c>
      <c r="R55" s="47">
        <v>0</v>
      </c>
      <c r="S55" s="47">
        <v>0</v>
      </c>
      <c r="T55" s="47">
        <v>0</v>
      </c>
      <c r="U55" s="47">
        <v>10</v>
      </c>
      <c r="V55" s="47">
        <v>10</v>
      </c>
      <c r="W55" s="47"/>
      <c r="X55" s="47"/>
      <c r="Y55" s="47"/>
      <c r="Z55" s="47"/>
      <c r="AA55" s="47"/>
      <c r="AB55" s="475"/>
      <c r="AC55" s="36"/>
      <c r="AD55" s="36"/>
      <c r="AE55" s="363">
        <f t="shared" si="5"/>
        <v>20</v>
      </c>
      <c r="AF55" s="52">
        <v>20</v>
      </c>
      <c r="AG55" s="158">
        <f t="shared" si="49"/>
        <v>0</v>
      </c>
      <c r="AH55" s="47">
        <f>SUMIF('TRIEN KHAI SX'!$C$7:$C$57,$B55,'TRIEN KHAI SX'!$V$7:$V$57)</f>
        <v>20</v>
      </c>
      <c r="AI55" s="457">
        <f t="shared" si="50"/>
        <v>6611.875600000003</v>
      </c>
      <c r="AJ55" s="485">
        <f t="shared" si="51"/>
        <v>0</v>
      </c>
      <c r="AK55" s="471">
        <f t="shared" si="52"/>
        <v>0</v>
      </c>
      <c r="AL55" s="28"/>
      <c r="AM55" s="28"/>
      <c r="AN55" s="173"/>
      <c r="AO55" s="115"/>
      <c r="AP55" s="31"/>
      <c r="AQ55" s="31"/>
      <c r="AR55" s="31"/>
      <c r="AS55" s="31"/>
      <c r="AT55" s="31"/>
      <c r="AU55" s="31"/>
    </row>
    <row r="56" spans="1:47" s="51" customFormat="1" ht="14.25" customHeight="1" x14ac:dyDescent="0.45">
      <c r="A56" s="6">
        <f t="shared" si="24"/>
        <v>43</v>
      </c>
      <c r="B56" s="93" t="s">
        <v>17</v>
      </c>
      <c r="C56" s="93" t="str">
        <f>IF($B56="",0,VLOOKUP($B56,cube!$B$7:$P$73,2,0))</f>
        <v>JACOB 6FT BEDFRAME</v>
      </c>
      <c r="D56" s="93" t="str">
        <f>IF($B56="",0,VLOOKUP($B56,cube!$B$7:$P$73,6,0))</f>
        <v>Smoke Oak</v>
      </c>
      <c r="E56" s="93">
        <f t="shared" si="47"/>
        <v>1</v>
      </c>
      <c r="F56" s="93" t="str">
        <f>IF($B56="",0,VLOOKUP($B56,cube!$B$7:$P$73,3,0))</f>
        <v xml:space="preserve">no FSC, no ECO PACK, ISTA 1A </v>
      </c>
      <c r="G56" s="93" t="str">
        <f>IF($B56="",0,VLOOKUP($B56,cube!$B$7:$P$73,4,0))</f>
        <v>OAK, Oak Veneer, Pine</v>
      </c>
      <c r="H56" s="49"/>
      <c r="I56" s="93"/>
      <c r="J56" s="7">
        <f>IF($B56="",0,VLOOKUP($B56,cube!$B$7:$P$73,14,0))</f>
        <v>0.59120174999999997</v>
      </c>
      <c r="K56" s="12">
        <f>IF($B56="",0,VLOOKUP($B56,cube!$B$7:$P$73,9,0))</f>
        <v>7.6253336000000005E-2</v>
      </c>
      <c r="L56" s="111" t="str">
        <f>IF($B56="",0,VLOOKUP($B56,cube!$B$7:$P$73,10,0))</f>
        <v>2 BOX/SET</v>
      </c>
      <c r="M56" s="14">
        <f>((IF($B56="",0,VLOOKUP($B56,cube!$B$7:$P$73,8,0)))*1.1)*1.1</f>
        <v>386.22958000000017</v>
      </c>
      <c r="N56" s="8">
        <f t="shared" si="48"/>
        <v>20</v>
      </c>
      <c r="O56" s="47"/>
      <c r="P56" s="47"/>
      <c r="Q56" s="47">
        <v>0</v>
      </c>
      <c r="R56" s="47">
        <v>0</v>
      </c>
      <c r="S56" s="47">
        <v>0</v>
      </c>
      <c r="T56" s="47">
        <v>0</v>
      </c>
      <c r="U56" s="47">
        <v>10</v>
      </c>
      <c r="V56" s="47">
        <v>10</v>
      </c>
      <c r="W56" s="47"/>
      <c r="X56" s="47"/>
      <c r="Y56" s="47"/>
      <c r="Z56" s="47"/>
      <c r="AA56" s="47"/>
      <c r="AB56" s="475"/>
      <c r="AC56" s="36"/>
      <c r="AD56" s="36"/>
      <c r="AE56" s="363">
        <f t="shared" si="5"/>
        <v>20</v>
      </c>
      <c r="AF56" s="52">
        <v>20</v>
      </c>
      <c r="AG56" s="158">
        <f t="shared" si="49"/>
        <v>0</v>
      </c>
      <c r="AH56" s="47">
        <f>SUMIF('TRIEN KHAI SX'!$C$7:$C$57,$B56,'TRIEN KHAI SX'!$V$7:$V$57)</f>
        <v>20</v>
      </c>
      <c r="AI56" s="457">
        <f t="shared" si="50"/>
        <v>7724.5916000000034</v>
      </c>
      <c r="AJ56" s="485">
        <f t="shared" si="51"/>
        <v>0</v>
      </c>
      <c r="AK56" s="471">
        <f t="shared" si="52"/>
        <v>0</v>
      </c>
      <c r="AL56" s="28"/>
      <c r="AM56" s="28"/>
      <c r="AN56" s="173"/>
      <c r="AO56" s="115"/>
      <c r="AP56" s="31"/>
      <c r="AQ56" s="31"/>
      <c r="AR56" s="31"/>
      <c r="AS56" s="31"/>
      <c r="AT56" s="31"/>
      <c r="AU56" s="31"/>
    </row>
    <row r="57" spans="1:47" s="51" customFormat="1" ht="14.25" customHeight="1" x14ac:dyDescent="0.45">
      <c r="A57" s="6">
        <f t="shared" si="24"/>
        <v>44</v>
      </c>
      <c r="B57" s="93"/>
      <c r="C57" s="93">
        <f>IF($B57="",0,VLOOKUP($B57,cube!$B$7:$P$73,2,0))</f>
        <v>0</v>
      </c>
      <c r="D57" s="93">
        <f>IF($B57="",0,VLOOKUP($B57,cube!$B$7:$P$73,6,0))</f>
        <v>0</v>
      </c>
      <c r="E57" s="93">
        <f t="shared" si="47"/>
        <v>0</v>
      </c>
      <c r="F57" s="93">
        <f>IF($B57="",0,VLOOKUP($B57,cube!$B$7:$P$73,3,0))</f>
        <v>0</v>
      </c>
      <c r="G57" s="93">
        <f>IF($B57="",0,VLOOKUP($B57,cube!$B$7:$P$73,4,0))</f>
        <v>0</v>
      </c>
      <c r="H57" s="49"/>
      <c r="I57" s="93"/>
      <c r="J57" s="7">
        <f>IF($B57="",0,VLOOKUP($B57,cube!$B$7:$P$73,14,0))</f>
        <v>0</v>
      </c>
      <c r="K57" s="12">
        <f>IF($B57="",0,VLOOKUP($B57,cube!$B$7:$P$73,9,0))</f>
        <v>0</v>
      </c>
      <c r="L57" s="111">
        <f>IF($B57="",0,VLOOKUP($B57,cube!$B$7:$P$73,10,0))</f>
        <v>0</v>
      </c>
      <c r="M57" s="14">
        <f>((IF($B57="",0,VLOOKUP($B57,cube!$B$7:$P$73,8,0)))*1.1)*1.1</f>
        <v>0</v>
      </c>
      <c r="N57" s="8">
        <f t="shared" si="48"/>
        <v>0</v>
      </c>
      <c r="O57" s="47"/>
      <c r="P57" s="47"/>
      <c r="Q57" s="47">
        <v>0</v>
      </c>
      <c r="R57" s="47">
        <v>0</v>
      </c>
      <c r="S57" s="47">
        <v>0</v>
      </c>
      <c r="T57" s="47">
        <v>0</v>
      </c>
      <c r="U57" s="47">
        <v>0</v>
      </c>
      <c r="V57" s="47">
        <v>0</v>
      </c>
      <c r="W57" s="47"/>
      <c r="X57" s="47"/>
      <c r="Y57" s="47"/>
      <c r="Z57" s="47"/>
      <c r="AA57" s="47"/>
      <c r="AB57" s="475"/>
      <c r="AC57" s="36"/>
      <c r="AD57" s="36"/>
      <c r="AE57" s="363">
        <f t="shared" si="5"/>
        <v>0</v>
      </c>
      <c r="AF57" s="52">
        <v>0</v>
      </c>
      <c r="AG57" s="158">
        <f t="shared" si="49"/>
        <v>0</v>
      </c>
      <c r="AH57" s="47">
        <f>SUMIF('TRIEN KHAI SX'!$C$7:$C$57,$B57,'TRIEN KHAI SX'!$V$7:$V$57)</f>
        <v>0</v>
      </c>
      <c r="AI57" s="457">
        <f t="shared" si="50"/>
        <v>0</v>
      </c>
      <c r="AJ57" s="485">
        <f t="shared" si="51"/>
        <v>0</v>
      </c>
      <c r="AK57" s="471">
        <f t="shared" si="52"/>
        <v>0</v>
      </c>
      <c r="AL57" s="28"/>
      <c r="AM57" s="28"/>
      <c r="AN57" s="173"/>
      <c r="AO57" s="115"/>
      <c r="AP57" s="31"/>
      <c r="AQ57" s="31"/>
      <c r="AR57" s="31"/>
      <c r="AS57" s="31"/>
      <c r="AT57" s="31"/>
      <c r="AU57" s="31"/>
    </row>
    <row r="58" spans="1:47" s="51" customFormat="1" ht="14.25" customHeight="1" x14ac:dyDescent="0.45">
      <c r="A58" s="6">
        <f t="shared" si="24"/>
        <v>45</v>
      </c>
      <c r="B58" s="93"/>
      <c r="C58" s="93">
        <f>IF($B58="",0,VLOOKUP($B58,cube!$B$7:$P$73,2,0))</f>
        <v>0</v>
      </c>
      <c r="D58" s="93">
        <f>IF($B58="",0,VLOOKUP($B58,cube!$B$7:$P$73,6,0))</f>
        <v>0</v>
      </c>
      <c r="E58" s="93">
        <f t="shared" si="47"/>
        <v>0</v>
      </c>
      <c r="F58" s="93">
        <f>IF($B58="",0,VLOOKUP($B58,cube!$B$7:$P$73,3,0))</f>
        <v>0</v>
      </c>
      <c r="G58" s="93">
        <f>IF($B58="",0,VLOOKUP($B58,cube!$B$7:$P$73,4,0))</f>
        <v>0</v>
      </c>
      <c r="H58" s="49"/>
      <c r="I58" s="93"/>
      <c r="J58" s="7">
        <f>IF($B58="",0,VLOOKUP($B58,cube!$B$7:$P$73,14,0))</f>
        <v>0</v>
      </c>
      <c r="K58" s="12">
        <f>IF($B58="",0,VLOOKUP($B58,cube!$B$7:$P$73,9,0))</f>
        <v>0</v>
      </c>
      <c r="L58" s="111">
        <f>IF($B58="",0,VLOOKUP($B58,cube!$B$7:$P$73,10,0))</f>
        <v>0</v>
      </c>
      <c r="M58" s="14">
        <f>((IF($B58="",0,VLOOKUP($B58,cube!$B$7:$P$73,8,0)))*1.1)*1.1</f>
        <v>0</v>
      </c>
      <c r="N58" s="8">
        <f t="shared" si="48"/>
        <v>0</v>
      </c>
      <c r="O58" s="47"/>
      <c r="P58" s="47"/>
      <c r="Q58" s="47">
        <v>0</v>
      </c>
      <c r="R58" s="47">
        <v>0</v>
      </c>
      <c r="S58" s="47">
        <v>0</v>
      </c>
      <c r="T58" s="47">
        <v>0</v>
      </c>
      <c r="U58" s="47">
        <v>0</v>
      </c>
      <c r="V58" s="47">
        <v>0</v>
      </c>
      <c r="W58" s="47"/>
      <c r="X58" s="47"/>
      <c r="Y58" s="47"/>
      <c r="Z58" s="47"/>
      <c r="AA58" s="47"/>
      <c r="AB58" s="475"/>
      <c r="AC58" s="36"/>
      <c r="AD58" s="36"/>
      <c r="AE58" s="363">
        <f t="shared" si="5"/>
        <v>0</v>
      </c>
      <c r="AF58" s="52">
        <v>0</v>
      </c>
      <c r="AG58" s="158">
        <f t="shared" si="49"/>
        <v>0</v>
      </c>
      <c r="AH58" s="47">
        <f>SUMIF('TRIEN KHAI SX'!$C$7:$C$57,$B58,'TRIEN KHAI SX'!$V$7:$V$57)</f>
        <v>0</v>
      </c>
      <c r="AI58" s="457">
        <f t="shared" si="50"/>
        <v>0</v>
      </c>
      <c r="AJ58" s="485">
        <f t="shared" si="51"/>
        <v>0</v>
      </c>
      <c r="AK58" s="471">
        <f t="shared" si="52"/>
        <v>0</v>
      </c>
      <c r="AL58" s="28"/>
      <c r="AM58" s="28"/>
      <c r="AN58" s="173"/>
      <c r="AO58" s="115"/>
      <c r="AP58" s="31"/>
      <c r="AQ58" s="31"/>
      <c r="AR58" s="31"/>
      <c r="AS58" s="31"/>
      <c r="AT58" s="31"/>
      <c r="AU58" s="31"/>
    </row>
    <row r="59" spans="1:47" s="51" customFormat="1" ht="14.25" customHeight="1" x14ac:dyDescent="0.45">
      <c r="A59" s="6">
        <f t="shared" si="24"/>
        <v>46</v>
      </c>
      <c r="B59" s="93"/>
      <c r="C59" s="93">
        <f>IF($B59="",0,VLOOKUP($B59,cube!$B$7:$P$73,2,0))</f>
        <v>0</v>
      </c>
      <c r="D59" s="93">
        <f>IF($B59="",0,VLOOKUP($B59,cube!$B$7:$P$73,6,0))</f>
        <v>0</v>
      </c>
      <c r="E59" s="93">
        <f>COUNTIF($B$14:$B$61,B59)</f>
        <v>0</v>
      </c>
      <c r="F59" s="93">
        <f>IF($B59="",0,VLOOKUP($B59,cube!$B$7:$P$73,3,0))</f>
        <v>0</v>
      </c>
      <c r="G59" s="93">
        <f>IF($B59="",0,VLOOKUP($B59,cube!$B$7:$P$73,4,0))</f>
        <v>0</v>
      </c>
      <c r="H59" s="49"/>
      <c r="I59" s="93"/>
      <c r="J59" s="7">
        <f>IF($B59="",0,VLOOKUP($B59,cube!$B$7:$P$73,14,0))</f>
        <v>0</v>
      </c>
      <c r="K59" s="12">
        <f>IF($B59="",0,VLOOKUP($B59,cube!$B$7:$P$73,9,0))</f>
        <v>0</v>
      </c>
      <c r="L59" s="111">
        <f>IF($B59="",0,VLOOKUP($B59,cube!$B$7:$P$73,10,0))</f>
        <v>0</v>
      </c>
      <c r="M59" s="14">
        <f>((IF($B59="",0,VLOOKUP($B59,cube!$B$7:$P$73,8,0)))*1.1)*1.1</f>
        <v>0</v>
      </c>
      <c r="N59" s="8">
        <f t="shared" si="42"/>
        <v>0</v>
      </c>
      <c r="O59" s="47"/>
      <c r="P59" s="47"/>
      <c r="Q59" s="47">
        <v>0</v>
      </c>
      <c r="R59" s="47">
        <v>0</v>
      </c>
      <c r="S59" s="47">
        <v>0</v>
      </c>
      <c r="T59" s="47">
        <v>0</v>
      </c>
      <c r="U59" s="47">
        <v>0</v>
      </c>
      <c r="V59" s="47">
        <v>0</v>
      </c>
      <c r="W59" s="47"/>
      <c r="X59" s="47"/>
      <c r="Y59" s="47"/>
      <c r="Z59" s="47"/>
      <c r="AA59" s="47"/>
      <c r="AB59" s="475"/>
      <c r="AC59" s="36"/>
      <c r="AD59" s="36"/>
      <c r="AE59" s="363">
        <f t="shared" si="5"/>
        <v>0</v>
      </c>
      <c r="AF59" s="52">
        <v>0</v>
      </c>
      <c r="AG59" s="158">
        <f t="shared" si="43"/>
        <v>0</v>
      </c>
      <c r="AH59" s="47">
        <f>SUMIF('TRIEN KHAI SX'!$C$7:$C$57,$B59,'TRIEN KHAI SX'!$V$7:$V$57)</f>
        <v>0</v>
      </c>
      <c r="AI59" s="457">
        <f t="shared" si="44"/>
        <v>0</v>
      </c>
      <c r="AJ59" s="485">
        <f t="shared" si="45"/>
        <v>0</v>
      </c>
      <c r="AK59" s="471">
        <f t="shared" si="46"/>
        <v>0</v>
      </c>
      <c r="AL59" s="28"/>
      <c r="AM59" s="28"/>
      <c r="AN59" s="173"/>
      <c r="AO59" s="115"/>
      <c r="AP59" s="31"/>
      <c r="AQ59" s="31"/>
      <c r="AR59" s="31"/>
      <c r="AS59" s="31"/>
      <c r="AT59" s="31"/>
      <c r="AU59" s="31"/>
    </row>
    <row r="60" spans="1:47" s="51" customFormat="1" ht="14.25" customHeight="1" thickBot="1" x14ac:dyDescent="0.5">
      <c r="A60" s="6">
        <f t="shared" si="24"/>
        <v>47</v>
      </c>
      <c r="B60" s="93"/>
      <c r="C60" s="93">
        <f>IF($B60="",0,VLOOKUP($B60,cube!$B$7:$P$73,2,0))</f>
        <v>0</v>
      </c>
      <c r="D60" s="93">
        <f>IF($B60="",0,VLOOKUP($B60,cube!$B$7:$P$73,6,0))</f>
        <v>0</v>
      </c>
      <c r="E60" s="93">
        <f>COUNTIF($B$14:$B$61,B60)</f>
        <v>0</v>
      </c>
      <c r="F60" s="93">
        <f>IF($B60="",0,VLOOKUP($B60,cube!$B$7:$P$73,3,0))</f>
        <v>0</v>
      </c>
      <c r="G60" s="93">
        <f>IF($B60="",0,VLOOKUP($B60,cube!$B$7:$P$73,4,0))</f>
        <v>0</v>
      </c>
      <c r="H60" s="49"/>
      <c r="I60" s="93"/>
      <c r="J60" s="7">
        <f>IF($B60="",0,VLOOKUP($B60,cube!$B$7:$P$73,14,0))</f>
        <v>0</v>
      </c>
      <c r="K60" s="12">
        <f>IF($B60="",0,VLOOKUP($B60,cube!$B$7:$P$73,9,0))</f>
        <v>0</v>
      </c>
      <c r="L60" s="111">
        <f>IF($B60="",0,VLOOKUP($B60,cube!$B$7:$P$73,10,0))</f>
        <v>0</v>
      </c>
      <c r="M60" s="14">
        <f>((IF($B60="",0,VLOOKUP($B60,cube!$B$7:$P$73,8,0)))*1.1)*1.1</f>
        <v>0</v>
      </c>
      <c r="N60" s="8">
        <f t="shared" si="32"/>
        <v>0</v>
      </c>
      <c r="O60" s="47"/>
      <c r="P60" s="47"/>
      <c r="Q60" s="47">
        <v>0</v>
      </c>
      <c r="R60" s="47">
        <v>0</v>
      </c>
      <c r="S60" s="47">
        <v>0</v>
      </c>
      <c r="T60" s="47">
        <v>0</v>
      </c>
      <c r="U60" s="47">
        <v>0</v>
      </c>
      <c r="V60" s="47">
        <v>0</v>
      </c>
      <c r="W60" s="47"/>
      <c r="X60" s="47"/>
      <c r="Y60" s="47"/>
      <c r="Z60" s="47"/>
      <c r="AA60" s="47"/>
      <c r="AB60" s="475"/>
      <c r="AC60" s="36"/>
      <c r="AD60" s="36"/>
      <c r="AE60" s="363">
        <f t="shared" si="5"/>
        <v>0</v>
      </c>
      <c r="AF60" s="52">
        <v>0</v>
      </c>
      <c r="AG60" s="158">
        <f t="shared" si="33"/>
        <v>0</v>
      </c>
      <c r="AH60" s="47">
        <f>SUMIF('TRIEN KHAI SX'!$C$7:$C$57,$B60,'TRIEN KHAI SX'!$V$7:$V$57)</f>
        <v>0</v>
      </c>
      <c r="AI60" s="457">
        <f t="shared" si="34"/>
        <v>0</v>
      </c>
      <c r="AJ60" s="485">
        <f t="shared" si="35"/>
        <v>0</v>
      </c>
      <c r="AK60" s="471">
        <f t="shared" si="36"/>
        <v>0</v>
      </c>
      <c r="AL60" s="28"/>
      <c r="AM60" s="28"/>
      <c r="AN60" s="173"/>
      <c r="AO60" s="115"/>
      <c r="AP60" s="31"/>
      <c r="AQ60" s="31"/>
      <c r="AR60" s="31"/>
      <c r="AS60" s="31"/>
      <c r="AT60" s="31"/>
      <c r="AU60" s="31"/>
    </row>
    <row r="61" spans="1:47" s="41" customFormat="1" ht="14.25" customHeight="1" thickBot="1" x14ac:dyDescent="0.5">
      <c r="A61" s="90"/>
      <c r="B61" s="94"/>
      <c r="C61" s="94"/>
      <c r="D61" s="94"/>
      <c r="E61" s="94"/>
      <c r="F61" s="94"/>
      <c r="G61" s="94"/>
      <c r="H61" s="94"/>
      <c r="I61" s="94"/>
      <c r="J61" s="348"/>
      <c r="K61" s="21"/>
      <c r="L61" s="125"/>
      <c r="M61" s="21"/>
      <c r="N61" s="55">
        <f>SUM(N14:N60)</f>
        <v>1472</v>
      </c>
      <c r="O61" s="56">
        <f>SUM(O13:O60)</f>
        <v>198</v>
      </c>
      <c r="P61" s="56">
        <f t="shared" ref="P61:AB61" si="53">SUM(P13:P60)</f>
        <v>78</v>
      </c>
      <c r="Q61" s="56">
        <f t="shared" si="53"/>
        <v>210</v>
      </c>
      <c r="R61" s="56">
        <f t="shared" si="53"/>
        <v>260</v>
      </c>
      <c r="S61" s="56">
        <f t="shared" si="53"/>
        <v>94</v>
      </c>
      <c r="T61" s="56">
        <f t="shared" si="53"/>
        <v>230</v>
      </c>
      <c r="U61" s="56">
        <f t="shared" si="53"/>
        <v>201</v>
      </c>
      <c r="V61" s="56">
        <f t="shared" si="53"/>
        <v>201</v>
      </c>
      <c r="W61" s="56">
        <f t="shared" si="53"/>
        <v>0</v>
      </c>
      <c r="X61" s="56">
        <f t="shared" ref="X61:AA61" si="54">SUM(X13:X60)</f>
        <v>0</v>
      </c>
      <c r="Y61" s="56">
        <f t="shared" si="54"/>
        <v>0</v>
      </c>
      <c r="Z61" s="56">
        <f t="shared" si="54"/>
        <v>0</v>
      </c>
      <c r="AA61" s="56">
        <f t="shared" si="54"/>
        <v>0</v>
      </c>
      <c r="AB61" s="56">
        <f t="shared" si="53"/>
        <v>0</v>
      </c>
      <c r="AC61" s="36"/>
      <c r="AD61" s="36"/>
      <c r="AE61" s="366">
        <f t="shared" ref="AE61:AK61" si="55">SUM(AE14:AE60)</f>
        <v>1196</v>
      </c>
      <c r="AF61" s="57">
        <f t="shared" si="55"/>
        <v>1472</v>
      </c>
      <c r="AG61" s="57">
        <f t="shared" si="55"/>
        <v>0</v>
      </c>
      <c r="AH61" s="467">
        <f t="shared" si="55"/>
        <v>1472</v>
      </c>
      <c r="AI61" s="466">
        <f t="shared" si="55"/>
        <v>318597.12029200012</v>
      </c>
      <c r="AJ61" s="486">
        <f>SUM(AJ14:AJ60)</f>
        <v>0</v>
      </c>
      <c r="AK61" s="472">
        <f t="shared" si="55"/>
        <v>0</v>
      </c>
      <c r="AL61" s="28"/>
      <c r="AM61" s="28"/>
      <c r="AN61" s="173"/>
      <c r="AO61" s="115"/>
      <c r="AP61" s="31"/>
      <c r="AQ61" s="31"/>
      <c r="AR61" s="31"/>
      <c r="AS61" s="31"/>
      <c r="AT61" s="31"/>
      <c r="AU61" s="31"/>
    </row>
    <row r="62" spans="1:47" s="59" customFormat="1" ht="14.25" customHeight="1" x14ac:dyDescent="0.45">
      <c r="A62" s="91"/>
      <c r="B62" s="177" t="s">
        <v>55</v>
      </c>
      <c r="C62" s="177"/>
      <c r="D62" s="177"/>
      <c r="E62" s="177"/>
      <c r="F62" s="177"/>
      <c r="G62" s="177"/>
      <c r="H62" s="177"/>
      <c r="I62" s="177"/>
      <c r="J62" s="362"/>
      <c r="K62" s="60"/>
      <c r="L62" s="126"/>
      <c r="M62" s="60"/>
      <c r="N62" s="60">
        <f>SUM(O62:AB62)</f>
        <v>63.282654614999998</v>
      </c>
      <c r="O62" s="61">
        <f>SUMPRODUCT(O13:O61,$K$13:$K$61)</f>
        <v>7.5640205090000006</v>
      </c>
      <c r="P62" s="61">
        <f t="shared" ref="P62:AB62" si="56">SUMPRODUCT(P13:P61,$K$13:$K$61)</f>
        <v>9.5104132039999989</v>
      </c>
      <c r="Q62" s="61">
        <f t="shared" si="56"/>
        <v>8.0264776019999982</v>
      </c>
      <c r="R62" s="61">
        <f t="shared" si="56"/>
        <v>7.1325812879999999</v>
      </c>
      <c r="S62" s="61">
        <f t="shared" si="56"/>
        <v>3.3760759120000006</v>
      </c>
      <c r="T62" s="61">
        <f t="shared" si="56"/>
        <v>8.1426073399999996</v>
      </c>
      <c r="U62" s="61">
        <f t="shared" si="56"/>
        <v>9.7652393800000024</v>
      </c>
      <c r="V62" s="61">
        <f t="shared" si="56"/>
        <v>9.7652393800000024</v>
      </c>
      <c r="W62" s="61">
        <f t="shared" si="56"/>
        <v>0</v>
      </c>
      <c r="X62" s="61">
        <f t="shared" ref="X62:AA62" si="57">SUMPRODUCT(X13:X61,$K$13:$K$61)</f>
        <v>0</v>
      </c>
      <c r="Y62" s="61">
        <f t="shared" si="57"/>
        <v>0</v>
      </c>
      <c r="Z62" s="61">
        <f t="shared" si="57"/>
        <v>0</v>
      </c>
      <c r="AA62" s="61">
        <f t="shared" si="57"/>
        <v>0</v>
      </c>
      <c r="AB62" s="61">
        <f t="shared" si="56"/>
        <v>0</v>
      </c>
      <c r="AC62" s="36"/>
      <c r="AD62" s="36"/>
      <c r="AE62" s="367"/>
      <c r="AF62" s="62"/>
      <c r="AG62" s="62"/>
      <c r="AH62" s="52"/>
      <c r="AI62" s="45"/>
      <c r="AJ62" s="162"/>
      <c r="AK62" s="46"/>
      <c r="AL62" s="28"/>
      <c r="AM62" s="115"/>
      <c r="AN62" s="173"/>
      <c r="AO62" s="115"/>
      <c r="AP62" s="31"/>
      <c r="AQ62" s="31"/>
      <c r="AR62" s="31"/>
      <c r="AS62" s="31"/>
      <c r="AT62" s="31"/>
      <c r="AU62" s="31"/>
    </row>
    <row r="63" spans="1:47" s="59" customFormat="1" ht="14.25" customHeight="1" x14ac:dyDescent="0.45">
      <c r="A63" s="91"/>
      <c r="B63" s="85" t="s">
        <v>54</v>
      </c>
      <c r="C63" s="85"/>
      <c r="D63" s="85"/>
      <c r="E63" s="85"/>
      <c r="F63" s="85"/>
      <c r="G63" s="85"/>
      <c r="H63" s="85"/>
      <c r="I63" s="85"/>
      <c r="J63" s="349"/>
      <c r="K63" s="60"/>
      <c r="L63" s="126"/>
      <c r="M63" s="60"/>
      <c r="N63" s="60">
        <f>SUM(O63:AB63)</f>
        <v>489.62446207599999</v>
      </c>
      <c r="O63" s="61">
        <f>SUMPRODUCT(O13:O61,$J$13:$J$61)</f>
        <v>63.429173499999997</v>
      </c>
      <c r="P63" s="61">
        <f t="shared" ref="P63:AB63" si="58">SUMPRODUCT(P13:P61,$J$13:$J$61)</f>
        <v>67.889311031999995</v>
      </c>
      <c r="Q63" s="61">
        <f t="shared" si="58"/>
        <v>64.278937499999998</v>
      </c>
      <c r="R63" s="61">
        <f t="shared" si="58"/>
        <v>65.617581000000001</v>
      </c>
      <c r="S63" s="61">
        <f t="shared" si="58"/>
        <v>29.297515000000001</v>
      </c>
      <c r="T63" s="61">
        <f t="shared" si="58"/>
        <v>64.283877500000003</v>
      </c>
      <c r="U63" s="61">
        <f t="shared" si="58"/>
        <v>67.414033272000012</v>
      </c>
      <c r="V63" s="61">
        <f t="shared" si="58"/>
        <v>67.414033272000012</v>
      </c>
      <c r="W63" s="61">
        <f t="shared" si="58"/>
        <v>0</v>
      </c>
      <c r="X63" s="61">
        <f t="shared" ref="X63:AA63" si="59">SUMPRODUCT(X13:X61,$J$13:$J$61)</f>
        <v>0</v>
      </c>
      <c r="Y63" s="61">
        <f t="shared" si="59"/>
        <v>0</v>
      </c>
      <c r="Z63" s="61">
        <f t="shared" si="59"/>
        <v>0</v>
      </c>
      <c r="AA63" s="61">
        <f t="shared" si="59"/>
        <v>0</v>
      </c>
      <c r="AB63" s="61">
        <f t="shared" si="58"/>
        <v>0</v>
      </c>
      <c r="AC63" s="36"/>
      <c r="AD63" s="36"/>
      <c r="AE63" s="367"/>
      <c r="AF63" s="62"/>
      <c r="AG63" s="62"/>
      <c r="AH63" s="52"/>
      <c r="AI63" s="45"/>
      <c r="AJ63" s="162"/>
      <c r="AK63" s="46"/>
      <c r="AL63" s="28"/>
      <c r="AM63" s="115"/>
      <c r="AN63" s="173"/>
      <c r="AO63" s="115"/>
      <c r="AP63" s="31"/>
    </row>
    <row r="64" spans="1:47" s="59" customFormat="1" ht="14.25" customHeight="1" x14ac:dyDescent="0.45">
      <c r="A64" s="91"/>
      <c r="B64" s="85" t="s">
        <v>57</v>
      </c>
      <c r="C64" s="85"/>
      <c r="D64" s="85"/>
      <c r="E64" s="85"/>
      <c r="F64" s="85"/>
      <c r="G64" s="85"/>
      <c r="H64" s="85"/>
      <c r="I64" s="85"/>
      <c r="J64" s="349"/>
      <c r="K64" s="60"/>
      <c r="L64" s="126"/>
      <c r="M64" s="60"/>
      <c r="N64" s="60">
        <f>SUM(O64:AB64)</f>
        <v>318597.12029200007</v>
      </c>
      <c r="O64" s="61">
        <f>SUMPRODUCT(O13:O61,$M$13:$M$61)</f>
        <v>38538.918660000025</v>
      </c>
      <c r="P64" s="61">
        <f t="shared" ref="P64:AB64" si="60">SUMPRODUCT(P13:P61,$M$13:$M$61)</f>
        <v>35012.780220000008</v>
      </c>
      <c r="Q64" s="61">
        <f t="shared" si="60"/>
        <v>38220.623320000013</v>
      </c>
      <c r="R64" s="61">
        <f t="shared" si="60"/>
        <v>44234.736172000012</v>
      </c>
      <c r="S64" s="61">
        <f t="shared" si="60"/>
        <v>16727.342500000006</v>
      </c>
      <c r="T64" s="61">
        <f t="shared" si="60"/>
        <v>39150.034000000014</v>
      </c>
      <c r="U64" s="61">
        <f t="shared" si="60"/>
        <v>53356.342710000012</v>
      </c>
      <c r="V64" s="61">
        <f t="shared" si="60"/>
        <v>53356.342710000012</v>
      </c>
      <c r="W64" s="61">
        <f t="shared" si="60"/>
        <v>0</v>
      </c>
      <c r="X64" s="61">
        <f t="shared" ref="X64:AA64" si="61">SUMPRODUCT(X13:X61,$M$13:$M$61)</f>
        <v>0</v>
      </c>
      <c r="Y64" s="61">
        <f t="shared" si="61"/>
        <v>0</v>
      </c>
      <c r="Z64" s="61">
        <f t="shared" si="61"/>
        <v>0</v>
      </c>
      <c r="AA64" s="61">
        <f t="shared" si="61"/>
        <v>0</v>
      </c>
      <c r="AB64" s="61">
        <f t="shared" si="60"/>
        <v>0</v>
      </c>
      <c r="AC64" s="36"/>
      <c r="AD64" s="36"/>
      <c r="AE64" s="367"/>
      <c r="AF64" s="62"/>
      <c r="AG64" s="62"/>
      <c r="AH64" s="45"/>
      <c r="AI64" s="45"/>
      <c r="AJ64" s="162"/>
      <c r="AK64" s="46"/>
      <c r="AL64" s="28"/>
      <c r="AM64" s="115"/>
      <c r="AN64" s="115"/>
      <c r="AO64" s="115"/>
      <c r="AP64" s="31"/>
    </row>
    <row r="65" spans="1:43" s="66" customFormat="1" ht="14.25" customHeight="1" x14ac:dyDescent="0.45">
      <c r="B65" s="382"/>
      <c r="C65" s="430"/>
      <c r="D65" s="430"/>
      <c r="E65" s="430"/>
      <c r="F65" s="430"/>
      <c r="G65" s="430"/>
      <c r="H65" s="430"/>
      <c r="I65" s="430"/>
      <c r="J65" s="430"/>
      <c r="K65" s="69"/>
      <c r="L65" s="68"/>
      <c r="M65" s="69"/>
      <c r="N65" s="382"/>
      <c r="O65" s="431"/>
      <c r="P65" s="431"/>
      <c r="Q65" s="431"/>
      <c r="R65" s="431"/>
      <c r="S65" s="431"/>
      <c r="T65" s="431"/>
      <c r="U65" s="431"/>
      <c r="V65" s="431"/>
      <c r="W65" s="431"/>
      <c r="X65" s="431"/>
      <c r="Y65" s="431"/>
      <c r="Z65" s="431"/>
      <c r="AA65" s="431"/>
      <c r="AB65" s="431"/>
      <c r="AC65" s="36"/>
      <c r="AD65" s="36"/>
      <c r="AE65" s="305"/>
      <c r="AG65" s="70"/>
      <c r="AJ65" s="487"/>
      <c r="AK65" s="481"/>
      <c r="AM65" s="67"/>
      <c r="AN65" s="67"/>
      <c r="AO65" s="67"/>
      <c r="AP65" s="67"/>
      <c r="AQ65" s="67"/>
    </row>
    <row r="66" spans="1:43" s="59" customFormat="1" ht="14.25" customHeight="1" x14ac:dyDescent="0.45">
      <c r="A66" s="62"/>
      <c r="B66" s="45" t="s">
        <v>138</v>
      </c>
      <c r="C66" s="45"/>
      <c r="D66" s="45"/>
      <c r="E66" s="45"/>
      <c r="F66" s="45"/>
      <c r="G66" s="45"/>
      <c r="H66" s="45"/>
      <c r="I66" s="45"/>
      <c r="J66" s="45"/>
      <c r="K66" s="62"/>
      <c r="L66" s="62"/>
      <c r="M66" s="62"/>
      <c r="N66" s="45" t="s">
        <v>138</v>
      </c>
      <c r="O66" s="62">
        <f t="shared" ref="O66:AB66" si="62">O63/67</f>
        <v>0.94670408208955215</v>
      </c>
      <c r="P66" s="62">
        <f t="shared" si="62"/>
        <v>1.0132732989850746</v>
      </c>
      <c r="Q66" s="62">
        <f t="shared" si="62"/>
        <v>0.95938712686567162</v>
      </c>
      <c r="R66" s="62">
        <f t="shared" si="62"/>
        <v>0.97936688059701493</v>
      </c>
      <c r="S66" s="62">
        <f t="shared" si="62"/>
        <v>0.43727634328358211</v>
      </c>
      <c r="T66" s="62">
        <f t="shared" si="62"/>
        <v>0.95946085820895521</v>
      </c>
      <c r="U66" s="62">
        <f t="shared" si="62"/>
        <v>1.0061796010746271</v>
      </c>
      <c r="V66" s="62">
        <f t="shared" si="62"/>
        <v>1.0061796010746271</v>
      </c>
      <c r="W66" s="62">
        <f t="shared" si="62"/>
        <v>0</v>
      </c>
      <c r="X66" s="62">
        <f t="shared" ref="X66:AA66" si="63">X63/67</f>
        <v>0</v>
      </c>
      <c r="Y66" s="62">
        <f t="shared" si="63"/>
        <v>0</v>
      </c>
      <c r="Z66" s="62">
        <f t="shared" si="63"/>
        <v>0</v>
      </c>
      <c r="AA66" s="62">
        <f t="shared" si="63"/>
        <v>0</v>
      </c>
      <c r="AB66" s="62">
        <f t="shared" si="62"/>
        <v>0</v>
      </c>
      <c r="AC66" s="29"/>
      <c r="AD66" s="29"/>
      <c r="AE66" s="368"/>
      <c r="AH66" s="46"/>
      <c r="AI66" s="46"/>
      <c r="AJ66" s="58"/>
      <c r="AK66" s="46"/>
    </row>
    <row r="67" spans="1:43" ht="14.25" customHeight="1" x14ac:dyDescent="0.45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78"/>
      <c r="AC67" s="29"/>
      <c r="AD67" s="29"/>
      <c r="AJ67" s="488"/>
      <c r="AM67" s="46"/>
      <c r="AN67" s="46"/>
      <c r="AO67" s="46"/>
      <c r="AP67" s="46"/>
      <c r="AQ67" s="46"/>
    </row>
    <row r="68" spans="1:43" s="74" customFormat="1" ht="14.25" customHeight="1" x14ac:dyDescent="0.45">
      <c r="C68" s="44"/>
      <c r="D68" s="44"/>
      <c r="E68" s="44"/>
      <c r="F68" s="44"/>
      <c r="G68" s="44"/>
      <c r="H68" s="44"/>
      <c r="I68" s="44"/>
      <c r="J68" s="44"/>
      <c r="K68" s="44"/>
      <c r="L68" s="51"/>
      <c r="M68" s="51"/>
      <c r="N68" s="78"/>
      <c r="O68" s="44"/>
      <c r="P68" s="44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31"/>
      <c r="AC68" s="29"/>
      <c r="AD68" s="29"/>
      <c r="AE68" s="360"/>
      <c r="AH68" s="80"/>
      <c r="AJ68" s="473"/>
      <c r="AK68" s="478"/>
    </row>
    <row r="69" spans="1:43" s="51" customFormat="1" ht="14.25" customHeight="1" x14ac:dyDescent="0.45">
      <c r="U69" s="46"/>
      <c r="AB69" s="58"/>
      <c r="AC69" s="29"/>
      <c r="AD69" s="29"/>
      <c r="AE69" s="351"/>
      <c r="AJ69" s="58"/>
      <c r="AK69" s="46"/>
    </row>
    <row r="70" spans="1:43" s="51" customFormat="1" ht="14.25" customHeight="1" x14ac:dyDescent="0.45">
      <c r="AB70" s="58"/>
      <c r="AC70" s="36"/>
      <c r="AD70" s="36"/>
      <c r="AE70" s="351"/>
      <c r="AJ70" s="58"/>
      <c r="AK70" s="46"/>
    </row>
    <row r="71" spans="1:43" ht="14.25" customHeight="1" x14ac:dyDescent="0.45">
      <c r="B71" s="51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77"/>
      <c r="AC71" s="36"/>
      <c r="AD71" s="36"/>
      <c r="AJ71" s="488"/>
    </row>
    <row r="72" spans="1:43" ht="14.25" customHeight="1" x14ac:dyDescent="0.45">
      <c r="B72" s="51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AC72" s="36"/>
      <c r="AD72" s="36"/>
      <c r="AJ72" s="488"/>
    </row>
    <row r="73" spans="1:43" ht="14.25" customHeight="1" x14ac:dyDescent="0.45">
      <c r="B73" s="46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AC73" s="36"/>
      <c r="AD73" s="36"/>
      <c r="AJ73" s="488"/>
    </row>
    <row r="74" spans="1:43" ht="14.25" customHeight="1" x14ac:dyDescent="0.45">
      <c r="B74" s="51"/>
      <c r="C74" s="46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AC74" s="36"/>
      <c r="AD74" s="36"/>
      <c r="AJ74" s="488"/>
    </row>
    <row r="75" spans="1:43" ht="14.25" customHeight="1" x14ac:dyDescent="0.45">
      <c r="B75" s="51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AC75" s="36"/>
      <c r="AD75" s="36"/>
      <c r="AJ75" s="488"/>
    </row>
    <row r="76" spans="1:43" ht="14.25" customHeight="1" x14ac:dyDescent="0.45">
      <c r="B76" s="51"/>
      <c r="C76" s="46"/>
      <c r="D76" s="44"/>
      <c r="E76" s="44"/>
      <c r="F76" s="44"/>
      <c r="G76" s="44"/>
      <c r="H76" s="44"/>
      <c r="I76" s="44"/>
      <c r="J76" s="44"/>
      <c r="L76" s="74"/>
      <c r="M76" s="44"/>
      <c r="N76" s="44"/>
      <c r="AC76" s="36"/>
      <c r="AD76" s="36"/>
      <c r="AJ76" s="488"/>
    </row>
    <row r="77" spans="1:43" ht="14.25" customHeight="1" x14ac:dyDescent="0.45">
      <c r="B77" s="51"/>
      <c r="C77" s="44"/>
      <c r="D77" s="44"/>
      <c r="E77" s="44"/>
      <c r="F77" s="44"/>
      <c r="G77" s="44"/>
      <c r="H77" s="44"/>
      <c r="I77" s="44"/>
      <c r="J77" s="44"/>
      <c r="L77" s="74"/>
      <c r="M77" s="44"/>
      <c r="N77" s="44"/>
      <c r="AC77" s="36"/>
      <c r="AD77" s="36"/>
      <c r="AJ77" s="488"/>
    </row>
    <row r="78" spans="1:43" ht="14.25" customHeight="1" x14ac:dyDescent="0.45">
      <c r="B78" s="51"/>
      <c r="C78" s="44"/>
      <c r="D78" s="44"/>
      <c r="E78" s="44"/>
      <c r="F78" s="44"/>
      <c r="G78" s="44"/>
      <c r="H78" s="44"/>
      <c r="I78" s="44"/>
      <c r="J78" s="44"/>
      <c r="L78" s="74"/>
      <c r="M78" s="44"/>
      <c r="N78" s="44"/>
      <c r="AC78" s="36"/>
      <c r="AD78" s="36"/>
      <c r="AJ78" s="488"/>
    </row>
    <row r="79" spans="1:43" ht="14.25" customHeight="1" x14ac:dyDescent="0.45">
      <c r="B79" s="44"/>
      <c r="C79" s="44"/>
      <c r="D79" s="44"/>
      <c r="E79" s="44"/>
      <c r="F79" s="44"/>
      <c r="G79" s="44"/>
      <c r="H79" s="44"/>
      <c r="I79" s="44"/>
      <c r="J79" s="44"/>
      <c r="L79" s="74"/>
      <c r="M79" s="44"/>
      <c r="N79" s="44"/>
      <c r="AC79" s="36"/>
      <c r="AD79" s="36"/>
      <c r="AJ79" s="488"/>
    </row>
    <row r="80" spans="1:43" ht="14.25" customHeight="1" x14ac:dyDescent="0.45">
      <c r="B80" s="44"/>
      <c r="C80" s="44"/>
      <c r="D80" s="44"/>
      <c r="E80" s="44"/>
      <c r="F80" s="44"/>
      <c r="G80" s="44"/>
      <c r="H80" s="44"/>
      <c r="I80" s="44"/>
      <c r="J80" s="44"/>
      <c r="L80" s="74"/>
      <c r="M80" s="44"/>
      <c r="N80" s="44"/>
      <c r="AC80" s="36"/>
      <c r="AD80" s="36"/>
      <c r="AJ80" s="488"/>
    </row>
    <row r="81" spans="2:36" ht="14.25" customHeight="1" x14ac:dyDescent="0.45">
      <c r="B81" s="44"/>
      <c r="C81" s="44"/>
      <c r="D81" s="44"/>
      <c r="E81" s="44"/>
      <c r="F81" s="44"/>
      <c r="G81" s="44"/>
      <c r="H81" s="44"/>
      <c r="I81" s="44"/>
      <c r="J81" s="44"/>
      <c r="L81" s="74"/>
      <c r="M81" s="44"/>
      <c r="N81" s="44"/>
      <c r="AC81" s="36"/>
      <c r="AD81" s="36"/>
      <c r="AJ81" s="488"/>
    </row>
    <row r="82" spans="2:36" ht="14.25" customHeight="1" x14ac:dyDescent="0.45">
      <c r="B82" s="44"/>
      <c r="C82" s="44"/>
      <c r="D82" s="44"/>
      <c r="E82" s="44"/>
      <c r="F82" s="44"/>
      <c r="G82" s="44"/>
      <c r="H82" s="44"/>
      <c r="I82" s="44"/>
      <c r="J82" s="44"/>
      <c r="L82" s="74"/>
      <c r="M82" s="44"/>
      <c r="N82" s="44"/>
      <c r="AC82" s="36"/>
      <c r="AD82" s="36"/>
      <c r="AJ82" s="488"/>
    </row>
    <row r="83" spans="2:36" ht="14.25" customHeight="1" x14ac:dyDescent="0.45">
      <c r="B83" s="44"/>
      <c r="C83" s="44"/>
      <c r="D83" s="44"/>
      <c r="E83" s="44"/>
      <c r="F83" s="44"/>
      <c r="G83" s="44"/>
      <c r="H83" s="44"/>
      <c r="I83" s="44"/>
      <c r="J83" s="44"/>
      <c r="L83" s="74"/>
      <c r="M83" s="44"/>
      <c r="N83" s="44"/>
      <c r="AC83" s="36"/>
      <c r="AD83" s="36"/>
      <c r="AJ83" s="488"/>
    </row>
    <row r="84" spans="2:36" ht="14.25" customHeight="1" x14ac:dyDescent="0.45">
      <c r="B84" s="44"/>
      <c r="C84" s="44"/>
      <c r="D84" s="44"/>
      <c r="E84" s="44"/>
      <c r="F84" s="44"/>
      <c r="G84" s="44"/>
      <c r="H84" s="44"/>
      <c r="I84" s="44"/>
      <c r="J84" s="44"/>
      <c r="L84" s="74"/>
      <c r="M84" s="44"/>
      <c r="N84" s="44"/>
      <c r="AC84" s="36"/>
      <c r="AD84" s="36"/>
      <c r="AJ84" s="488"/>
    </row>
    <row r="85" spans="2:36" ht="14.25" customHeight="1" x14ac:dyDescent="0.45">
      <c r="B85" s="44"/>
      <c r="C85" s="44"/>
      <c r="D85" s="44"/>
      <c r="E85" s="44"/>
      <c r="F85" s="44"/>
      <c r="G85" s="44"/>
      <c r="H85" s="44"/>
      <c r="I85" s="44"/>
      <c r="J85" s="44"/>
      <c r="L85" s="74"/>
      <c r="M85" s="44"/>
      <c r="N85" s="44"/>
      <c r="AC85" s="36"/>
      <c r="AD85" s="36"/>
      <c r="AJ85" s="488"/>
    </row>
    <row r="86" spans="2:36" ht="14.25" customHeight="1" x14ac:dyDescent="0.45">
      <c r="B86" s="44"/>
      <c r="C86" s="44"/>
      <c r="D86" s="44"/>
      <c r="E86" s="44"/>
      <c r="F86" s="44"/>
      <c r="G86" s="44"/>
      <c r="H86" s="44"/>
      <c r="I86" s="44"/>
      <c r="J86" s="44"/>
      <c r="L86" s="74"/>
      <c r="M86" s="44"/>
      <c r="N86" s="44"/>
      <c r="AC86" s="36"/>
      <c r="AD86" s="36"/>
      <c r="AJ86" s="488"/>
    </row>
    <row r="87" spans="2:36" ht="14.25" customHeight="1" x14ac:dyDescent="0.45">
      <c r="B87" s="44"/>
      <c r="C87" s="44"/>
      <c r="D87" s="44"/>
      <c r="E87" s="44"/>
      <c r="F87" s="44"/>
      <c r="G87" s="44"/>
      <c r="H87" s="44"/>
      <c r="I87" s="44"/>
      <c r="J87" s="44"/>
      <c r="L87" s="74"/>
      <c r="M87" s="44"/>
      <c r="N87" s="44"/>
      <c r="AC87" s="36"/>
      <c r="AD87" s="36"/>
      <c r="AJ87" s="488"/>
    </row>
    <row r="88" spans="2:36" ht="14.25" customHeight="1" x14ac:dyDescent="0.45">
      <c r="B88" s="44"/>
      <c r="C88" s="44"/>
      <c r="D88" s="44"/>
      <c r="E88" s="44"/>
      <c r="F88" s="44"/>
      <c r="G88" s="44"/>
      <c r="H88" s="44"/>
      <c r="I88" s="44"/>
      <c r="J88" s="44"/>
      <c r="L88" s="74"/>
      <c r="M88" s="44"/>
      <c r="N88" s="44"/>
      <c r="AC88" s="36"/>
      <c r="AD88" s="36"/>
      <c r="AJ88" s="488"/>
    </row>
    <row r="89" spans="2:36" x14ac:dyDescent="0.45">
      <c r="B89" s="44"/>
      <c r="C89" s="44"/>
      <c r="D89" s="44"/>
      <c r="E89" s="44"/>
      <c r="F89" s="44"/>
      <c r="G89" s="44"/>
      <c r="H89" s="44"/>
      <c r="I89" s="44"/>
      <c r="J89" s="44"/>
      <c r="L89" s="74"/>
      <c r="M89" s="44"/>
      <c r="N89" s="44"/>
      <c r="AC89" s="36"/>
      <c r="AD89" s="36"/>
      <c r="AJ89" s="488"/>
    </row>
    <row r="90" spans="2:36" x14ac:dyDescent="0.45">
      <c r="B90" s="44"/>
      <c r="C90" s="44"/>
      <c r="D90" s="44"/>
      <c r="E90" s="44"/>
      <c r="F90" s="44"/>
      <c r="G90" s="44"/>
      <c r="H90" s="44"/>
      <c r="I90" s="44"/>
      <c r="J90" s="44"/>
      <c r="L90" s="74"/>
      <c r="M90" s="44"/>
      <c r="N90" s="44"/>
      <c r="AC90" s="36"/>
      <c r="AD90" s="36"/>
      <c r="AJ90" s="488"/>
    </row>
    <row r="91" spans="2:36" x14ac:dyDescent="0.45">
      <c r="B91" s="44"/>
      <c r="C91" s="44"/>
      <c r="D91" s="44"/>
      <c r="E91" s="44"/>
      <c r="F91" s="44"/>
      <c r="G91" s="44"/>
      <c r="H91" s="44"/>
      <c r="I91" s="44"/>
      <c r="J91" s="44"/>
      <c r="L91" s="74"/>
      <c r="M91" s="44"/>
      <c r="N91" s="44"/>
      <c r="AC91" s="36"/>
      <c r="AD91" s="36"/>
      <c r="AJ91" s="488"/>
    </row>
    <row r="92" spans="2:36" x14ac:dyDescent="0.45">
      <c r="B92" s="44"/>
      <c r="C92" s="44"/>
      <c r="D92" s="44"/>
      <c r="E92" s="44"/>
      <c r="F92" s="44"/>
      <c r="G92" s="44"/>
      <c r="H92" s="44"/>
      <c r="I92" s="44"/>
      <c r="J92" s="44"/>
      <c r="L92" s="74"/>
      <c r="M92" s="44"/>
      <c r="N92" s="44"/>
      <c r="AC92" s="36"/>
      <c r="AD92" s="36"/>
      <c r="AJ92" s="488"/>
    </row>
    <row r="93" spans="2:36" x14ac:dyDescent="0.45">
      <c r="B93" s="44"/>
      <c r="C93" s="44"/>
      <c r="D93" s="44"/>
      <c r="E93" s="44"/>
      <c r="F93" s="44"/>
      <c r="G93" s="44"/>
      <c r="H93" s="44"/>
      <c r="I93" s="44"/>
      <c r="J93" s="44"/>
      <c r="L93" s="74"/>
      <c r="M93" s="44"/>
      <c r="N93" s="44"/>
      <c r="AC93" s="36"/>
      <c r="AD93" s="36"/>
      <c r="AJ93" s="488"/>
    </row>
    <row r="94" spans="2:36" x14ac:dyDescent="0.45">
      <c r="B94" s="44"/>
      <c r="C94" s="44"/>
      <c r="D94" s="44"/>
      <c r="E94" s="44"/>
      <c r="F94" s="44"/>
      <c r="G94" s="44"/>
      <c r="H94" s="44"/>
      <c r="I94" s="44"/>
      <c r="J94" s="44"/>
      <c r="L94" s="74"/>
      <c r="M94" s="44"/>
      <c r="N94" s="44"/>
      <c r="AC94" s="36"/>
      <c r="AD94" s="36"/>
      <c r="AJ94" s="488"/>
    </row>
    <row r="95" spans="2:36" x14ac:dyDescent="0.45">
      <c r="B95" s="44"/>
      <c r="C95" s="44"/>
      <c r="D95" s="44"/>
      <c r="E95" s="44"/>
      <c r="F95" s="44"/>
      <c r="G95" s="44"/>
      <c r="H95" s="44"/>
      <c r="I95" s="44"/>
      <c r="J95" s="44"/>
      <c r="L95" s="74"/>
      <c r="M95" s="44"/>
      <c r="N95" s="44"/>
      <c r="AC95" s="36"/>
      <c r="AD95" s="36"/>
      <c r="AJ95" s="488"/>
    </row>
    <row r="96" spans="2:36" x14ac:dyDescent="0.45">
      <c r="B96" s="44"/>
      <c r="C96" s="44"/>
      <c r="D96" s="44"/>
      <c r="E96" s="44"/>
      <c r="F96" s="44"/>
      <c r="G96" s="44"/>
      <c r="H96" s="44"/>
      <c r="I96" s="44"/>
      <c r="J96" s="44"/>
      <c r="L96" s="74"/>
      <c r="M96" s="44"/>
      <c r="N96" s="44"/>
      <c r="AC96" s="36"/>
      <c r="AD96" s="36"/>
      <c r="AJ96" s="488"/>
    </row>
    <row r="97" spans="2:36" x14ac:dyDescent="0.45">
      <c r="B97" s="44"/>
      <c r="C97" s="44"/>
      <c r="D97" s="44"/>
      <c r="E97" s="44"/>
      <c r="F97" s="44"/>
      <c r="G97" s="44"/>
      <c r="H97" s="44"/>
      <c r="I97" s="44"/>
      <c r="J97" s="44"/>
      <c r="L97" s="74"/>
      <c r="M97" s="44"/>
      <c r="N97" s="44"/>
      <c r="AC97" s="36"/>
      <c r="AD97" s="36"/>
      <c r="AJ97" s="488"/>
    </row>
    <row r="98" spans="2:36" x14ac:dyDescent="0.45">
      <c r="B98" s="44"/>
      <c r="C98" s="44"/>
      <c r="D98" s="44"/>
      <c r="E98" s="44"/>
      <c r="F98" s="44"/>
      <c r="G98" s="44"/>
      <c r="H98" s="44"/>
      <c r="I98" s="44"/>
      <c r="J98" s="44"/>
      <c r="L98" s="74"/>
      <c r="M98" s="44"/>
      <c r="N98" s="44"/>
      <c r="AC98" s="36"/>
      <c r="AD98" s="36"/>
      <c r="AJ98" s="488"/>
    </row>
    <row r="99" spans="2:36" x14ac:dyDescent="0.45">
      <c r="B99" s="44"/>
      <c r="C99" s="44"/>
      <c r="D99" s="44"/>
      <c r="E99" s="44"/>
      <c r="F99" s="44"/>
      <c r="G99" s="44"/>
      <c r="H99" s="44"/>
      <c r="I99" s="44"/>
      <c r="J99" s="44"/>
      <c r="L99" s="74"/>
      <c r="M99" s="44"/>
      <c r="N99" s="44"/>
      <c r="AC99" s="36"/>
      <c r="AD99" s="36"/>
      <c r="AJ99" s="488"/>
    </row>
    <row r="100" spans="2:36" x14ac:dyDescent="0.45">
      <c r="B100" s="44"/>
      <c r="C100" s="44"/>
      <c r="D100" s="44"/>
      <c r="E100" s="44"/>
      <c r="F100" s="44"/>
      <c r="G100" s="44"/>
      <c r="H100" s="44"/>
      <c r="I100" s="44"/>
      <c r="J100" s="44"/>
      <c r="L100" s="74"/>
      <c r="M100" s="44"/>
      <c r="N100" s="44"/>
      <c r="AC100" s="36"/>
      <c r="AD100" s="36"/>
      <c r="AJ100" s="488"/>
    </row>
    <row r="101" spans="2:36" x14ac:dyDescent="0.45">
      <c r="B101" s="44"/>
      <c r="C101" s="44"/>
      <c r="D101" s="44"/>
      <c r="E101" s="44"/>
      <c r="F101" s="44"/>
      <c r="G101" s="44"/>
      <c r="H101" s="44"/>
      <c r="I101" s="44"/>
      <c r="J101" s="44"/>
      <c r="L101" s="74"/>
      <c r="M101" s="44"/>
      <c r="N101" s="44"/>
      <c r="AC101" s="36"/>
      <c r="AD101" s="36"/>
      <c r="AJ101" s="488"/>
    </row>
    <row r="102" spans="2:36" x14ac:dyDescent="0.45">
      <c r="B102" s="44"/>
      <c r="C102" s="44"/>
      <c r="D102" s="44"/>
      <c r="E102" s="44"/>
      <c r="F102" s="44"/>
      <c r="G102" s="44"/>
      <c r="H102" s="44"/>
      <c r="I102" s="44"/>
      <c r="J102" s="44"/>
      <c r="L102" s="74"/>
      <c r="M102" s="44"/>
      <c r="N102" s="44"/>
      <c r="AC102" s="36"/>
      <c r="AD102" s="36"/>
      <c r="AJ102" s="488"/>
    </row>
    <row r="103" spans="2:36" x14ac:dyDescent="0.45">
      <c r="B103" s="44"/>
      <c r="C103" s="44"/>
      <c r="D103" s="44"/>
      <c r="E103" s="44"/>
      <c r="F103" s="44"/>
      <c r="G103" s="44"/>
      <c r="H103" s="44"/>
      <c r="I103" s="44"/>
      <c r="J103" s="44"/>
      <c r="L103" s="74"/>
      <c r="M103" s="44"/>
      <c r="N103" s="44"/>
      <c r="AC103" s="36"/>
      <c r="AD103" s="36"/>
      <c r="AJ103" s="488"/>
    </row>
    <row r="104" spans="2:36" x14ac:dyDescent="0.45">
      <c r="B104" s="44"/>
      <c r="C104" s="44"/>
      <c r="D104" s="44"/>
      <c r="E104" s="44"/>
      <c r="F104" s="44"/>
      <c r="G104" s="44"/>
      <c r="H104" s="44"/>
      <c r="I104" s="44"/>
      <c r="J104" s="44"/>
      <c r="L104" s="74"/>
      <c r="M104" s="44"/>
      <c r="N104" s="44"/>
      <c r="AC104" s="36"/>
      <c r="AD104" s="36"/>
      <c r="AJ104" s="488"/>
    </row>
    <row r="105" spans="2:36" x14ac:dyDescent="0.45">
      <c r="B105" s="44"/>
      <c r="C105" s="44"/>
      <c r="D105" s="44"/>
      <c r="E105" s="44"/>
      <c r="F105" s="44"/>
      <c r="G105" s="44"/>
      <c r="H105" s="44"/>
      <c r="I105" s="44"/>
      <c r="J105" s="44"/>
      <c r="L105" s="74"/>
      <c r="M105" s="44"/>
      <c r="N105" s="44"/>
      <c r="AC105" s="36"/>
      <c r="AD105" s="36"/>
      <c r="AJ105" s="488"/>
    </row>
    <row r="106" spans="2:36" x14ac:dyDescent="0.45">
      <c r="B106" s="44"/>
      <c r="C106" s="44"/>
      <c r="D106" s="44"/>
      <c r="E106" s="44"/>
      <c r="F106" s="44"/>
      <c r="G106" s="44"/>
      <c r="H106" s="44"/>
      <c r="I106" s="44"/>
      <c r="J106" s="44"/>
      <c r="L106" s="74"/>
      <c r="M106" s="44"/>
      <c r="N106" s="44"/>
      <c r="AC106" s="36"/>
      <c r="AD106" s="36"/>
      <c r="AJ106" s="488"/>
    </row>
    <row r="107" spans="2:36" x14ac:dyDescent="0.45">
      <c r="B107" s="44"/>
      <c r="C107" s="44"/>
      <c r="D107" s="44"/>
      <c r="E107" s="44"/>
      <c r="F107" s="44"/>
      <c r="G107" s="44"/>
      <c r="H107" s="44"/>
      <c r="I107" s="44"/>
      <c r="J107" s="44"/>
      <c r="L107" s="74"/>
      <c r="M107" s="44"/>
      <c r="N107" s="44"/>
      <c r="AC107" s="36"/>
      <c r="AD107" s="36"/>
      <c r="AJ107" s="488"/>
    </row>
    <row r="108" spans="2:36" x14ac:dyDescent="0.45">
      <c r="B108" s="44"/>
      <c r="C108" s="44"/>
      <c r="D108" s="44"/>
      <c r="E108" s="44"/>
      <c r="F108" s="44"/>
      <c r="G108" s="44"/>
      <c r="H108" s="44"/>
      <c r="I108" s="44"/>
      <c r="J108" s="44"/>
      <c r="L108" s="74"/>
      <c r="M108" s="44"/>
      <c r="N108" s="44"/>
      <c r="AC108" s="36"/>
      <c r="AD108" s="36"/>
      <c r="AJ108" s="488"/>
    </row>
    <row r="109" spans="2:36" x14ac:dyDescent="0.45">
      <c r="B109" s="44"/>
      <c r="C109" s="44"/>
      <c r="D109" s="44"/>
      <c r="E109" s="44"/>
      <c r="F109" s="44"/>
      <c r="G109" s="44"/>
      <c r="H109" s="44"/>
      <c r="I109" s="44"/>
      <c r="J109" s="44"/>
      <c r="L109" s="74"/>
      <c r="M109" s="44"/>
      <c r="N109" s="44"/>
      <c r="AC109" s="36"/>
      <c r="AD109" s="36"/>
      <c r="AJ109" s="488"/>
    </row>
    <row r="110" spans="2:36" x14ac:dyDescent="0.45">
      <c r="B110" s="44"/>
      <c r="C110" s="44"/>
      <c r="D110" s="44"/>
      <c r="E110" s="44"/>
      <c r="F110" s="44"/>
      <c r="G110" s="44"/>
      <c r="H110" s="44"/>
      <c r="I110" s="44"/>
      <c r="J110" s="44"/>
      <c r="L110" s="74"/>
      <c r="M110" s="44"/>
      <c r="N110" s="44"/>
      <c r="AC110" s="36"/>
      <c r="AD110" s="36"/>
      <c r="AJ110" s="488"/>
    </row>
    <row r="111" spans="2:36" x14ac:dyDescent="0.45">
      <c r="B111" s="44"/>
      <c r="C111" s="44"/>
      <c r="D111" s="44"/>
      <c r="E111" s="44"/>
      <c r="F111" s="44"/>
      <c r="G111" s="44"/>
      <c r="H111" s="44"/>
      <c r="I111" s="44"/>
      <c r="J111" s="44"/>
      <c r="L111" s="74"/>
      <c r="M111" s="44"/>
      <c r="N111" s="44"/>
      <c r="AC111" s="36"/>
      <c r="AD111" s="36"/>
      <c r="AJ111" s="488"/>
    </row>
    <row r="112" spans="2:36" x14ac:dyDescent="0.45">
      <c r="B112" s="44"/>
      <c r="C112" s="44"/>
      <c r="D112" s="44"/>
      <c r="E112" s="44"/>
      <c r="F112" s="44"/>
      <c r="G112" s="44"/>
      <c r="H112" s="44"/>
      <c r="I112" s="44"/>
      <c r="J112" s="44"/>
      <c r="L112" s="74"/>
      <c r="M112" s="44"/>
      <c r="N112" s="44"/>
      <c r="AC112" s="36"/>
      <c r="AD112" s="36"/>
      <c r="AJ112" s="488"/>
    </row>
    <row r="113" spans="2:36" x14ac:dyDescent="0.45">
      <c r="B113" s="44"/>
      <c r="C113" s="44"/>
      <c r="D113" s="44"/>
      <c r="E113" s="44"/>
      <c r="F113" s="44"/>
      <c r="G113" s="44"/>
      <c r="H113" s="44"/>
      <c r="I113" s="44"/>
      <c r="J113" s="44"/>
      <c r="L113" s="74"/>
      <c r="M113" s="44"/>
      <c r="N113" s="44"/>
      <c r="AC113" s="36"/>
      <c r="AD113" s="36"/>
      <c r="AJ113" s="488"/>
    </row>
    <row r="114" spans="2:36" x14ac:dyDescent="0.45">
      <c r="B114" s="44"/>
      <c r="C114" s="44"/>
      <c r="D114" s="44"/>
      <c r="E114" s="44"/>
      <c r="F114" s="44"/>
      <c r="G114" s="44"/>
      <c r="H114" s="44"/>
      <c r="I114" s="44"/>
      <c r="J114" s="44"/>
      <c r="L114" s="74"/>
      <c r="M114" s="44"/>
      <c r="N114" s="44"/>
      <c r="AC114" s="36"/>
      <c r="AD114" s="36"/>
      <c r="AJ114" s="488"/>
    </row>
    <row r="115" spans="2:36" x14ac:dyDescent="0.45">
      <c r="B115" s="44"/>
      <c r="C115" s="44"/>
      <c r="D115" s="44"/>
      <c r="E115" s="44"/>
      <c r="F115" s="44"/>
      <c r="G115" s="44"/>
      <c r="H115" s="44"/>
      <c r="I115" s="44"/>
      <c r="J115" s="44"/>
      <c r="L115" s="74"/>
      <c r="M115" s="44"/>
      <c r="N115" s="44"/>
      <c r="AC115" s="36"/>
      <c r="AD115" s="36"/>
      <c r="AJ115" s="488"/>
    </row>
    <row r="116" spans="2:36" x14ac:dyDescent="0.45">
      <c r="B116" s="44"/>
      <c r="C116" s="44"/>
      <c r="D116" s="44"/>
      <c r="E116" s="44"/>
      <c r="F116" s="44"/>
      <c r="G116" s="44"/>
      <c r="H116" s="44"/>
      <c r="I116" s="44"/>
      <c r="J116" s="44"/>
      <c r="L116" s="74"/>
      <c r="M116" s="44"/>
      <c r="N116" s="44"/>
      <c r="AC116" s="36"/>
      <c r="AD116" s="36"/>
      <c r="AJ116" s="488"/>
    </row>
    <row r="117" spans="2:36" x14ac:dyDescent="0.45">
      <c r="B117" s="44"/>
      <c r="C117" s="44"/>
      <c r="D117" s="44"/>
      <c r="E117" s="44"/>
      <c r="F117" s="44"/>
      <c r="G117" s="44"/>
      <c r="H117" s="44"/>
      <c r="I117" s="44"/>
      <c r="J117" s="44"/>
      <c r="L117" s="74"/>
      <c r="M117" s="44"/>
      <c r="N117" s="44"/>
      <c r="AC117" s="36"/>
      <c r="AD117" s="36"/>
      <c r="AJ117" s="488"/>
    </row>
    <row r="118" spans="2:36" x14ac:dyDescent="0.45">
      <c r="B118" s="44"/>
      <c r="C118" s="44"/>
      <c r="D118" s="44"/>
      <c r="E118" s="44"/>
      <c r="F118" s="44"/>
      <c r="G118" s="44"/>
      <c r="H118" s="44"/>
      <c r="I118" s="44"/>
      <c r="J118" s="44"/>
      <c r="L118" s="74"/>
      <c r="M118" s="44"/>
      <c r="N118" s="44"/>
      <c r="AC118" s="36"/>
      <c r="AD118" s="36"/>
      <c r="AJ118" s="488"/>
    </row>
    <row r="119" spans="2:36" x14ac:dyDescent="0.45">
      <c r="B119" s="44"/>
      <c r="C119" s="44"/>
      <c r="D119" s="44"/>
      <c r="E119" s="44"/>
      <c r="F119" s="44"/>
      <c r="G119" s="44"/>
      <c r="H119" s="44"/>
      <c r="I119" s="44"/>
      <c r="J119" s="44"/>
      <c r="L119" s="74"/>
      <c r="M119" s="44"/>
      <c r="N119" s="44"/>
      <c r="AC119" s="36"/>
      <c r="AD119" s="36"/>
      <c r="AJ119" s="488"/>
    </row>
    <row r="120" spans="2:36" x14ac:dyDescent="0.45">
      <c r="B120" s="44"/>
      <c r="C120" s="44"/>
      <c r="D120" s="44"/>
      <c r="E120" s="44"/>
      <c r="F120" s="44"/>
      <c r="G120" s="44"/>
      <c r="H120" s="44"/>
      <c r="I120" s="44"/>
      <c r="J120" s="44"/>
      <c r="L120" s="74"/>
      <c r="M120" s="44"/>
      <c r="N120" s="44"/>
      <c r="AC120" s="36"/>
      <c r="AD120" s="36"/>
      <c r="AJ120" s="488"/>
    </row>
    <row r="121" spans="2:36" x14ac:dyDescent="0.45">
      <c r="B121" s="44"/>
      <c r="C121" s="44"/>
      <c r="D121" s="44"/>
      <c r="E121" s="44"/>
      <c r="F121" s="44"/>
      <c r="G121" s="44"/>
      <c r="H121" s="44"/>
      <c r="I121" s="44"/>
      <c r="J121" s="44"/>
      <c r="L121" s="74"/>
      <c r="M121" s="44"/>
      <c r="N121" s="44"/>
      <c r="AC121" s="36"/>
      <c r="AD121" s="36"/>
      <c r="AJ121" s="488"/>
    </row>
    <row r="122" spans="2:36" x14ac:dyDescent="0.45">
      <c r="B122" s="44"/>
      <c r="C122" s="44"/>
      <c r="D122" s="44"/>
      <c r="E122" s="44"/>
      <c r="F122" s="44"/>
      <c r="G122" s="44"/>
      <c r="H122" s="44"/>
      <c r="I122" s="44"/>
      <c r="J122" s="44"/>
      <c r="L122" s="74"/>
      <c r="M122" s="44"/>
      <c r="N122" s="44"/>
      <c r="AC122" s="36"/>
      <c r="AD122" s="36"/>
      <c r="AJ122" s="488"/>
    </row>
    <row r="123" spans="2:36" x14ac:dyDescent="0.45">
      <c r="B123" s="44"/>
      <c r="C123" s="44"/>
      <c r="D123" s="44"/>
      <c r="E123" s="44"/>
      <c r="F123" s="44"/>
      <c r="G123" s="44"/>
      <c r="H123" s="44"/>
      <c r="I123" s="44"/>
      <c r="J123" s="44"/>
      <c r="L123" s="74"/>
      <c r="M123" s="44"/>
      <c r="N123" s="44"/>
      <c r="AC123" s="36"/>
      <c r="AD123" s="36"/>
      <c r="AJ123" s="488"/>
    </row>
    <row r="124" spans="2:36" x14ac:dyDescent="0.45">
      <c r="B124" s="44"/>
      <c r="C124" s="44"/>
      <c r="D124" s="44"/>
      <c r="E124" s="44"/>
      <c r="F124" s="44"/>
      <c r="G124" s="44"/>
      <c r="H124" s="44"/>
      <c r="I124" s="44"/>
      <c r="J124" s="44"/>
      <c r="L124" s="74"/>
      <c r="M124" s="44"/>
      <c r="N124" s="44"/>
      <c r="AC124" s="36"/>
      <c r="AD124" s="36"/>
      <c r="AJ124" s="488"/>
    </row>
    <row r="125" spans="2:36" x14ac:dyDescent="0.45">
      <c r="B125" s="44"/>
      <c r="C125" s="44"/>
      <c r="D125" s="44"/>
      <c r="E125" s="44"/>
      <c r="F125" s="44"/>
      <c r="G125" s="44"/>
      <c r="H125" s="44"/>
      <c r="I125" s="44"/>
      <c r="J125" s="44"/>
      <c r="L125" s="74"/>
      <c r="M125" s="44"/>
      <c r="N125" s="44"/>
      <c r="AC125" s="36"/>
      <c r="AD125" s="36"/>
      <c r="AJ125" s="488"/>
    </row>
    <row r="126" spans="2:36" x14ac:dyDescent="0.45">
      <c r="B126" s="44"/>
      <c r="C126" s="44"/>
      <c r="D126" s="44"/>
      <c r="E126" s="44"/>
      <c r="F126" s="44"/>
      <c r="G126" s="44"/>
      <c r="H126" s="44"/>
      <c r="I126" s="44"/>
      <c r="J126" s="44"/>
      <c r="L126" s="74"/>
      <c r="M126" s="44"/>
      <c r="N126" s="44"/>
      <c r="AC126" s="36"/>
      <c r="AD126" s="36"/>
      <c r="AJ126" s="488"/>
    </row>
    <row r="127" spans="2:36" x14ac:dyDescent="0.45">
      <c r="B127" s="44"/>
      <c r="C127" s="44"/>
      <c r="D127" s="44"/>
      <c r="E127" s="44"/>
      <c r="F127" s="44"/>
      <c r="G127" s="44"/>
      <c r="H127" s="44"/>
      <c r="I127" s="44"/>
      <c r="J127" s="44"/>
      <c r="L127" s="74"/>
      <c r="M127" s="44"/>
      <c r="N127" s="44"/>
      <c r="AC127" s="36"/>
      <c r="AD127" s="36"/>
      <c r="AJ127" s="488"/>
    </row>
    <row r="128" spans="2:36" x14ac:dyDescent="0.45">
      <c r="B128" s="44"/>
      <c r="C128" s="44"/>
      <c r="D128" s="44"/>
      <c r="E128" s="44"/>
      <c r="F128" s="44"/>
      <c r="G128" s="44"/>
      <c r="H128" s="44"/>
      <c r="I128" s="44"/>
      <c r="J128" s="44"/>
      <c r="L128" s="74"/>
      <c r="M128" s="44"/>
      <c r="N128" s="44"/>
      <c r="AC128" s="36"/>
      <c r="AD128" s="36"/>
      <c r="AJ128" s="488"/>
    </row>
    <row r="129" spans="2:36" x14ac:dyDescent="0.45">
      <c r="B129" s="44"/>
      <c r="C129" s="44"/>
      <c r="D129" s="44"/>
      <c r="E129" s="44"/>
      <c r="F129" s="44"/>
      <c r="G129" s="44"/>
      <c r="H129" s="44"/>
      <c r="I129" s="44"/>
      <c r="J129" s="44"/>
      <c r="L129" s="74"/>
      <c r="M129" s="44"/>
      <c r="N129" s="44"/>
      <c r="AC129" s="36"/>
      <c r="AD129" s="36"/>
      <c r="AJ129" s="488"/>
    </row>
    <row r="130" spans="2:36" x14ac:dyDescent="0.45">
      <c r="B130" s="44"/>
      <c r="C130" s="44"/>
      <c r="D130" s="44"/>
      <c r="E130" s="44"/>
      <c r="F130" s="44"/>
      <c r="G130" s="44"/>
      <c r="H130" s="44"/>
      <c r="I130" s="44"/>
      <c r="J130" s="44"/>
      <c r="L130" s="74"/>
      <c r="M130" s="44"/>
      <c r="N130" s="44"/>
      <c r="AC130" s="36"/>
      <c r="AD130" s="36"/>
      <c r="AJ130" s="488"/>
    </row>
    <row r="131" spans="2:36" x14ac:dyDescent="0.45">
      <c r="B131" s="44"/>
      <c r="C131" s="44"/>
      <c r="D131" s="44"/>
      <c r="E131" s="44"/>
      <c r="F131" s="44"/>
      <c r="G131" s="44"/>
      <c r="H131" s="44"/>
      <c r="I131" s="44"/>
      <c r="J131" s="44"/>
      <c r="L131" s="74"/>
      <c r="M131" s="44"/>
      <c r="N131" s="44"/>
      <c r="AC131" s="36"/>
      <c r="AD131" s="36"/>
      <c r="AJ131" s="488"/>
    </row>
    <row r="132" spans="2:36" x14ac:dyDescent="0.45">
      <c r="B132" s="44"/>
      <c r="C132" s="44"/>
      <c r="D132" s="44"/>
      <c r="E132" s="44"/>
      <c r="F132" s="44"/>
      <c r="G132" s="44"/>
      <c r="H132" s="44"/>
      <c r="I132" s="44"/>
      <c r="J132" s="44"/>
      <c r="L132" s="74"/>
      <c r="M132" s="44"/>
      <c r="N132" s="44"/>
      <c r="AC132" s="36"/>
      <c r="AD132" s="36"/>
      <c r="AJ132" s="488"/>
    </row>
    <row r="133" spans="2:36" x14ac:dyDescent="0.45">
      <c r="B133" s="44"/>
      <c r="C133" s="44"/>
      <c r="D133" s="44"/>
      <c r="E133" s="44"/>
      <c r="F133" s="44"/>
      <c r="G133" s="44"/>
      <c r="H133" s="44"/>
      <c r="I133" s="44"/>
      <c r="J133" s="44"/>
      <c r="L133" s="74"/>
      <c r="M133" s="44"/>
      <c r="N133" s="44"/>
      <c r="AC133" s="36"/>
      <c r="AD133" s="36"/>
      <c r="AJ133" s="488"/>
    </row>
    <row r="134" spans="2:36" x14ac:dyDescent="0.45">
      <c r="B134" s="44"/>
      <c r="C134" s="44"/>
      <c r="D134" s="44"/>
      <c r="E134" s="44"/>
      <c r="F134" s="44"/>
      <c r="G134" s="44"/>
      <c r="H134" s="44"/>
      <c r="I134" s="44"/>
      <c r="J134" s="44"/>
      <c r="L134" s="74"/>
      <c r="M134" s="44"/>
      <c r="N134" s="44"/>
      <c r="AC134" s="36"/>
      <c r="AD134" s="36"/>
      <c r="AJ134" s="488"/>
    </row>
    <row r="135" spans="2:36" x14ac:dyDescent="0.45">
      <c r="B135" s="44"/>
      <c r="C135" s="44"/>
      <c r="D135" s="44"/>
      <c r="E135" s="44"/>
      <c r="F135" s="44"/>
      <c r="G135" s="44"/>
      <c r="H135" s="44"/>
      <c r="I135" s="44"/>
      <c r="J135" s="44"/>
      <c r="L135" s="74"/>
      <c r="M135" s="44"/>
      <c r="N135" s="44"/>
      <c r="AC135" s="36"/>
      <c r="AD135" s="36"/>
      <c r="AJ135" s="488"/>
    </row>
    <row r="136" spans="2:36" x14ac:dyDescent="0.45">
      <c r="B136" s="44"/>
      <c r="C136" s="44"/>
      <c r="D136" s="44"/>
      <c r="E136" s="44"/>
      <c r="F136" s="44"/>
      <c r="G136" s="44"/>
      <c r="H136" s="44"/>
      <c r="I136" s="44"/>
      <c r="J136" s="44"/>
      <c r="L136" s="74"/>
      <c r="M136" s="44"/>
      <c r="N136" s="44"/>
      <c r="AC136" s="36"/>
      <c r="AD136" s="36"/>
      <c r="AJ136" s="488"/>
    </row>
    <row r="137" spans="2:36" x14ac:dyDescent="0.45">
      <c r="B137" s="44"/>
      <c r="C137" s="44"/>
      <c r="D137" s="44"/>
      <c r="E137" s="44"/>
      <c r="F137" s="44"/>
      <c r="G137" s="44"/>
      <c r="H137" s="44"/>
      <c r="I137" s="44"/>
      <c r="J137" s="44"/>
      <c r="L137" s="74"/>
      <c r="M137" s="44"/>
      <c r="N137" s="44"/>
      <c r="AC137" s="36"/>
      <c r="AD137" s="36"/>
      <c r="AJ137" s="488"/>
    </row>
    <row r="138" spans="2:36" x14ac:dyDescent="0.45">
      <c r="B138" s="44"/>
      <c r="C138" s="44"/>
      <c r="D138" s="44"/>
      <c r="E138" s="44"/>
      <c r="F138" s="44"/>
      <c r="G138" s="44"/>
      <c r="H138" s="44"/>
      <c r="I138" s="44"/>
      <c r="J138" s="44"/>
      <c r="L138" s="74"/>
      <c r="M138" s="44"/>
      <c r="N138" s="44"/>
      <c r="AC138" s="36"/>
      <c r="AD138" s="36"/>
      <c r="AJ138" s="488"/>
    </row>
    <row r="139" spans="2:36" x14ac:dyDescent="0.45">
      <c r="B139" s="44"/>
      <c r="C139" s="44"/>
      <c r="D139" s="44"/>
      <c r="E139" s="44"/>
      <c r="F139" s="44"/>
      <c r="G139" s="44"/>
      <c r="H139" s="44"/>
      <c r="I139" s="44"/>
      <c r="J139" s="44"/>
      <c r="L139" s="74"/>
      <c r="M139" s="44"/>
      <c r="N139" s="44"/>
      <c r="AC139" s="36"/>
      <c r="AD139" s="36"/>
      <c r="AJ139" s="488"/>
    </row>
    <row r="140" spans="2:36" x14ac:dyDescent="0.45">
      <c r="B140" s="44"/>
      <c r="C140" s="44"/>
      <c r="D140" s="44"/>
      <c r="E140" s="44"/>
      <c r="F140" s="44"/>
      <c r="G140" s="44"/>
      <c r="H140" s="44"/>
      <c r="I140" s="44"/>
      <c r="J140" s="44"/>
      <c r="L140" s="74"/>
      <c r="M140" s="44"/>
      <c r="N140" s="44"/>
      <c r="AC140" s="36"/>
      <c r="AD140" s="36"/>
      <c r="AJ140" s="488"/>
    </row>
    <row r="141" spans="2:36" x14ac:dyDescent="0.45">
      <c r="B141" s="44"/>
      <c r="C141" s="44"/>
      <c r="D141" s="44"/>
      <c r="E141" s="44"/>
      <c r="F141" s="44"/>
      <c r="G141" s="44"/>
      <c r="H141" s="44"/>
      <c r="I141" s="44"/>
      <c r="J141" s="44"/>
      <c r="L141" s="74"/>
      <c r="M141" s="44"/>
      <c r="N141" s="44"/>
      <c r="AC141" s="36"/>
      <c r="AD141" s="36"/>
      <c r="AJ141" s="488"/>
    </row>
    <row r="142" spans="2:36" x14ac:dyDescent="0.45">
      <c r="B142" s="44"/>
      <c r="C142" s="44"/>
      <c r="D142" s="44"/>
      <c r="E142" s="44"/>
      <c r="F142" s="44"/>
      <c r="G142" s="44"/>
      <c r="H142" s="44"/>
      <c r="I142" s="44"/>
      <c r="J142" s="44"/>
      <c r="L142" s="74"/>
      <c r="M142" s="44"/>
      <c r="N142" s="44"/>
      <c r="AC142" s="36"/>
      <c r="AD142" s="36"/>
      <c r="AJ142" s="488"/>
    </row>
    <row r="143" spans="2:36" x14ac:dyDescent="0.45">
      <c r="B143" s="44"/>
      <c r="C143" s="44"/>
      <c r="D143" s="44"/>
      <c r="E143" s="44"/>
      <c r="F143" s="44"/>
      <c r="G143" s="44"/>
      <c r="H143" s="44"/>
      <c r="I143" s="44"/>
      <c r="J143" s="44"/>
      <c r="L143" s="74"/>
      <c r="M143" s="44"/>
      <c r="N143" s="44"/>
      <c r="AC143" s="36"/>
      <c r="AD143" s="36"/>
      <c r="AJ143" s="488"/>
    </row>
    <row r="144" spans="2:36" x14ac:dyDescent="0.45">
      <c r="B144" s="44"/>
      <c r="C144" s="44"/>
      <c r="D144" s="44"/>
      <c r="E144" s="44"/>
      <c r="F144" s="44"/>
      <c r="G144" s="44"/>
      <c r="H144" s="44"/>
      <c r="I144" s="44"/>
      <c r="J144" s="44"/>
      <c r="L144" s="74"/>
      <c r="M144" s="44"/>
      <c r="N144" s="44"/>
      <c r="AC144" s="36"/>
      <c r="AD144" s="36"/>
      <c r="AJ144" s="488"/>
    </row>
    <row r="145" spans="2:36" x14ac:dyDescent="0.45">
      <c r="B145" s="44"/>
      <c r="C145" s="44"/>
      <c r="D145" s="44"/>
      <c r="E145" s="44"/>
      <c r="F145" s="44"/>
      <c r="G145" s="44"/>
      <c r="H145" s="44"/>
      <c r="I145" s="44"/>
      <c r="J145" s="44"/>
      <c r="L145" s="74"/>
      <c r="M145" s="44"/>
      <c r="N145" s="44"/>
      <c r="AC145" s="36"/>
      <c r="AD145" s="36"/>
      <c r="AJ145" s="488"/>
    </row>
    <row r="146" spans="2:36" x14ac:dyDescent="0.45">
      <c r="B146" s="44"/>
      <c r="C146" s="44"/>
      <c r="D146" s="44"/>
      <c r="E146" s="44"/>
      <c r="F146" s="44"/>
      <c r="G146" s="44"/>
      <c r="H146" s="44"/>
      <c r="I146" s="44"/>
      <c r="J146" s="44"/>
      <c r="L146" s="74"/>
      <c r="M146" s="44"/>
      <c r="N146" s="44"/>
      <c r="AC146" s="36"/>
      <c r="AD146" s="36"/>
      <c r="AJ146" s="488"/>
    </row>
    <row r="147" spans="2:36" x14ac:dyDescent="0.45">
      <c r="B147" s="44"/>
      <c r="C147" s="44"/>
      <c r="D147" s="44"/>
      <c r="E147" s="44"/>
      <c r="F147" s="44"/>
      <c r="G147" s="44"/>
      <c r="H147" s="44"/>
      <c r="I147" s="44"/>
      <c r="J147" s="44"/>
      <c r="L147" s="74"/>
      <c r="M147" s="44"/>
      <c r="N147" s="44"/>
      <c r="AC147" s="36"/>
      <c r="AD147" s="36"/>
      <c r="AJ147" s="488"/>
    </row>
    <row r="148" spans="2:36" x14ac:dyDescent="0.45">
      <c r="B148" s="44"/>
      <c r="C148" s="44"/>
      <c r="D148" s="44"/>
      <c r="E148" s="44"/>
      <c r="F148" s="44"/>
      <c r="G148" s="44"/>
      <c r="H148" s="44"/>
      <c r="I148" s="44"/>
      <c r="J148" s="44"/>
      <c r="L148" s="74"/>
      <c r="M148" s="44"/>
      <c r="N148" s="44"/>
      <c r="AC148" s="36"/>
      <c r="AD148" s="36"/>
      <c r="AJ148" s="488"/>
    </row>
    <row r="149" spans="2:36" x14ac:dyDescent="0.45">
      <c r="B149" s="44"/>
      <c r="C149" s="44"/>
      <c r="D149" s="44"/>
      <c r="E149" s="44"/>
      <c r="F149" s="44"/>
      <c r="G149" s="44"/>
      <c r="H149" s="44"/>
      <c r="I149" s="44"/>
      <c r="J149" s="44"/>
      <c r="L149" s="74"/>
      <c r="M149" s="44"/>
      <c r="N149" s="44"/>
      <c r="AC149" s="36"/>
      <c r="AD149" s="36"/>
      <c r="AJ149" s="488"/>
    </row>
    <row r="150" spans="2:36" x14ac:dyDescent="0.45">
      <c r="B150" s="44"/>
      <c r="C150" s="44"/>
      <c r="D150" s="44"/>
      <c r="E150" s="44"/>
      <c r="F150" s="44"/>
      <c r="G150" s="44"/>
      <c r="H150" s="44"/>
      <c r="I150" s="44"/>
      <c r="J150" s="44"/>
      <c r="L150" s="74"/>
      <c r="M150" s="44"/>
      <c r="N150" s="44"/>
      <c r="AC150" s="36"/>
      <c r="AD150" s="36"/>
      <c r="AJ150" s="488"/>
    </row>
    <row r="151" spans="2:36" x14ac:dyDescent="0.45">
      <c r="B151" s="44"/>
      <c r="C151" s="44"/>
      <c r="D151" s="44"/>
      <c r="E151" s="44"/>
      <c r="F151" s="44"/>
      <c r="G151" s="44"/>
      <c r="H151" s="44"/>
      <c r="I151" s="44"/>
      <c r="J151" s="44"/>
      <c r="L151" s="74"/>
      <c r="M151" s="44"/>
      <c r="N151" s="44"/>
      <c r="AC151" s="36"/>
      <c r="AD151" s="36"/>
      <c r="AJ151" s="488"/>
    </row>
    <row r="152" spans="2:36" x14ac:dyDescent="0.45">
      <c r="B152" s="44"/>
      <c r="C152" s="44"/>
      <c r="D152" s="44"/>
      <c r="E152" s="44"/>
      <c r="F152" s="44"/>
      <c r="G152" s="44"/>
      <c r="H152" s="44"/>
      <c r="I152" s="44"/>
      <c r="J152" s="44"/>
      <c r="L152" s="74"/>
      <c r="M152" s="44"/>
      <c r="N152" s="44"/>
      <c r="AC152" s="36"/>
      <c r="AD152" s="36"/>
      <c r="AJ152" s="488"/>
    </row>
    <row r="153" spans="2:36" x14ac:dyDescent="0.45">
      <c r="B153" s="44"/>
      <c r="C153" s="44"/>
      <c r="D153" s="44"/>
      <c r="E153" s="44"/>
      <c r="F153" s="44"/>
      <c r="G153" s="44"/>
      <c r="H153" s="44"/>
      <c r="I153" s="44"/>
      <c r="J153" s="44"/>
      <c r="L153" s="74"/>
      <c r="M153" s="44"/>
      <c r="N153" s="44"/>
      <c r="AC153" s="36"/>
      <c r="AD153" s="36"/>
      <c r="AJ153" s="488"/>
    </row>
    <row r="154" spans="2:36" x14ac:dyDescent="0.45">
      <c r="B154" s="44"/>
      <c r="C154" s="44"/>
      <c r="D154" s="44"/>
      <c r="E154" s="44"/>
      <c r="F154" s="44"/>
      <c r="G154" s="44"/>
      <c r="H154" s="44"/>
      <c r="I154" s="44"/>
      <c r="J154" s="44"/>
      <c r="L154" s="74"/>
      <c r="M154" s="44"/>
      <c r="N154" s="44"/>
      <c r="AC154" s="36"/>
      <c r="AD154" s="36"/>
      <c r="AJ154" s="488"/>
    </row>
    <row r="155" spans="2:36" x14ac:dyDescent="0.45">
      <c r="B155" s="44"/>
      <c r="C155" s="44"/>
      <c r="D155" s="44"/>
      <c r="E155" s="44"/>
      <c r="F155" s="44"/>
      <c r="G155" s="44"/>
      <c r="H155" s="44"/>
      <c r="I155" s="44"/>
      <c r="J155" s="44"/>
      <c r="L155" s="74"/>
      <c r="M155" s="44"/>
      <c r="N155" s="44"/>
      <c r="AC155" s="36"/>
      <c r="AD155" s="36"/>
      <c r="AJ155" s="488"/>
    </row>
    <row r="156" spans="2:36" x14ac:dyDescent="0.45">
      <c r="B156" s="44"/>
      <c r="C156" s="44"/>
      <c r="D156" s="44"/>
      <c r="E156" s="44"/>
      <c r="F156" s="44"/>
      <c r="G156" s="44"/>
      <c r="H156" s="44"/>
      <c r="I156" s="44"/>
      <c r="J156" s="44"/>
      <c r="L156" s="74"/>
      <c r="M156" s="44"/>
      <c r="N156" s="44"/>
      <c r="AC156" s="36"/>
      <c r="AD156" s="36"/>
      <c r="AJ156" s="488"/>
    </row>
    <row r="157" spans="2:36" x14ac:dyDescent="0.45">
      <c r="B157" s="44"/>
      <c r="C157" s="44"/>
      <c r="D157" s="44"/>
      <c r="E157" s="44"/>
      <c r="F157" s="44"/>
      <c r="G157" s="44"/>
      <c r="H157" s="44"/>
      <c r="I157" s="44"/>
      <c r="J157" s="44"/>
      <c r="L157" s="74"/>
      <c r="M157" s="44"/>
      <c r="N157" s="44"/>
      <c r="AC157" s="36"/>
      <c r="AD157" s="36"/>
      <c r="AJ157" s="488"/>
    </row>
    <row r="158" spans="2:36" x14ac:dyDescent="0.45">
      <c r="B158" s="44"/>
      <c r="C158" s="44"/>
      <c r="D158" s="44"/>
      <c r="E158" s="44"/>
      <c r="F158" s="44"/>
      <c r="G158" s="44"/>
      <c r="H158" s="44"/>
      <c r="I158" s="44"/>
      <c r="J158" s="44"/>
      <c r="L158" s="74"/>
      <c r="M158" s="44"/>
      <c r="N158" s="44"/>
      <c r="AC158" s="36"/>
      <c r="AD158" s="36"/>
      <c r="AJ158" s="488"/>
    </row>
    <row r="159" spans="2:36" x14ac:dyDescent="0.45">
      <c r="B159" s="44"/>
      <c r="C159" s="44"/>
      <c r="D159" s="44"/>
      <c r="E159" s="44"/>
      <c r="F159" s="44"/>
      <c r="G159" s="44"/>
      <c r="H159" s="44"/>
      <c r="I159" s="44"/>
      <c r="J159" s="44"/>
      <c r="L159" s="74"/>
      <c r="M159" s="44"/>
      <c r="N159" s="44"/>
      <c r="AC159" s="36"/>
      <c r="AD159" s="36"/>
      <c r="AJ159" s="488"/>
    </row>
    <row r="160" spans="2:36" x14ac:dyDescent="0.45">
      <c r="B160" s="44"/>
      <c r="C160" s="44"/>
      <c r="D160" s="44"/>
      <c r="E160" s="44"/>
      <c r="F160" s="44"/>
      <c r="G160" s="44"/>
      <c r="H160" s="44"/>
      <c r="I160" s="44"/>
      <c r="J160" s="44"/>
      <c r="L160" s="74"/>
      <c r="M160" s="44"/>
      <c r="N160" s="44"/>
      <c r="AC160" s="36"/>
      <c r="AD160" s="36"/>
      <c r="AJ160" s="488"/>
    </row>
    <row r="161" spans="2:36" x14ac:dyDescent="0.45">
      <c r="B161" s="44"/>
      <c r="C161" s="44"/>
      <c r="D161" s="44"/>
      <c r="E161" s="44"/>
      <c r="F161" s="44"/>
      <c r="G161" s="44"/>
      <c r="H161" s="44"/>
      <c r="I161" s="44"/>
      <c r="J161" s="44"/>
      <c r="L161" s="74"/>
      <c r="M161" s="44"/>
      <c r="N161" s="44"/>
      <c r="AC161" s="36"/>
      <c r="AD161" s="36"/>
      <c r="AJ161" s="488"/>
    </row>
    <row r="162" spans="2:36" x14ac:dyDescent="0.45">
      <c r="B162" s="44"/>
      <c r="C162" s="44"/>
      <c r="D162" s="44"/>
      <c r="E162" s="44"/>
      <c r="F162" s="44"/>
      <c r="G162" s="44"/>
      <c r="H162" s="44"/>
      <c r="I162" s="44"/>
      <c r="J162" s="44"/>
      <c r="L162" s="74"/>
      <c r="M162" s="44"/>
      <c r="N162" s="44"/>
      <c r="AC162" s="36"/>
      <c r="AD162" s="36"/>
      <c r="AJ162" s="488"/>
    </row>
    <row r="163" spans="2:36" x14ac:dyDescent="0.45">
      <c r="B163" s="44"/>
      <c r="C163" s="44"/>
      <c r="D163" s="44"/>
      <c r="E163" s="44"/>
      <c r="F163" s="44"/>
      <c r="G163" s="44"/>
      <c r="H163" s="44"/>
      <c r="I163" s="44"/>
      <c r="J163" s="44"/>
      <c r="L163" s="74"/>
      <c r="M163" s="44"/>
      <c r="N163" s="44"/>
      <c r="AC163" s="36"/>
      <c r="AD163" s="36"/>
      <c r="AJ163" s="488"/>
    </row>
    <row r="164" spans="2:36" x14ac:dyDescent="0.45">
      <c r="B164" s="44"/>
      <c r="C164" s="44"/>
      <c r="D164" s="44"/>
      <c r="E164" s="44"/>
      <c r="F164" s="44"/>
      <c r="G164" s="44"/>
      <c r="H164" s="44"/>
      <c r="I164" s="44"/>
      <c r="J164" s="44"/>
      <c r="L164" s="74"/>
      <c r="M164" s="44"/>
      <c r="N164" s="44"/>
      <c r="AC164" s="36"/>
      <c r="AD164" s="36"/>
      <c r="AJ164" s="488"/>
    </row>
    <row r="165" spans="2:36" x14ac:dyDescent="0.45">
      <c r="B165" s="44"/>
      <c r="C165" s="44"/>
      <c r="D165" s="44"/>
      <c r="E165" s="44"/>
      <c r="F165" s="44"/>
      <c r="G165" s="44"/>
      <c r="H165" s="44"/>
      <c r="I165" s="44"/>
      <c r="J165" s="44"/>
      <c r="L165" s="74"/>
      <c r="M165" s="44"/>
      <c r="N165" s="44"/>
      <c r="AC165" s="36"/>
      <c r="AD165" s="36"/>
      <c r="AJ165" s="488"/>
    </row>
    <row r="166" spans="2:36" x14ac:dyDescent="0.45">
      <c r="B166" s="44"/>
      <c r="C166" s="44"/>
      <c r="D166" s="44"/>
      <c r="E166" s="44"/>
      <c r="F166" s="44"/>
      <c r="G166" s="44"/>
      <c r="H166" s="44"/>
      <c r="I166" s="44"/>
      <c r="J166" s="44"/>
      <c r="L166" s="74"/>
      <c r="M166" s="44"/>
      <c r="N166" s="44"/>
      <c r="AC166" s="36"/>
      <c r="AD166" s="36"/>
      <c r="AJ166" s="488"/>
    </row>
    <row r="167" spans="2:36" x14ac:dyDescent="0.45">
      <c r="B167" s="44"/>
      <c r="C167" s="44"/>
      <c r="D167" s="44"/>
      <c r="E167" s="44"/>
      <c r="F167" s="44"/>
      <c r="G167" s="44"/>
      <c r="H167" s="44"/>
      <c r="I167" s="44"/>
      <c r="J167" s="44"/>
      <c r="L167" s="74"/>
      <c r="M167" s="44"/>
      <c r="N167" s="44"/>
      <c r="AC167" s="36"/>
      <c r="AD167" s="36"/>
      <c r="AJ167" s="488"/>
    </row>
    <row r="168" spans="2:36" x14ac:dyDescent="0.45">
      <c r="B168" s="44"/>
      <c r="C168" s="44"/>
      <c r="D168" s="44"/>
      <c r="E168" s="44"/>
      <c r="F168" s="44"/>
      <c r="G168" s="44"/>
      <c r="H168" s="44"/>
      <c r="I168" s="44"/>
      <c r="J168" s="44"/>
      <c r="L168" s="74"/>
      <c r="M168" s="44"/>
      <c r="N168" s="44"/>
      <c r="AC168" s="36"/>
      <c r="AD168" s="36"/>
      <c r="AJ168" s="488"/>
    </row>
    <row r="169" spans="2:36" x14ac:dyDescent="0.45">
      <c r="B169" s="44"/>
      <c r="C169" s="44"/>
      <c r="D169" s="44"/>
      <c r="E169" s="44"/>
      <c r="F169" s="44"/>
      <c r="G169" s="44"/>
      <c r="H169" s="44"/>
      <c r="I169" s="44"/>
      <c r="J169" s="44"/>
      <c r="L169" s="74"/>
      <c r="M169" s="44"/>
      <c r="N169" s="44"/>
      <c r="AC169" s="36"/>
      <c r="AD169" s="36"/>
      <c r="AJ169" s="488"/>
    </row>
    <row r="170" spans="2:36" x14ac:dyDescent="0.45">
      <c r="B170" s="44"/>
      <c r="C170" s="44"/>
      <c r="D170" s="44"/>
      <c r="E170" s="44"/>
      <c r="F170" s="44"/>
      <c r="G170" s="44"/>
      <c r="H170" s="44"/>
      <c r="I170" s="44"/>
      <c r="J170" s="44"/>
      <c r="L170" s="74"/>
      <c r="M170" s="44"/>
      <c r="N170" s="44"/>
      <c r="AC170" s="36"/>
      <c r="AD170" s="36"/>
      <c r="AJ170" s="488"/>
    </row>
    <row r="171" spans="2:36" x14ac:dyDescent="0.45">
      <c r="B171" s="44"/>
      <c r="C171" s="44"/>
      <c r="D171" s="44"/>
      <c r="E171" s="44"/>
      <c r="F171" s="44"/>
      <c r="G171" s="44"/>
      <c r="H171" s="44"/>
      <c r="I171" s="44"/>
      <c r="J171" s="44"/>
      <c r="L171" s="74"/>
      <c r="M171" s="44"/>
      <c r="N171" s="44"/>
      <c r="AC171" s="36"/>
      <c r="AD171" s="36"/>
      <c r="AJ171" s="488"/>
    </row>
    <row r="172" spans="2:36" x14ac:dyDescent="0.45">
      <c r="B172" s="44"/>
      <c r="C172" s="44"/>
      <c r="D172" s="44"/>
      <c r="E172" s="44"/>
      <c r="F172" s="44"/>
      <c r="G172" s="44"/>
      <c r="H172" s="44"/>
      <c r="I172" s="44"/>
      <c r="J172" s="44"/>
      <c r="L172" s="74"/>
      <c r="M172" s="44"/>
      <c r="N172" s="44"/>
      <c r="AC172" s="36"/>
      <c r="AD172" s="36"/>
      <c r="AJ172" s="488"/>
    </row>
    <row r="173" spans="2:36" x14ac:dyDescent="0.45">
      <c r="B173" s="44"/>
      <c r="C173" s="44"/>
      <c r="D173" s="44"/>
      <c r="E173" s="44"/>
      <c r="F173" s="44"/>
      <c r="G173" s="44"/>
      <c r="H173" s="44"/>
      <c r="I173" s="44"/>
      <c r="J173" s="44"/>
      <c r="L173" s="74"/>
      <c r="M173" s="44"/>
      <c r="N173" s="44"/>
      <c r="AC173" s="36"/>
      <c r="AD173" s="36"/>
      <c r="AJ173" s="488"/>
    </row>
    <row r="174" spans="2:36" x14ac:dyDescent="0.45">
      <c r="B174" s="44"/>
      <c r="C174" s="44"/>
      <c r="D174" s="44"/>
      <c r="E174" s="44"/>
      <c r="F174" s="44"/>
      <c r="G174" s="44"/>
      <c r="H174" s="44"/>
      <c r="I174" s="44"/>
      <c r="J174" s="44"/>
      <c r="L174" s="74"/>
      <c r="M174" s="44"/>
      <c r="N174" s="44"/>
      <c r="AC174" s="36"/>
      <c r="AD174" s="36"/>
      <c r="AJ174" s="488"/>
    </row>
    <row r="175" spans="2:36" x14ac:dyDescent="0.45">
      <c r="B175" s="44"/>
      <c r="C175" s="44"/>
      <c r="D175" s="44"/>
      <c r="E175" s="44"/>
      <c r="F175" s="44"/>
      <c r="G175" s="44"/>
      <c r="H175" s="44"/>
      <c r="I175" s="44"/>
      <c r="J175" s="44"/>
      <c r="L175" s="74"/>
      <c r="M175" s="44"/>
      <c r="N175" s="44"/>
      <c r="AC175" s="36"/>
      <c r="AD175" s="36"/>
      <c r="AJ175" s="488"/>
    </row>
    <row r="176" spans="2:36" x14ac:dyDescent="0.45">
      <c r="B176" s="44"/>
      <c r="C176" s="44"/>
      <c r="D176" s="44"/>
      <c r="E176" s="44"/>
      <c r="F176" s="44"/>
      <c r="G176" s="44"/>
      <c r="H176" s="44"/>
      <c r="I176" s="44"/>
      <c r="J176" s="44"/>
      <c r="L176" s="74"/>
      <c r="M176" s="44"/>
      <c r="N176" s="44"/>
      <c r="AC176" s="36"/>
      <c r="AD176" s="36"/>
      <c r="AJ176" s="488"/>
    </row>
    <row r="177" spans="2:36" x14ac:dyDescent="0.45">
      <c r="B177" s="44"/>
      <c r="C177" s="44"/>
      <c r="D177" s="44"/>
      <c r="E177" s="44"/>
      <c r="F177" s="44"/>
      <c r="G177" s="44"/>
      <c r="H177" s="44"/>
      <c r="I177" s="44"/>
      <c r="J177" s="44"/>
      <c r="L177" s="74"/>
      <c r="M177" s="44"/>
      <c r="N177" s="44"/>
      <c r="AC177" s="36"/>
      <c r="AD177" s="36"/>
      <c r="AJ177" s="488"/>
    </row>
    <row r="178" spans="2:36" x14ac:dyDescent="0.45">
      <c r="B178" s="44"/>
      <c r="C178" s="44"/>
      <c r="D178" s="44"/>
      <c r="E178" s="44"/>
      <c r="F178" s="44"/>
      <c r="G178" s="44"/>
      <c r="H178" s="44"/>
      <c r="I178" s="44"/>
      <c r="J178" s="44"/>
      <c r="L178" s="74"/>
      <c r="M178" s="44"/>
      <c r="N178" s="44"/>
      <c r="AC178" s="36"/>
      <c r="AD178" s="36"/>
      <c r="AJ178" s="488"/>
    </row>
    <row r="179" spans="2:36" x14ac:dyDescent="0.45">
      <c r="B179" s="44"/>
      <c r="C179" s="44"/>
      <c r="D179" s="44"/>
      <c r="E179" s="44"/>
      <c r="F179" s="44"/>
      <c r="G179" s="44"/>
      <c r="H179" s="44"/>
      <c r="I179" s="44"/>
      <c r="J179" s="44"/>
      <c r="L179" s="74"/>
      <c r="M179" s="44"/>
      <c r="N179" s="44"/>
      <c r="AC179" s="36"/>
      <c r="AD179" s="36"/>
      <c r="AJ179" s="488"/>
    </row>
    <row r="180" spans="2:36" x14ac:dyDescent="0.45">
      <c r="B180" s="44"/>
      <c r="C180" s="44"/>
      <c r="D180" s="44"/>
      <c r="E180" s="44"/>
      <c r="F180" s="44"/>
      <c r="G180" s="44"/>
      <c r="H180" s="44"/>
      <c r="I180" s="44"/>
      <c r="J180" s="44"/>
      <c r="L180" s="74"/>
      <c r="M180" s="44"/>
      <c r="N180" s="44"/>
      <c r="AC180" s="36"/>
      <c r="AD180" s="36"/>
      <c r="AJ180" s="488"/>
    </row>
    <row r="181" spans="2:36" x14ac:dyDescent="0.45">
      <c r="B181" s="44"/>
      <c r="C181" s="44"/>
      <c r="D181" s="44"/>
      <c r="E181" s="44"/>
      <c r="F181" s="44"/>
      <c r="G181" s="44"/>
      <c r="H181" s="44"/>
      <c r="I181" s="44"/>
      <c r="J181" s="44"/>
      <c r="L181" s="74"/>
      <c r="M181" s="44"/>
      <c r="N181" s="44"/>
      <c r="AC181" s="36"/>
      <c r="AD181" s="36"/>
      <c r="AJ181" s="488"/>
    </row>
    <row r="182" spans="2:36" x14ac:dyDescent="0.45">
      <c r="B182" s="44"/>
      <c r="C182" s="44"/>
      <c r="D182" s="44"/>
      <c r="E182" s="44"/>
      <c r="F182" s="44"/>
      <c r="G182" s="44"/>
      <c r="H182" s="44"/>
      <c r="I182" s="44"/>
      <c r="J182" s="44"/>
      <c r="L182" s="74"/>
      <c r="M182" s="44"/>
      <c r="N182" s="44"/>
      <c r="AC182" s="36"/>
      <c r="AD182" s="36"/>
      <c r="AJ182" s="488"/>
    </row>
    <row r="183" spans="2:36" x14ac:dyDescent="0.45">
      <c r="B183" s="44"/>
      <c r="C183" s="44"/>
      <c r="D183" s="44"/>
      <c r="E183" s="44"/>
      <c r="F183" s="44"/>
      <c r="G183" s="44"/>
      <c r="H183" s="44"/>
      <c r="I183" s="44"/>
      <c r="J183" s="44"/>
      <c r="L183" s="74"/>
      <c r="M183" s="44"/>
      <c r="N183" s="44"/>
      <c r="AC183" s="36"/>
      <c r="AD183" s="36"/>
      <c r="AJ183" s="488"/>
    </row>
    <row r="184" spans="2:36" x14ac:dyDescent="0.45">
      <c r="B184" s="44"/>
      <c r="C184" s="44"/>
      <c r="D184" s="44"/>
      <c r="E184" s="44"/>
      <c r="F184" s="44"/>
      <c r="G184" s="44"/>
      <c r="H184" s="44"/>
      <c r="I184" s="44"/>
      <c r="J184" s="44"/>
      <c r="L184" s="74"/>
      <c r="M184" s="44"/>
      <c r="N184" s="44"/>
      <c r="AC184" s="36"/>
      <c r="AD184" s="36"/>
      <c r="AJ184" s="488"/>
    </row>
    <row r="185" spans="2:36" x14ac:dyDescent="0.45">
      <c r="B185" s="44"/>
      <c r="C185" s="44"/>
      <c r="D185" s="44"/>
      <c r="E185" s="44"/>
      <c r="F185" s="44"/>
      <c r="G185" s="44"/>
      <c r="H185" s="44"/>
      <c r="I185" s="44"/>
      <c r="J185" s="44"/>
      <c r="L185" s="74"/>
      <c r="M185" s="44"/>
      <c r="N185" s="44"/>
      <c r="AC185" s="36"/>
      <c r="AD185" s="36"/>
      <c r="AJ185" s="488"/>
    </row>
    <row r="186" spans="2:36" x14ac:dyDescent="0.45">
      <c r="B186" s="44"/>
      <c r="C186" s="44"/>
      <c r="D186" s="44"/>
      <c r="E186" s="44"/>
      <c r="F186" s="44"/>
      <c r="G186" s="44"/>
      <c r="H186" s="44"/>
      <c r="I186" s="44"/>
      <c r="J186" s="44"/>
      <c r="L186" s="74"/>
      <c r="M186" s="44"/>
      <c r="N186" s="44"/>
      <c r="AC186" s="36"/>
      <c r="AD186" s="36"/>
      <c r="AJ186" s="488"/>
    </row>
    <row r="187" spans="2:36" x14ac:dyDescent="0.45">
      <c r="B187" s="44"/>
      <c r="C187" s="44"/>
      <c r="D187" s="44"/>
      <c r="E187" s="44"/>
      <c r="F187" s="44"/>
      <c r="G187" s="44"/>
      <c r="H187" s="44"/>
      <c r="I187" s="44"/>
      <c r="J187" s="44"/>
      <c r="L187" s="74"/>
      <c r="M187" s="44"/>
      <c r="N187" s="44"/>
      <c r="AC187" s="36"/>
      <c r="AD187" s="36"/>
      <c r="AJ187" s="488"/>
    </row>
    <row r="188" spans="2:36" x14ac:dyDescent="0.45">
      <c r="B188" s="44"/>
      <c r="C188" s="44"/>
      <c r="D188" s="44"/>
      <c r="E188" s="44"/>
      <c r="F188" s="44"/>
      <c r="G188" s="44"/>
      <c r="H188" s="44"/>
      <c r="I188" s="44"/>
      <c r="J188" s="44"/>
      <c r="L188" s="74"/>
      <c r="M188" s="44"/>
      <c r="N188" s="44"/>
      <c r="AC188" s="36"/>
      <c r="AD188" s="36"/>
      <c r="AJ188" s="488"/>
    </row>
    <row r="189" spans="2:36" x14ac:dyDescent="0.45">
      <c r="B189" s="44"/>
      <c r="C189" s="44"/>
      <c r="D189" s="44"/>
      <c r="E189" s="44"/>
      <c r="F189" s="44"/>
      <c r="G189" s="44"/>
      <c r="H189" s="44"/>
      <c r="I189" s="44"/>
      <c r="J189" s="44"/>
      <c r="L189" s="74"/>
      <c r="M189" s="44"/>
      <c r="N189" s="44"/>
      <c r="AC189" s="36"/>
      <c r="AD189" s="36"/>
      <c r="AJ189" s="488"/>
    </row>
    <row r="190" spans="2:36" x14ac:dyDescent="0.45">
      <c r="B190" s="44"/>
      <c r="C190" s="44"/>
      <c r="D190" s="44"/>
      <c r="E190" s="44"/>
      <c r="F190" s="44"/>
      <c r="G190" s="44"/>
      <c r="H190" s="44"/>
      <c r="I190" s="44"/>
      <c r="J190" s="44"/>
      <c r="L190" s="74"/>
      <c r="M190" s="44"/>
      <c r="N190" s="44"/>
      <c r="AC190" s="36"/>
      <c r="AD190" s="36"/>
      <c r="AJ190" s="488"/>
    </row>
    <row r="191" spans="2:36" x14ac:dyDescent="0.45">
      <c r="B191" s="44"/>
      <c r="C191" s="44"/>
      <c r="D191" s="44"/>
      <c r="E191" s="44"/>
      <c r="F191" s="44"/>
      <c r="G191" s="44"/>
      <c r="H191" s="44"/>
      <c r="I191" s="44"/>
      <c r="J191" s="44"/>
      <c r="L191" s="74"/>
      <c r="M191" s="44"/>
      <c r="N191" s="44"/>
      <c r="AC191" s="36"/>
      <c r="AD191" s="36"/>
      <c r="AJ191" s="488"/>
    </row>
    <row r="192" spans="2:36" x14ac:dyDescent="0.45">
      <c r="B192" s="44"/>
      <c r="C192" s="44"/>
      <c r="D192" s="44"/>
      <c r="E192" s="44"/>
      <c r="F192" s="44"/>
      <c r="G192" s="44"/>
      <c r="H192" s="44"/>
      <c r="I192" s="44"/>
      <c r="J192" s="44"/>
      <c r="L192" s="74"/>
      <c r="M192" s="44"/>
      <c r="N192" s="44"/>
      <c r="AC192" s="36"/>
      <c r="AD192" s="36"/>
      <c r="AJ192" s="488"/>
    </row>
    <row r="193" spans="2:36" x14ac:dyDescent="0.45">
      <c r="B193" s="44"/>
      <c r="C193" s="44"/>
      <c r="D193" s="44"/>
      <c r="E193" s="44"/>
      <c r="F193" s="44"/>
      <c r="G193" s="44"/>
      <c r="H193" s="44"/>
      <c r="I193" s="44"/>
      <c r="J193" s="44"/>
      <c r="L193" s="74"/>
      <c r="M193" s="44"/>
      <c r="N193" s="44"/>
      <c r="AC193" s="36"/>
      <c r="AD193" s="36"/>
      <c r="AJ193" s="488"/>
    </row>
    <row r="194" spans="2:36" x14ac:dyDescent="0.45">
      <c r="B194" s="44"/>
      <c r="C194" s="44"/>
      <c r="D194" s="44"/>
      <c r="E194" s="44"/>
      <c r="F194" s="44"/>
      <c r="G194" s="44"/>
      <c r="H194" s="44"/>
      <c r="I194" s="44"/>
      <c r="J194" s="44"/>
      <c r="L194" s="74"/>
      <c r="M194" s="44"/>
      <c r="N194" s="44"/>
      <c r="AC194" s="36"/>
      <c r="AD194" s="36"/>
      <c r="AJ194" s="488"/>
    </row>
    <row r="195" spans="2:36" x14ac:dyDescent="0.45">
      <c r="B195" s="44"/>
      <c r="C195" s="44"/>
      <c r="D195" s="44"/>
      <c r="E195" s="44"/>
      <c r="F195" s="44"/>
      <c r="G195" s="44"/>
      <c r="H195" s="44"/>
      <c r="I195" s="44"/>
      <c r="J195" s="44"/>
      <c r="L195" s="74"/>
      <c r="M195" s="44"/>
      <c r="N195" s="44"/>
      <c r="AC195" s="36"/>
      <c r="AD195" s="36"/>
      <c r="AJ195" s="488"/>
    </row>
    <row r="196" spans="2:36" x14ac:dyDescent="0.45">
      <c r="B196" s="44"/>
      <c r="C196" s="44"/>
      <c r="D196" s="44"/>
      <c r="E196" s="44"/>
      <c r="F196" s="44"/>
      <c r="G196" s="44"/>
      <c r="H196" s="44"/>
      <c r="I196" s="44"/>
      <c r="J196" s="44"/>
      <c r="L196" s="74"/>
      <c r="M196" s="44"/>
      <c r="N196" s="44"/>
      <c r="AC196" s="36"/>
      <c r="AD196" s="36"/>
      <c r="AJ196" s="488"/>
    </row>
    <row r="197" spans="2:36" x14ac:dyDescent="0.45">
      <c r="B197" s="44"/>
      <c r="C197" s="44"/>
      <c r="D197" s="44"/>
      <c r="E197" s="44"/>
      <c r="F197" s="44"/>
      <c r="G197" s="44"/>
      <c r="H197" s="44"/>
      <c r="I197" s="44"/>
      <c r="J197" s="44"/>
      <c r="L197" s="74"/>
      <c r="M197" s="44"/>
      <c r="N197" s="44"/>
      <c r="AC197" s="36"/>
      <c r="AD197" s="36"/>
      <c r="AJ197" s="488"/>
    </row>
    <row r="198" spans="2:36" x14ac:dyDescent="0.45">
      <c r="B198" s="44"/>
      <c r="C198" s="44"/>
      <c r="D198" s="44"/>
      <c r="E198" s="44"/>
      <c r="F198" s="44"/>
      <c r="G198" s="44"/>
      <c r="H198" s="44"/>
      <c r="I198" s="44"/>
      <c r="J198" s="44"/>
      <c r="L198" s="74"/>
      <c r="M198" s="44"/>
      <c r="N198" s="44"/>
      <c r="AC198" s="36"/>
      <c r="AD198" s="36"/>
      <c r="AJ198" s="488"/>
    </row>
    <row r="199" spans="2:36" x14ac:dyDescent="0.45">
      <c r="B199" s="44"/>
      <c r="C199" s="44"/>
      <c r="D199" s="44"/>
      <c r="E199" s="44"/>
      <c r="F199" s="44"/>
      <c r="G199" s="44"/>
      <c r="H199" s="44"/>
      <c r="I199" s="44"/>
      <c r="J199" s="44"/>
      <c r="L199" s="74"/>
      <c r="M199" s="44"/>
      <c r="N199" s="44"/>
      <c r="AC199" s="36"/>
      <c r="AD199" s="36"/>
      <c r="AJ199" s="488"/>
    </row>
    <row r="200" spans="2:36" x14ac:dyDescent="0.45">
      <c r="B200" s="44"/>
      <c r="C200" s="44"/>
      <c r="D200" s="44"/>
      <c r="E200" s="44"/>
      <c r="F200" s="44"/>
      <c r="G200" s="44"/>
      <c r="H200" s="44"/>
      <c r="I200" s="44"/>
      <c r="J200" s="44"/>
      <c r="L200" s="74"/>
      <c r="M200" s="44"/>
      <c r="N200" s="44"/>
      <c r="AC200" s="36"/>
      <c r="AD200" s="36"/>
      <c r="AJ200" s="488"/>
    </row>
    <row r="201" spans="2:36" x14ac:dyDescent="0.45">
      <c r="B201" s="44"/>
      <c r="C201" s="44"/>
      <c r="D201" s="44"/>
      <c r="E201" s="44"/>
      <c r="F201" s="44"/>
      <c r="G201" s="44"/>
      <c r="H201" s="44"/>
      <c r="I201" s="44"/>
      <c r="J201" s="44"/>
      <c r="L201" s="74"/>
      <c r="M201" s="44"/>
      <c r="N201" s="44"/>
      <c r="AC201" s="36"/>
      <c r="AD201" s="36"/>
      <c r="AJ201" s="488"/>
    </row>
    <row r="202" spans="2:36" x14ac:dyDescent="0.45">
      <c r="B202" s="44"/>
      <c r="C202" s="44"/>
      <c r="D202" s="44"/>
      <c r="E202" s="44"/>
      <c r="F202" s="44"/>
      <c r="G202" s="44"/>
      <c r="H202" s="44"/>
      <c r="I202" s="44"/>
      <c r="J202" s="44"/>
      <c r="L202" s="74"/>
      <c r="M202" s="44"/>
      <c r="N202" s="44"/>
      <c r="AC202" s="36"/>
      <c r="AD202" s="36"/>
      <c r="AJ202" s="488"/>
    </row>
    <row r="203" spans="2:36" x14ac:dyDescent="0.45">
      <c r="B203" s="44"/>
      <c r="C203" s="44"/>
      <c r="D203" s="44"/>
      <c r="E203" s="44"/>
      <c r="F203" s="44"/>
      <c r="G203" s="44"/>
      <c r="H203" s="44"/>
      <c r="I203" s="44"/>
      <c r="J203" s="44"/>
      <c r="L203" s="74"/>
      <c r="M203" s="44"/>
      <c r="N203" s="44"/>
      <c r="AC203" s="36"/>
      <c r="AD203" s="36"/>
      <c r="AJ203" s="488"/>
    </row>
    <row r="204" spans="2:36" x14ac:dyDescent="0.45">
      <c r="B204" s="44"/>
      <c r="C204" s="44"/>
      <c r="D204" s="44"/>
      <c r="E204" s="44"/>
      <c r="F204" s="44"/>
      <c r="G204" s="44"/>
      <c r="H204" s="44"/>
      <c r="I204" s="44"/>
      <c r="J204" s="44"/>
      <c r="L204" s="74"/>
      <c r="M204" s="44"/>
      <c r="N204" s="44"/>
      <c r="AC204" s="36"/>
      <c r="AD204" s="36"/>
      <c r="AJ204" s="488"/>
    </row>
    <row r="205" spans="2:36" x14ac:dyDescent="0.45">
      <c r="B205" s="44"/>
      <c r="C205" s="44"/>
      <c r="D205" s="44"/>
      <c r="E205" s="44"/>
      <c r="F205" s="44"/>
      <c r="G205" s="44"/>
      <c r="H205" s="44"/>
      <c r="I205" s="44"/>
      <c r="J205" s="44"/>
      <c r="L205" s="74"/>
      <c r="M205" s="44"/>
      <c r="N205" s="44"/>
      <c r="AC205" s="36"/>
      <c r="AD205" s="36"/>
      <c r="AJ205" s="488"/>
    </row>
    <row r="206" spans="2:36" x14ac:dyDescent="0.45">
      <c r="B206" s="44"/>
      <c r="C206" s="44"/>
      <c r="D206" s="44"/>
      <c r="E206" s="44"/>
      <c r="F206" s="44"/>
      <c r="G206" s="44"/>
      <c r="H206" s="44"/>
      <c r="I206" s="44"/>
      <c r="J206" s="44"/>
      <c r="L206" s="74"/>
      <c r="M206" s="44"/>
      <c r="N206" s="44"/>
      <c r="AC206" s="36"/>
      <c r="AD206" s="36"/>
      <c r="AJ206" s="488"/>
    </row>
    <row r="207" spans="2:36" x14ac:dyDescent="0.45">
      <c r="B207" s="44"/>
      <c r="C207" s="44"/>
      <c r="D207" s="44"/>
      <c r="E207" s="44"/>
      <c r="F207" s="44"/>
      <c r="G207" s="44"/>
      <c r="H207" s="44"/>
      <c r="I207" s="44"/>
      <c r="J207" s="44"/>
      <c r="L207" s="74"/>
      <c r="M207" s="44"/>
      <c r="N207" s="44"/>
      <c r="AC207" s="36"/>
      <c r="AD207" s="36"/>
      <c r="AJ207" s="488"/>
    </row>
    <row r="208" spans="2:36" x14ac:dyDescent="0.45">
      <c r="B208" s="44"/>
      <c r="C208" s="44"/>
      <c r="D208" s="44"/>
      <c r="E208" s="44"/>
      <c r="F208" s="44"/>
      <c r="G208" s="44"/>
      <c r="H208" s="44"/>
      <c r="I208" s="44"/>
      <c r="J208" s="44"/>
      <c r="L208" s="74"/>
      <c r="M208" s="44"/>
      <c r="N208" s="44"/>
      <c r="AC208" s="36"/>
      <c r="AD208" s="36"/>
      <c r="AJ208" s="488"/>
    </row>
    <row r="209" spans="2:36" x14ac:dyDescent="0.45">
      <c r="B209" s="44"/>
      <c r="C209" s="44"/>
      <c r="D209" s="44"/>
      <c r="E209" s="44"/>
      <c r="F209" s="44"/>
      <c r="G209" s="44"/>
      <c r="H209" s="44"/>
      <c r="I209" s="44"/>
      <c r="J209" s="44"/>
      <c r="L209" s="74"/>
      <c r="M209" s="44"/>
      <c r="N209" s="44"/>
      <c r="AC209" s="36"/>
      <c r="AD209" s="36"/>
      <c r="AJ209" s="488"/>
    </row>
    <row r="210" spans="2:36" x14ac:dyDescent="0.45">
      <c r="B210" s="44"/>
      <c r="C210" s="44"/>
      <c r="D210" s="44"/>
      <c r="E210" s="44"/>
      <c r="F210" s="44"/>
      <c r="G210" s="44"/>
      <c r="H210" s="44"/>
      <c r="I210" s="44"/>
      <c r="J210" s="44"/>
      <c r="L210" s="74"/>
      <c r="M210" s="44"/>
      <c r="N210" s="44"/>
      <c r="AC210" s="36"/>
      <c r="AD210" s="36"/>
      <c r="AJ210" s="488"/>
    </row>
    <row r="211" spans="2:36" x14ac:dyDescent="0.45">
      <c r="B211" s="44"/>
      <c r="C211" s="44"/>
      <c r="D211" s="44"/>
      <c r="E211" s="44"/>
      <c r="F211" s="44"/>
      <c r="G211" s="44"/>
      <c r="H211" s="44"/>
      <c r="I211" s="44"/>
      <c r="J211" s="44"/>
      <c r="L211" s="74"/>
      <c r="M211" s="44"/>
      <c r="N211" s="44"/>
      <c r="AC211" s="36"/>
      <c r="AD211" s="36"/>
      <c r="AJ211" s="488"/>
    </row>
    <row r="212" spans="2:36" x14ac:dyDescent="0.45">
      <c r="B212" s="44"/>
      <c r="C212" s="44"/>
      <c r="D212" s="44"/>
      <c r="E212" s="44"/>
      <c r="F212" s="44"/>
      <c r="G212" s="44"/>
      <c r="H212" s="44"/>
      <c r="I212" s="44"/>
      <c r="J212" s="44"/>
      <c r="L212" s="74"/>
      <c r="M212" s="44"/>
      <c r="N212" s="44"/>
      <c r="AC212" s="36"/>
      <c r="AD212" s="36"/>
      <c r="AJ212" s="488"/>
    </row>
    <row r="213" spans="2:36" x14ac:dyDescent="0.45">
      <c r="B213" s="44"/>
      <c r="C213" s="44"/>
      <c r="D213" s="44"/>
      <c r="E213" s="44"/>
      <c r="F213" s="44"/>
      <c r="G213" s="44"/>
      <c r="H213" s="44"/>
      <c r="I213" s="44"/>
      <c r="J213" s="44"/>
      <c r="L213" s="74"/>
      <c r="M213" s="44"/>
      <c r="N213" s="44"/>
      <c r="AC213" s="36"/>
      <c r="AD213" s="36"/>
      <c r="AJ213" s="488"/>
    </row>
    <row r="214" spans="2:36" x14ac:dyDescent="0.45">
      <c r="B214" s="44"/>
      <c r="C214" s="44"/>
      <c r="D214" s="44"/>
      <c r="E214" s="44"/>
      <c r="F214" s="44"/>
      <c r="G214" s="44"/>
      <c r="H214" s="44"/>
      <c r="I214" s="44"/>
      <c r="J214" s="44"/>
      <c r="L214" s="74"/>
      <c r="M214" s="44"/>
      <c r="N214" s="44"/>
      <c r="AC214" s="36"/>
      <c r="AD214" s="36"/>
      <c r="AJ214" s="488"/>
    </row>
    <row r="215" spans="2:36" x14ac:dyDescent="0.45">
      <c r="B215" s="44"/>
      <c r="C215" s="44"/>
      <c r="D215" s="44"/>
      <c r="E215" s="44"/>
      <c r="F215" s="44"/>
      <c r="G215" s="44"/>
      <c r="H215" s="44"/>
      <c r="I215" s="44"/>
      <c r="J215" s="44"/>
      <c r="L215" s="74"/>
      <c r="M215" s="44"/>
      <c r="N215" s="44"/>
      <c r="AC215" s="36"/>
      <c r="AD215" s="36"/>
      <c r="AJ215" s="488"/>
    </row>
    <row r="216" spans="2:36" x14ac:dyDescent="0.45">
      <c r="B216" s="44"/>
      <c r="C216" s="44"/>
      <c r="D216" s="44"/>
      <c r="E216" s="44"/>
      <c r="F216" s="44"/>
      <c r="G216" s="44"/>
      <c r="H216" s="44"/>
      <c r="I216" s="44"/>
      <c r="J216" s="44"/>
      <c r="L216" s="74"/>
      <c r="M216" s="44"/>
      <c r="N216" s="44"/>
      <c r="AC216" s="36"/>
      <c r="AD216" s="36"/>
      <c r="AJ216" s="488"/>
    </row>
    <row r="217" spans="2:36" x14ac:dyDescent="0.45">
      <c r="B217" s="44"/>
      <c r="C217" s="44"/>
      <c r="D217" s="44"/>
      <c r="E217" s="44"/>
      <c r="F217" s="44"/>
      <c r="G217" s="44"/>
      <c r="H217" s="44"/>
      <c r="I217" s="44"/>
      <c r="J217" s="44"/>
      <c r="L217" s="74"/>
      <c r="M217" s="44"/>
      <c r="N217" s="44"/>
      <c r="AC217" s="36"/>
      <c r="AD217" s="36"/>
      <c r="AJ217" s="488"/>
    </row>
    <row r="218" spans="2:36" x14ac:dyDescent="0.45">
      <c r="B218" s="44"/>
      <c r="C218" s="44"/>
      <c r="D218" s="44"/>
      <c r="E218" s="44"/>
      <c r="F218" s="44"/>
      <c r="G218" s="44"/>
      <c r="H218" s="44"/>
      <c r="I218" s="44"/>
      <c r="J218" s="44"/>
      <c r="L218" s="74"/>
      <c r="M218" s="44"/>
      <c r="N218" s="44"/>
      <c r="AC218" s="36"/>
      <c r="AD218" s="36"/>
      <c r="AJ218" s="488"/>
    </row>
    <row r="219" spans="2:36" x14ac:dyDescent="0.45">
      <c r="B219" s="44"/>
      <c r="C219" s="44"/>
      <c r="D219" s="44"/>
      <c r="E219" s="44"/>
      <c r="F219" s="44"/>
      <c r="G219" s="44"/>
      <c r="H219" s="44"/>
      <c r="I219" s="44"/>
      <c r="J219" s="44"/>
      <c r="L219" s="74"/>
      <c r="M219" s="44"/>
      <c r="N219" s="44"/>
      <c r="AC219" s="36"/>
      <c r="AD219" s="36"/>
      <c r="AJ219" s="488"/>
    </row>
    <row r="220" spans="2:36" x14ac:dyDescent="0.45">
      <c r="B220" s="44"/>
      <c r="C220" s="44"/>
      <c r="D220" s="44"/>
      <c r="E220" s="44"/>
      <c r="F220" s="44"/>
      <c r="G220" s="44"/>
      <c r="H220" s="44"/>
      <c r="I220" s="44"/>
      <c r="J220" s="44"/>
      <c r="L220" s="74"/>
      <c r="M220" s="44"/>
      <c r="N220" s="44"/>
      <c r="AC220" s="36"/>
      <c r="AD220" s="36"/>
      <c r="AJ220" s="488"/>
    </row>
    <row r="221" spans="2:36" x14ac:dyDescent="0.45">
      <c r="B221" s="44"/>
      <c r="C221" s="44"/>
      <c r="D221" s="44"/>
      <c r="E221" s="44"/>
      <c r="F221" s="44"/>
      <c r="G221" s="44"/>
      <c r="H221" s="44"/>
      <c r="I221" s="44"/>
      <c r="J221" s="44"/>
      <c r="L221" s="74"/>
      <c r="M221" s="44"/>
      <c r="N221" s="44"/>
      <c r="AC221" s="36"/>
      <c r="AD221" s="36"/>
      <c r="AJ221" s="488"/>
    </row>
    <row r="222" spans="2:36" x14ac:dyDescent="0.45">
      <c r="B222" s="44"/>
      <c r="C222" s="44"/>
      <c r="D222" s="44"/>
      <c r="E222" s="44"/>
      <c r="F222" s="44"/>
      <c r="G222" s="44"/>
      <c r="H222" s="44"/>
      <c r="I222" s="44"/>
      <c r="J222" s="44"/>
      <c r="L222" s="74"/>
      <c r="M222" s="44"/>
      <c r="N222" s="44"/>
      <c r="AC222" s="36"/>
      <c r="AD222" s="36"/>
      <c r="AJ222" s="488"/>
    </row>
    <row r="223" spans="2:36" x14ac:dyDescent="0.45">
      <c r="B223" s="44"/>
      <c r="C223" s="44"/>
      <c r="D223" s="44"/>
      <c r="E223" s="44"/>
      <c r="F223" s="44"/>
      <c r="G223" s="44"/>
      <c r="H223" s="44"/>
      <c r="I223" s="44"/>
      <c r="J223" s="44"/>
      <c r="L223" s="74"/>
      <c r="M223" s="44"/>
      <c r="N223" s="44"/>
      <c r="AC223" s="36"/>
      <c r="AD223" s="36"/>
      <c r="AJ223" s="488"/>
    </row>
    <row r="224" spans="2:36" x14ac:dyDescent="0.45">
      <c r="B224" s="44"/>
      <c r="C224" s="44"/>
      <c r="D224" s="44"/>
      <c r="E224" s="44"/>
      <c r="F224" s="44"/>
      <c r="G224" s="44"/>
      <c r="H224" s="44"/>
      <c r="I224" s="44"/>
      <c r="J224" s="44"/>
      <c r="L224" s="74"/>
      <c r="M224" s="44"/>
      <c r="N224" s="44"/>
      <c r="AC224" s="36"/>
      <c r="AD224" s="36"/>
      <c r="AJ224" s="488"/>
    </row>
    <row r="225" spans="2:36" x14ac:dyDescent="0.45">
      <c r="B225" s="44"/>
      <c r="C225" s="44"/>
      <c r="D225" s="44"/>
      <c r="E225" s="44"/>
      <c r="F225" s="44"/>
      <c r="G225" s="44"/>
      <c r="H225" s="44"/>
      <c r="I225" s="44"/>
      <c r="J225" s="44"/>
      <c r="L225" s="74"/>
      <c r="M225" s="44"/>
      <c r="N225" s="44"/>
      <c r="AC225" s="36"/>
      <c r="AD225" s="36"/>
      <c r="AJ225" s="488"/>
    </row>
    <row r="226" spans="2:36" x14ac:dyDescent="0.45">
      <c r="B226" s="44"/>
      <c r="C226" s="44"/>
      <c r="D226" s="44"/>
      <c r="E226" s="44"/>
      <c r="F226" s="44"/>
      <c r="G226" s="44"/>
      <c r="H226" s="44"/>
      <c r="I226" s="44"/>
      <c r="J226" s="44"/>
      <c r="L226" s="74"/>
      <c r="M226" s="44"/>
      <c r="N226" s="44"/>
      <c r="AC226" s="36"/>
      <c r="AD226" s="36"/>
      <c r="AJ226" s="488"/>
    </row>
    <row r="227" spans="2:36" x14ac:dyDescent="0.45">
      <c r="B227" s="44"/>
      <c r="C227" s="44"/>
      <c r="D227" s="44"/>
      <c r="E227" s="44"/>
      <c r="F227" s="44"/>
      <c r="G227" s="44"/>
      <c r="H227" s="44"/>
      <c r="I227" s="44"/>
      <c r="J227" s="44"/>
      <c r="L227" s="74"/>
      <c r="M227" s="44"/>
      <c r="N227" s="44"/>
      <c r="AC227" s="36"/>
      <c r="AD227" s="36"/>
      <c r="AJ227" s="488"/>
    </row>
    <row r="228" spans="2:36" x14ac:dyDescent="0.45">
      <c r="B228" s="44"/>
      <c r="C228" s="44"/>
      <c r="D228" s="44"/>
      <c r="E228" s="44"/>
      <c r="F228" s="44"/>
      <c r="G228" s="44"/>
      <c r="H228" s="44"/>
      <c r="I228" s="44"/>
      <c r="J228" s="44"/>
      <c r="L228" s="74"/>
      <c r="M228" s="44"/>
      <c r="N228" s="44"/>
      <c r="AC228" s="36"/>
      <c r="AD228" s="36"/>
      <c r="AJ228" s="488"/>
    </row>
    <row r="229" spans="2:36" x14ac:dyDescent="0.45">
      <c r="B229" s="44"/>
      <c r="C229" s="44"/>
      <c r="D229" s="44"/>
      <c r="E229" s="44"/>
      <c r="F229" s="44"/>
      <c r="G229" s="44"/>
      <c r="H229" s="44"/>
      <c r="I229" s="44"/>
      <c r="J229" s="44"/>
      <c r="L229" s="74"/>
      <c r="M229" s="44"/>
      <c r="N229" s="44"/>
      <c r="AC229" s="36"/>
      <c r="AD229" s="36"/>
      <c r="AJ229" s="488"/>
    </row>
    <row r="230" spans="2:36" x14ac:dyDescent="0.45">
      <c r="B230" s="44"/>
      <c r="C230" s="44"/>
      <c r="D230" s="44"/>
      <c r="E230" s="44"/>
      <c r="F230" s="44"/>
      <c r="G230" s="44"/>
      <c r="H230" s="44"/>
      <c r="I230" s="44"/>
      <c r="J230" s="44"/>
      <c r="L230" s="74"/>
      <c r="M230" s="44"/>
      <c r="N230" s="44"/>
      <c r="AC230" s="36"/>
      <c r="AD230" s="36"/>
      <c r="AJ230" s="488"/>
    </row>
    <row r="231" spans="2:36" x14ac:dyDescent="0.45">
      <c r="B231" s="44"/>
      <c r="C231" s="44"/>
      <c r="D231" s="44"/>
      <c r="E231" s="44"/>
      <c r="F231" s="44"/>
      <c r="G231" s="44"/>
      <c r="H231" s="44"/>
      <c r="I231" s="44"/>
      <c r="J231" s="44"/>
      <c r="L231" s="74"/>
      <c r="M231" s="44"/>
      <c r="N231" s="44"/>
      <c r="AC231" s="36"/>
      <c r="AD231" s="36"/>
      <c r="AJ231" s="488"/>
    </row>
    <row r="232" spans="2:36" x14ac:dyDescent="0.45">
      <c r="B232" s="44"/>
      <c r="C232" s="44"/>
      <c r="D232" s="44"/>
      <c r="E232" s="44"/>
      <c r="F232" s="44"/>
      <c r="G232" s="44"/>
      <c r="H232" s="44"/>
      <c r="I232" s="44"/>
      <c r="J232" s="44"/>
      <c r="L232" s="74"/>
      <c r="M232" s="44"/>
      <c r="N232" s="44"/>
      <c r="AC232" s="36"/>
      <c r="AD232" s="36"/>
      <c r="AJ232" s="488"/>
    </row>
    <row r="233" spans="2:36" x14ac:dyDescent="0.45">
      <c r="B233" s="44"/>
      <c r="C233" s="44"/>
      <c r="D233" s="44"/>
      <c r="E233" s="44"/>
      <c r="F233" s="44"/>
      <c r="G233" s="44"/>
      <c r="H233" s="44"/>
      <c r="I233" s="44"/>
      <c r="J233" s="44"/>
      <c r="L233" s="74"/>
      <c r="M233" s="44"/>
      <c r="N233" s="44"/>
      <c r="AC233" s="36"/>
      <c r="AD233" s="36"/>
      <c r="AJ233" s="488"/>
    </row>
    <row r="234" spans="2:36" x14ac:dyDescent="0.45">
      <c r="B234" s="44"/>
      <c r="C234" s="44"/>
      <c r="D234" s="44"/>
      <c r="E234" s="44"/>
      <c r="F234" s="44"/>
      <c r="G234" s="44"/>
      <c r="H234" s="44"/>
      <c r="I234" s="44"/>
      <c r="J234" s="44"/>
      <c r="L234" s="74"/>
      <c r="M234" s="44"/>
      <c r="N234" s="44"/>
      <c r="AC234" s="36"/>
      <c r="AD234" s="36"/>
      <c r="AJ234" s="488"/>
    </row>
    <row r="235" spans="2:36" x14ac:dyDescent="0.45">
      <c r="B235" s="44"/>
      <c r="C235" s="44"/>
      <c r="D235" s="44"/>
      <c r="E235" s="44"/>
      <c r="F235" s="44"/>
      <c r="G235" s="44"/>
      <c r="H235" s="44"/>
      <c r="I235" s="44"/>
      <c r="J235" s="44"/>
      <c r="L235" s="74"/>
      <c r="M235" s="44"/>
      <c r="N235" s="44"/>
      <c r="AC235" s="36"/>
      <c r="AD235" s="36"/>
      <c r="AJ235" s="488"/>
    </row>
    <row r="236" spans="2:36" x14ac:dyDescent="0.45">
      <c r="B236" s="44"/>
      <c r="C236" s="44"/>
      <c r="D236" s="44"/>
      <c r="E236" s="44"/>
      <c r="F236" s="44"/>
      <c r="G236" s="44"/>
      <c r="H236" s="44"/>
      <c r="I236" s="44"/>
      <c r="J236" s="44"/>
      <c r="L236" s="74"/>
      <c r="M236" s="44"/>
      <c r="N236" s="44"/>
      <c r="AC236" s="36"/>
      <c r="AD236" s="36"/>
      <c r="AJ236" s="488"/>
    </row>
    <row r="237" spans="2:36" x14ac:dyDescent="0.45">
      <c r="B237" s="44"/>
      <c r="C237" s="44"/>
      <c r="D237" s="44"/>
      <c r="E237" s="44"/>
      <c r="F237" s="44"/>
      <c r="G237" s="44"/>
      <c r="H237" s="44"/>
      <c r="I237" s="44"/>
      <c r="J237" s="44"/>
      <c r="L237" s="74"/>
      <c r="M237" s="44"/>
      <c r="N237" s="44"/>
      <c r="AC237" s="36"/>
      <c r="AD237" s="36"/>
      <c r="AJ237" s="488"/>
    </row>
    <row r="238" spans="2:36" x14ac:dyDescent="0.45">
      <c r="B238" s="44"/>
      <c r="C238" s="44"/>
      <c r="D238" s="44"/>
      <c r="E238" s="44"/>
      <c r="F238" s="44"/>
      <c r="G238" s="44"/>
      <c r="H238" s="44"/>
      <c r="I238" s="44"/>
      <c r="J238" s="44"/>
      <c r="L238" s="74"/>
      <c r="M238" s="44"/>
      <c r="N238" s="44"/>
      <c r="AC238" s="36"/>
      <c r="AD238" s="36"/>
      <c r="AJ238" s="488"/>
    </row>
    <row r="239" spans="2:36" x14ac:dyDescent="0.45">
      <c r="B239" s="44"/>
      <c r="C239" s="44"/>
      <c r="D239" s="44"/>
      <c r="E239" s="44"/>
      <c r="F239" s="44"/>
      <c r="G239" s="44"/>
      <c r="H239" s="44"/>
      <c r="I239" s="44"/>
      <c r="J239" s="44"/>
      <c r="L239" s="74"/>
      <c r="M239" s="44"/>
      <c r="N239" s="44"/>
      <c r="AC239" s="36"/>
      <c r="AD239" s="36"/>
      <c r="AJ239" s="488"/>
    </row>
    <row r="240" spans="2:36" x14ac:dyDescent="0.45">
      <c r="B240" s="44"/>
      <c r="C240" s="44"/>
      <c r="D240" s="44"/>
      <c r="E240" s="44"/>
      <c r="F240" s="44"/>
      <c r="G240" s="44"/>
      <c r="H240" s="44"/>
      <c r="I240" s="44"/>
      <c r="J240" s="44"/>
      <c r="L240" s="74"/>
      <c r="M240" s="44"/>
      <c r="N240" s="44"/>
      <c r="AC240" s="36"/>
      <c r="AD240" s="36"/>
      <c r="AJ240" s="488"/>
    </row>
    <row r="241" spans="2:36" x14ac:dyDescent="0.45">
      <c r="B241" s="44"/>
      <c r="C241" s="44"/>
      <c r="D241" s="44"/>
      <c r="E241" s="44"/>
      <c r="F241" s="44"/>
      <c r="G241" s="44"/>
      <c r="H241" s="44"/>
      <c r="I241" s="44"/>
      <c r="J241" s="44"/>
      <c r="L241" s="74"/>
      <c r="M241" s="44"/>
      <c r="N241" s="44"/>
      <c r="AC241" s="36"/>
      <c r="AD241" s="36"/>
      <c r="AJ241" s="488"/>
    </row>
    <row r="242" spans="2:36" x14ac:dyDescent="0.45">
      <c r="B242" s="44"/>
      <c r="C242" s="44"/>
      <c r="D242" s="44"/>
      <c r="E242" s="44"/>
      <c r="F242" s="44"/>
      <c r="G242" s="44"/>
      <c r="H242" s="44"/>
      <c r="I242" s="44"/>
      <c r="J242" s="44"/>
      <c r="L242" s="74"/>
      <c r="M242" s="44"/>
      <c r="N242" s="44"/>
      <c r="AC242" s="36"/>
      <c r="AD242" s="36"/>
      <c r="AJ242" s="488"/>
    </row>
    <row r="243" spans="2:36" x14ac:dyDescent="0.45">
      <c r="B243" s="44"/>
      <c r="C243" s="44"/>
      <c r="D243" s="44"/>
      <c r="E243" s="44"/>
      <c r="F243" s="44"/>
      <c r="G243" s="44"/>
      <c r="H243" s="44"/>
      <c r="I243" s="44"/>
      <c r="J243" s="44"/>
      <c r="L243" s="74"/>
      <c r="M243" s="44"/>
      <c r="N243" s="44"/>
      <c r="AC243" s="36"/>
      <c r="AD243" s="36"/>
      <c r="AJ243" s="488"/>
    </row>
    <row r="244" spans="2:36" x14ac:dyDescent="0.45">
      <c r="B244" s="44"/>
      <c r="C244" s="44"/>
      <c r="D244" s="44"/>
      <c r="E244" s="44"/>
      <c r="F244" s="44"/>
      <c r="G244" s="44"/>
      <c r="H244" s="44"/>
      <c r="I244" s="44"/>
      <c r="J244" s="44"/>
      <c r="L244" s="74"/>
      <c r="M244" s="44"/>
      <c r="N244" s="44"/>
      <c r="AC244" s="36"/>
      <c r="AD244" s="36"/>
      <c r="AJ244" s="488"/>
    </row>
    <row r="245" spans="2:36" x14ac:dyDescent="0.45">
      <c r="B245" s="44"/>
      <c r="C245" s="44"/>
      <c r="D245" s="44"/>
      <c r="E245" s="44"/>
      <c r="F245" s="44"/>
      <c r="G245" s="44"/>
      <c r="H245" s="44"/>
      <c r="I245" s="44"/>
      <c r="J245" s="44"/>
      <c r="L245" s="74"/>
      <c r="M245" s="44"/>
      <c r="N245" s="44"/>
      <c r="AC245" s="36"/>
      <c r="AD245" s="36"/>
      <c r="AJ245" s="488"/>
    </row>
    <row r="246" spans="2:36" x14ac:dyDescent="0.45">
      <c r="B246" s="44"/>
      <c r="C246" s="44"/>
      <c r="D246" s="44"/>
      <c r="E246" s="44"/>
      <c r="F246" s="44"/>
      <c r="G246" s="44"/>
      <c r="H246" s="44"/>
      <c r="I246" s="44"/>
      <c r="J246" s="44"/>
      <c r="L246" s="74"/>
      <c r="M246" s="44"/>
      <c r="N246" s="44"/>
      <c r="AC246" s="36"/>
      <c r="AD246" s="36"/>
      <c r="AJ246" s="488"/>
    </row>
    <row r="247" spans="2:36" x14ac:dyDescent="0.45">
      <c r="B247" s="44"/>
      <c r="C247" s="44"/>
      <c r="D247" s="44"/>
      <c r="E247" s="44"/>
      <c r="F247" s="44"/>
      <c r="G247" s="44"/>
      <c r="H247" s="44"/>
      <c r="I247" s="44"/>
      <c r="J247" s="44"/>
      <c r="L247" s="74"/>
      <c r="M247" s="44"/>
      <c r="N247" s="44"/>
      <c r="AC247" s="36"/>
      <c r="AD247" s="36"/>
      <c r="AJ247" s="488"/>
    </row>
    <row r="248" spans="2:36" x14ac:dyDescent="0.45">
      <c r="B248" s="44"/>
      <c r="C248" s="44"/>
      <c r="D248" s="44"/>
      <c r="E248" s="44"/>
      <c r="F248" s="44"/>
      <c r="G248" s="44"/>
      <c r="H248" s="44"/>
      <c r="I248" s="44"/>
      <c r="J248" s="44"/>
      <c r="L248" s="74"/>
      <c r="M248" s="44"/>
      <c r="N248" s="44"/>
      <c r="AC248" s="36"/>
      <c r="AD248" s="36"/>
      <c r="AJ248" s="488"/>
    </row>
    <row r="249" spans="2:36" x14ac:dyDescent="0.45">
      <c r="B249" s="44"/>
      <c r="C249" s="44"/>
      <c r="D249" s="44"/>
      <c r="E249" s="44"/>
      <c r="F249" s="44"/>
      <c r="G249" s="44"/>
      <c r="H249" s="44"/>
      <c r="I249" s="44"/>
      <c r="J249" s="44"/>
      <c r="L249" s="74"/>
      <c r="M249" s="44"/>
      <c r="N249" s="44"/>
      <c r="AC249" s="36"/>
      <c r="AD249" s="36"/>
      <c r="AJ249" s="488"/>
    </row>
    <row r="250" spans="2:36" x14ac:dyDescent="0.45">
      <c r="B250" s="44"/>
      <c r="C250" s="44"/>
      <c r="D250" s="44"/>
      <c r="E250" s="44"/>
      <c r="F250" s="44"/>
      <c r="G250" s="44"/>
      <c r="H250" s="44"/>
      <c r="I250" s="44"/>
      <c r="J250" s="44"/>
      <c r="L250" s="74"/>
      <c r="M250" s="44"/>
      <c r="N250" s="44"/>
      <c r="AC250" s="36"/>
      <c r="AD250" s="36"/>
      <c r="AJ250" s="488"/>
    </row>
    <row r="251" spans="2:36" x14ac:dyDescent="0.45">
      <c r="B251" s="44"/>
      <c r="C251" s="44"/>
      <c r="D251" s="44"/>
      <c r="E251" s="44"/>
      <c r="F251" s="44"/>
      <c r="G251" s="44"/>
      <c r="H251" s="44"/>
      <c r="I251" s="44"/>
      <c r="J251" s="44"/>
      <c r="L251" s="74"/>
      <c r="M251" s="44"/>
      <c r="N251" s="44"/>
      <c r="AC251" s="36"/>
      <c r="AD251" s="36"/>
      <c r="AJ251" s="488"/>
    </row>
    <row r="252" spans="2:36" x14ac:dyDescent="0.45">
      <c r="B252" s="44"/>
      <c r="C252" s="44"/>
      <c r="D252" s="44"/>
      <c r="E252" s="44"/>
      <c r="F252" s="44"/>
      <c r="G252" s="44"/>
      <c r="H252" s="44"/>
      <c r="I252" s="44"/>
      <c r="J252" s="44"/>
      <c r="L252" s="74"/>
      <c r="M252" s="44"/>
      <c r="N252" s="44"/>
      <c r="AC252" s="36"/>
      <c r="AD252" s="36"/>
      <c r="AJ252" s="488"/>
    </row>
    <row r="253" spans="2:36" x14ac:dyDescent="0.45">
      <c r="B253" s="44"/>
      <c r="C253" s="44"/>
      <c r="D253" s="44"/>
      <c r="E253" s="44"/>
      <c r="F253" s="44"/>
      <c r="G253" s="44"/>
      <c r="H253" s="44"/>
      <c r="I253" s="44"/>
      <c r="J253" s="44"/>
      <c r="L253" s="74"/>
      <c r="M253" s="44"/>
      <c r="N253" s="44"/>
      <c r="AC253" s="36"/>
      <c r="AD253" s="36"/>
      <c r="AJ253" s="488"/>
    </row>
    <row r="254" spans="2:36" x14ac:dyDescent="0.45">
      <c r="B254" s="44"/>
      <c r="C254" s="44"/>
      <c r="D254" s="44"/>
      <c r="E254" s="44"/>
      <c r="F254" s="44"/>
      <c r="G254" s="44"/>
      <c r="H254" s="44"/>
      <c r="I254" s="44"/>
      <c r="J254" s="44"/>
      <c r="L254" s="74"/>
      <c r="M254" s="44"/>
      <c r="N254" s="44"/>
      <c r="AC254" s="36"/>
      <c r="AD254" s="36"/>
      <c r="AJ254" s="488"/>
    </row>
    <row r="255" spans="2:36" x14ac:dyDescent="0.45">
      <c r="B255" s="44"/>
      <c r="C255" s="44"/>
      <c r="D255" s="44"/>
      <c r="E255" s="44"/>
      <c r="F255" s="44"/>
      <c r="G255" s="44"/>
      <c r="H255" s="44"/>
      <c r="I255" s="44"/>
      <c r="J255" s="44"/>
      <c r="L255" s="74"/>
      <c r="M255" s="44"/>
      <c r="N255" s="44"/>
      <c r="AC255" s="36"/>
      <c r="AD255" s="36"/>
      <c r="AJ255" s="488"/>
    </row>
    <row r="256" spans="2:36" x14ac:dyDescent="0.45">
      <c r="B256" s="44"/>
      <c r="C256" s="44"/>
      <c r="D256" s="44"/>
      <c r="E256" s="44"/>
      <c r="F256" s="44"/>
      <c r="G256" s="44"/>
      <c r="H256" s="44"/>
      <c r="I256" s="44"/>
      <c r="J256" s="44"/>
      <c r="L256" s="74"/>
      <c r="M256" s="44"/>
      <c r="N256" s="44"/>
      <c r="AC256" s="36"/>
      <c r="AD256" s="36"/>
      <c r="AJ256" s="488"/>
    </row>
    <row r="257" spans="2:36" x14ac:dyDescent="0.45">
      <c r="B257" s="44"/>
      <c r="C257" s="44"/>
      <c r="D257" s="44"/>
      <c r="E257" s="44"/>
      <c r="F257" s="44"/>
      <c r="G257" s="44"/>
      <c r="H257" s="44"/>
      <c r="I257" s="44"/>
      <c r="J257" s="44"/>
      <c r="L257" s="74"/>
      <c r="M257" s="44"/>
      <c r="N257" s="44"/>
      <c r="AC257" s="36"/>
      <c r="AD257" s="36"/>
      <c r="AJ257" s="488"/>
    </row>
    <row r="258" spans="2:36" x14ac:dyDescent="0.45">
      <c r="B258" s="44"/>
      <c r="C258" s="44"/>
      <c r="D258" s="44"/>
      <c r="E258" s="44"/>
      <c r="F258" s="44"/>
      <c r="G258" s="44"/>
      <c r="H258" s="44"/>
      <c r="I258" s="44"/>
      <c r="J258" s="44"/>
      <c r="L258" s="74"/>
      <c r="M258" s="44"/>
      <c r="N258" s="44"/>
      <c r="AC258" s="36"/>
      <c r="AD258" s="36"/>
      <c r="AJ258" s="488"/>
    </row>
    <row r="259" spans="2:36" x14ac:dyDescent="0.45">
      <c r="B259" s="44"/>
      <c r="C259" s="44"/>
      <c r="D259" s="44"/>
      <c r="E259" s="44"/>
      <c r="F259" s="44"/>
      <c r="G259" s="44"/>
      <c r="H259" s="44"/>
      <c r="I259" s="44"/>
      <c r="J259" s="44"/>
      <c r="L259" s="74"/>
      <c r="M259" s="44"/>
      <c r="N259" s="44"/>
      <c r="AC259" s="36"/>
      <c r="AD259" s="36"/>
      <c r="AJ259" s="488"/>
    </row>
    <row r="260" spans="2:36" x14ac:dyDescent="0.45">
      <c r="B260" s="44"/>
      <c r="C260" s="44"/>
      <c r="D260" s="44"/>
      <c r="E260" s="44"/>
      <c r="F260" s="44"/>
      <c r="G260" s="44"/>
      <c r="H260" s="44"/>
      <c r="I260" s="44"/>
      <c r="J260" s="44"/>
      <c r="L260" s="74"/>
      <c r="M260" s="44"/>
      <c r="N260" s="44"/>
      <c r="AC260" s="36"/>
      <c r="AD260" s="36"/>
      <c r="AJ260" s="488"/>
    </row>
    <row r="261" spans="2:36" x14ac:dyDescent="0.45">
      <c r="B261" s="44"/>
      <c r="C261" s="44"/>
      <c r="D261" s="44"/>
      <c r="E261" s="44"/>
      <c r="F261" s="44"/>
      <c r="G261" s="44"/>
      <c r="H261" s="44"/>
      <c r="I261" s="44"/>
      <c r="J261" s="44"/>
      <c r="L261" s="74"/>
      <c r="M261" s="44"/>
      <c r="N261" s="44"/>
      <c r="AC261" s="36"/>
      <c r="AD261" s="36"/>
      <c r="AJ261" s="488"/>
    </row>
  </sheetData>
  <autoFilter ref="A12:AU68" xr:uid="{00000000-0009-0000-0000-000001000000}"/>
  <sortState xmlns:xlrd2="http://schemas.microsoft.com/office/spreadsheetml/2017/richdata2" ref="A16:FGC34">
    <sortCondition ref="C15:C34"/>
  </sortState>
  <mergeCells count="2">
    <mergeCell ref="AH7:AI7"/>
    <mergeCell ref="AJ7:AK7"/>
  </mergeCells>
  <phoneticPr fontId="29" type="noConversion"/>
  <pageMargins left="0" right="0" top="0" bottom="0" header="0" footer="0"/>
  <pageSetup paperSize="9" scale="80" pageOrder="overThenDown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BS68"/>
  <sheetViews>
    <sheetView zoomScale="90" zoomScaleNormal="90" workbookViewId="0">
      <pane xSplit="9" ySplit="8" topLeftCell="W9" activePane="bottomRight" state="frozen"/>
      <selection pane="topRight" activeCell="S1" sqref="S1"/>
      <selection pane="bottomLeft" activeCell="A9" sqref="A9"/>
      <selection pane="bottomRight" activeCell="W9" sqref="W9"/>
    </sheetView>
  </sheetViews>
  <sheetFormatPr defaultColWidth="9.25" defaultRowHeight="14.25" x14ac:dyDescent="0.45"/>
  <cols>
    <col min="1" max="1" width="4.75" style="44" customWidth="1"/>
    <col min="2" max="2" width="7.25" style="44" customWidth="1"/>
    <col min="3" max="3" width="17" style="44" customWidth="1"/>
    <col min="4" max="4" width="45.4140625" style="222" customWidth="1"/>
    <col min="5" max="5" width="13.25" style="228" hidden="1" customWidth="1"/>
    <col min="6" max="6" width="20.83203125" style="228" hidden="1" customWidth="1"/>
    <col min="7" max="7" width="11.1640625" style="76" hidden="1" customWidth="1"/>
    <col min="8" max="8" width="11.1640625" style="222" hidden="1" customWidth="1"/>
    <col min="9" max="9" width="14.83203125" style="189" customWidth="1"/>
    <col min="10" max="15" width="11" style="228" customWidth="1"/>
    <col min="16" max="16" width="11.75" style="228" customWidth="1"/>
    <col min="17" max="19" width="12" style="228" customWidth="1"/>
    <col min="20" max="20" width="10.25" style="74" customWidth="1"/>
    <col min="21" max="21" width="3.25" style="222" customWidth="1"/>
    <col min="22" max="22" width="18.4140625" style="31" customWidth="1"/>
    <col min="23" max="28" width="12.1640625" style="44" customWidth="1"/>
    <col min="29" max="32" width="13.25" style="44" customWidth="1"/>
    <col min="33" max="33" width="10.4140625" style="44" customWidth="1"/>
    <col min="34" max="34" width="11.1640625" style="222" customWidth="1"/>
    <col min="35" max="35" width="27.75" style="41" customWidth="1"/>
    <col min="36" max="36" width="11.1640625" style="222" customWidth="1"/>
    <col min="37" max="37" width="4.4140625" style="222" customWidth="1"/>
    <col min="38" max="38" width="13.83203125" style="222" hidden="1" customWidth="1"/>
    <col min="39" max="41" width="10.4140625" style="222" hidden="1" customWidth="1"/>
    <col min="42" max="48" width="10.4140625" style="222" customWidth="1"/>
    <col min="49" max="59" width="10.4140625" style="222" hidden="1" customWidth="1"/>
    <col min="60" max="60" width="6.83203125" style="222" customWidth="1"/>
    <col min="61" max="61" width="6.75" style="222" customWidth="1"/>
    <col min="62" max="62" width="7.83203125" style="44" customWidth="1"/>
    <col min="63" max="63" width="5.83203125" style="44" customWidth="1"/>
    <col min="64" max="64" width="9.25" style="44"/>
    <col min="65" max="65" width="13.83203125" style="190" customWidth="1"/>
    <col min="66" max="66" width="15.75" style="191" customWidth="1"/>
    <col min="67" max="67" width="9.25" style="44"/>
    <col min="68" max="68" width="12.1640625" style="74" customWidth="1"/>
    <col min="69" max="70" width="9.1640625" style="222" customWidth="1"/>
    <col min="71" max="92" width="9.1640625" style="44" customWidth="1"/>
    <col min="93" max="16384" width="9.25" style="44"/>
  </cols>
  <sheetData>
    <row r="1" spans="1:70" s="64" customFormat="1" ht="25.5" x14ac:dyDescent="0.45">
      <c r="A1" s="244" t="s">
        <v>139</v>
      </c>
      <c r="B1" s="244"/>
      <c r="C1" s="245"/>
      <c r="E1" s="188"/>
      <c r="F1" s="188"/>
      <c r="G1" s="251"/>
      <c r="H1" s="187"/>
      <c r="I1" s="58"/>
      <c r="J1" s="189"/>
      <c r="K1" s="173"/>
      <c r="L1" s="189"/>
      <c r="M1" s="189"/>
      <c r="N1" s="194"/>
      <c r="O1" s="189"/>
      <c r="P1" s="640" t="s">
        <v>50</v>
      </c>
      <c r="Q1" s="640" t="s">
        <v>50</v>
      </c>
      <c r="R1" s="189"/>
      <c r="S1" s="189"/>
      <c r="T1" s="189"/>
      <c r="W1" s="30"/>
      <c r="X1" s="30"/>
      <c r="Y1" s="30"/>
      <c r="Z1" s="30"/>
      <c r="AA1" s="30"/>
      <c r="AB1" s="30"/>
      <c r="AC1" s="640" t="s">
        <v>50</v>
      </c>
      <c r="AD1" s="640" t="s">
        <v>50</v>
      </c>
      <c r="AE1" s="30"/>
      <c r="AF1" s="30"/>
      <c r="AI1" s="246" t="s">
        <v>140</v>
      </c>
      <c r="AK1" s="434" t="s">
        <v>141</v>
      </c>
      <c r="AL1" s="187"/>
      <c r="AM1" s="187"/>
      <c r="AN1" s="187"/>
      <c r="AO1" s="187"/>
      <c r="AP1" s="234" t="s">
        <v>29</v>
      </c>
      <c r="AQ1" s="187"/>
      <c r="AR1" s="187"/>
      <c r="AS1" s="187"/>
      <c r="AT1" s="640" t="s">
        <v>50</v>
      </c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64">
        <f>SUM(BH8:BH56)</f>
        <v>0</v>
      </c>
      <c r="BI1" s="64">
        <f>SUM(BI8:BI56)</f>
        <v>0</v>
      </c>
      <c r="BM1" s="235"/>
      <c r="BN1" s="236"/>
      <c r="BP1" s="36"/>
    </row>
    <row r="2" spans="1:70" s="27" customFormat="1" ht="15.75" customHeight="1" x14ac:dyDescent="0.45">
      <c r="A2" s="192"/>
      <c r="B2" s="192"/>
      <c r="C2" s="193"/>
      <c r="D2" s="188"/>
      <c r="E2" s="188"/>
      <c r="F2" s="188"/>
      <c r="G2" s="252"/>
      <c r="H2" s="188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88"/>
      <c r="V2" s="31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88"/>
      <c r="AH2" s="188"/>
      <c r="AI2" s="196" t="s">
        <v>142</v>
      </c>
      <c r="AJ2" s="188"/>
      <c r="AK2" s="435" t="s">
        <v>143</v>
      </c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M2" s="190"/>
      <c r="BN2" s="191"/>
      <c r="BQ2" s="188"/>
      <c r="BR2" s="188"/>
    </row>
    <row r="3" spans="1:70" s="27" customFormat="1" ht="15.75" customHeight="1" x14ac:dyDescent="0.45">
      <c r="A3" s="192"/>
      <c r="B3" s="192"/>
      <c r="C3" s="193"/>
      <c r="D3" s="188"/>
      <c r="E3" s="188"/>
      <c r="F3" s="188"/>
      <c r="G3" s="252"/>
      <c r="H3" s="188"/>
      <c r="I3" s="194"/>
      <c r="J3" s="194" t="s">
        <v>144</v>
      </c>
      <c r="K3" s="194" t="s">
        <v>28</v>
      </c>
      <c r="L3" s="194" t="s">
        <v>29</v>
      </c>
      <c r="M3" s="194" t="s">
        <v>29</v>
      </c>
      <c r="N3" s="194" t="s">
        <v>30</v>
      </c>
      <c r="O3" s="194" t="s">
        <v>29</v>
      </c>
      <c r="P3" s="194" t="s">
        <v>31</v>
      </c>
      <c r="Q3" s="194" t="s">
        <v>31</v>
      </c>
      <c r="R3" s="194"/>
      <c r="S3" s="194"/>
      <c r="T3" s="194"/>
      <c r="U3" s="188"/>
      <c r="V3" s="31"/>
      <c r="W3" s="195" t="s">
        <v>144</v>
      </c>
      <c r="X3" s="195" t="s">
        <v>28</v>
      </c>
      <c r="Y3" s="195" t="s">
        <v>29</v>
      </c>
      <c r="Z3" s="195" t="s">
        <v>29</v>
      </c>
      <c r="AA3" s="195" t="s">
        <v>30</v>
      </c>
      <c r="AB3" s="195" t="s">
        <v>29</v>
      </c>
      <c r="AC3" s="195" t="s">
        <v>31</v>
      </c>
      <c r="AD3" s="195" t="s">
        <v>31</v>
      </c>
      <c r="AE3" s="195"/>
      <c r="AF3" s="195"/>
      <c r="AG3" s="188"/>
      <c r="AH3" s="188"/>
      <c r="AI3" s="39"/>
      <c r="AJ3" s="188"/>
      <c r="AK3" s="188"/>
      <c r="AL3" s="36">
        <f t="shared" ref="AL3:BI3" si="0">SUM(AL9:AL56)</f>
        <v>236</v>
      </c>
      <c r="AM3" s="36">
        <f t="shared" si="0"/>
        <v>0</v>
      </c>
      <c r="AN3" s="36">
        <f t="shared" si="0"/>
        <v>78</v>
      </c>
      <c r="AO3" s="36">
        <f t="shared" si="0"/>
        <v>0</v>
      </c>
      <c r="AP3" s="36">
        <v>662</v>
      </c>
      <c r="AQ3" s="36">
        <f t="shared" si="0"/>
        <v>0</v>
      </c>
      <c r="AR3" s="36">
        <v>94</v>
      </c>
      <c r="AS3" s="36">
        <f t="shared" si="0"/>
        <v>0</v>
      </c>
      <c r="AT3" s="36">
        <f t="shared" si="0"/>
        <v>402</v>
      </c>
      <c r="AU3" s="36">
        <f t="shared" si="0"/>
        <v>0</v>
      </c>
      <c r="AV3" s="36">
        <f t="shared" si="0"/>
        <v>0</v>
      </c>
      <c r="AW3" s="36">
        <f t="shared" si="0"/>
        <v>0</v>
      </c>
      <c r="AX3" s="36">
        <f t="shared" si="0"/>
        <v>0</v>
      </c>
      <c r="AY3" s="36">
        <f t="shared" si="0"/>
        <v>0</v>
      </c>
      <c r="AZ3" s="36">
        <f t="shared" si="0"/>
        <v>0</v>
      </c>
      <c r="BA3" s="36">
        <f t="shared" si="0"/>
        <v>0</v>
      </c>
      <c r="BB3" s="36">
        <f t="shared" si="0"/>
        <v>0</v>
      </c>
      <c r="BC3" s="36">
        <f t="shared" si="0"/>
        <v>0</v>
      </c>
      <c r="BD3" s="36">
        <f t="shared" si="0"/>
        <v>0</v>
      </c>
      <c r="BE3" s="36">
        <f t="shared" si="0"/>
        <v>0</v>
      </c>
      <c r="BF3" s="36">
        <f t="shared" si="0"/>
        <v>0</v>
      </c>
      <c r="BG3" s="36">
        <f t="shared" si="0"/>
        <v>0</v>
      </c>
      <c r="BH3" s="36">
        <f t="shared" si="0"/>
        <v>0</v>
      </c>
      <c r="BI3" s="36">
        <f t="shared" si="0"/>
        <v>0</v>
      </c>
      <c r="BM3" s="190"/>
      <c r="BN3" s="191"/>
      <c r="BQ3" s="188"/>
      <c r="BR3" s="188"/>
    </row>
    <row r="4" spans="1:70" s="27" customFormat="1" ht="15.75" customHeight="1" thickBot="1" x14ac:dyDescent="0.5">
      <c r="A4" s="192"/>
      <c r="B4" s="192"/>
      <c r="C4" s="193"/>
      <c r="D4" s="188"/>
      <c r="E4" s="188"/>
      <c r="F4" s="188"/>
      <c r="G4" s="252"/>
      <c r="H4" s="188"/>
      <c r="I4" s="194" t="s">
        <v>145</v>
      </c>
      <c r="J4" s="197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88"/>
      <c r="V4" s="246" t="s">
        <v>146</v>
      </c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88"/>
      <c r="AH4" s="188"/>
      <c r="AI4" s="31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U4" s="188"/>
      <c r="AV4" s="188"/>
      <c r="AW4" s="188"/>
      <c r="AX4" s="188"/>
      <c r="AY4" s="188"/>
      <c r="AZ4" s="188"/>
      <c r="BA4" s="188"/>
      <c r="BB4" s="188"/>
      <c r="BC4" s="188"/>
      <c r="BD4" s="188"/>
      <c r="BE4" s="188"/>
      <c r="BF4" s="188"/>
      <c r="BG4" s="188"/>
      <c r="BH4" s="188"/>
      <c r="BI4" s="188"/>
      <c r="BM4" s="190"/>
      <c r="BN4" s="191"/>
      <c r="BQ4" s="188"/>
      <c r="BR4" s="188"/>
    </row>
    <row r="5" spans="1:70" s="30" customFormat="1" ht="15.75" customHeight="1" x14ac:dyDescent="0.45">
      <c r="A5" s="88"/>
      <c r="B5" s="200" t="s">
        <v>147</v>
      </c>
      <c r="C5" s="198"/>
      <c r="D5" s="199"/>
      <c r="E5" s="199"/>
      <c r="F5" s="199"/>
      <c r="G5" s="253"/>
      <c r="H5" s="501" t="s">
        <v>148</v>
      </c>
      <c r="I5" s="201" t="s">
        <v>149</v>
      </c>
      <c r="J5" s="202" t="s">
        <v>150</v>
      </c>
      <c r="K5" s="202" t="s">
        <v>59</v>
      </c>
      <c r="L5" s="202" t="s">
        <v>60</v>
      </c>
      <c r="M5" s="202" t="s">
        <v>61</v>
      </c>
      <c r="N5" s="202" t="s">
        <v>62</v>
      </c>
      <c r="O5" s="202" t="s">
        <v>63</v>
      </c>
      <c r="P5" s="202" t="s">
        <v>64</v>
      </c>
      <c r="Q5" s="202" t="s">
        <v>65</v>
      </c>
      <c r="R5" s="202"/>
      <c r="S5" s="202"/>
      <c r="T5" s="203"/>
      <c r="U5" s="187"/>
      <c r="V5" s="204" t="s">
        <v>75</v>
      </c>
      <c r="W5" s="455" t="s">
        <v>150</v>
      </c>
      <c r="X5" s="455" t="s">
        <v>59</v>
      </c>
      <c r="Y5" s="455" t="s">
        <v>60</v>
      </c>
      <c r="Z5" s="455" t="s">
        <v>61</v>
      </c>
      <c r="AA5" s="455" t="s">
        <v>62</v>
      </c>
      <c r="AB5" s="455" t="s">
        <v>63</v>
      </c>
      <c r="AC5" s="455" t="s">
        <v>64</v>
      </c>
      <c r="AD5" s="455" t="s">
        <v>65</v>
      </c>
      <c r="AE5" s="455"/>
      <c r="AF5" s="455"/>
      <c r="AG5" s="205" t="s">
        <v>151</v>
      </c>
      <c r="AH5" s="187"/>
      <c r="AI5" s="206" t="s">
        <v>152</v>
      </c>
      <c r="AJ5" s="187"/>
      <c r="AK5" s="187"/>
      <c r="AL5" s="112" t="s">
        <v>153</v>
      </c>
      <c r="AM5" s="112"/>
      <c r="AN5" s="112" t="s">
        <v>154</v>
      </c>
      <c r="AO5" s="112"/>
      <c r="AP5" s="112" t="s">
        <v>155</v>
      </c>
      <c r="AQ5" s="112"/>
      <c r="AR5" s="112" t="s">
        <v>155</v>
      </c>
      <c r="AS5" s="112"/>
      <c r="AT5" s="112" t="s">
        <v>155</v>
      </c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385"/>
      <c r="BI5" s="386"/>
      <c r="BM5" s="190" t="s">
        <v>156</v>
      </c>
      <c r="BN5" s="191" t="s">
        <v>157</v>
      </c>
      <c r="BP5" s="27"/>
      <c r="BQ5" s="187"/>
      <c r="BR5" s="187"/>
    </row>
    <row r="6" spans="1:70" s="452" customFormat="1" ht="15.75" customHeight="1" x14ac:dyDescent="0.45">
      <c r="A6" s="436"/>
      <c r="B6" s="439">
        <f>MAX($B$8:$B$57)</f>
        <v>1</v>
      </c>
      <c r="C6" s="437" t="s">
        <v>158</v>
      </c>
      <c r="D6" s="438"/>
      <c r="E6" s="438"/>
      <c r="F6" s="438"/>
      <c r="G6" s="440"/>
      <c r="H6" s="502"/>
      <c r="I6" s="441" t="s">
        <v>159</v>
      </c>
      <c r="J6" s="442">
        <v>45293</v>
      </c>
      <c r="K6" s="442">
        <v>45413</v>
      </c>
      <c r="L6" s="442">
        <v>45460</v>
      </c>
      <c r="M6" s="442">
        <v>45468</v>
      </c>
      <c r="N6" s="442">
        <v>45472</v>
      </c>
      <c r="O6" s="442">
        <v>45490</v>
      </c>
      <c r="P6" s="619">
        <v>45598</v>
      </c>
      <c r="Q6" s="619">
        <v>45598</v>
      </c>
      <c r="R6" s="442"/>
      <c r="S6" s="442"/>
      <c r="T6" s="443"/>
      <c r="U6" s="444"/>
      <c r="V6" s="445" t="s">
        <v>160</v>
      </c>
      <c r="W6" s="446">
        <v>45231</v>
      </c>
      <c r="X6" s="446">
        <v>45413</v>
      </c>
      <c r="Y6" s="446">
        <v>45460</v>
      </c>
      <c r="Z6" s="446">
        <v>45468</v>
      </c>
      <c r="AA6" s="446">
        <v>45472</v>
      </c>
      <c r="AB6" s="446">
        <v>45490</v>
      </c>
      <c r="AC6" s="619">
        <v>45598</v>
      </c>
      <c r="AD6" s="619">
        <v>45598</v>
      </c>
      <c r="AE6" s="446"/>
      <c r="AF6" s="446"/>
      <c r="AG6" s="447"/>
      <c r="AH6" s="444"/>
      <c r="AI6" s="448"/>
      <c r="AJ6" s="444"/>
      <c r="AK6" s="444"/>
      <c r="AL6" s="601" t="s">
        <v>161</v>
      </c>
      <c r="AM6" s="449"/>
      <c r="AN6" s="601" t="s">
        <v>162</v>
      </c>
      <c r="AO6" s="449"/>
      <c r="AP6" s="601" t="s">
        <v>163</v>
      </c>
      <c r="AQ6" s="449"/>
      <c r="AR6" s="601" t="s">
        <v>162</v>
      </c>
      <c r="AS6" s="449"/>
      <c r="AT6" s="601" t="s">
        <v>164</v>
      </c>
      <c r="AU6" s="449"/>
      <c r="AV6" s="449"/>
      <c r="AW6" s="449"/>
      <c r="AX6" s="449"/>
      <c r="AY6" s="449"/>
      <c r="AZ6" s="449"/>
      <c r="BA6" s="449"/>
      <c r="BB6" s="449"/>
      <c r="BC6" s="449"/>
      <c r="BD6" s="449"/>
      <c r="BE6" s="449"/>
      <c r="BF6" s="449"/>
      <c r="BG6" s="449"/>
      <c r="BH6" s="450"/>
      <c r="BI6" s="451"/>
      <c r="BM6" s="453"/>
      <c r="BN6" s="454" t="s">
        <v>165</v>
      </c>
      <c r="BP6" s="122" t="s">
        <v>166</v>
      </c>
      <c r="BQ6" s="444"/>
      <c r="BR6" s="444"/>
    </row>
    <row r="7" spans="1:70" s="31" customFormat="1" ht="15.75" customHeight="1" thickBot="1" x14ac:dyDescent="0.5">
      <c r="A7" s="207" t="s">
        <v>89</v>
      </c>
      <c r="B7" s="208" t="s">
        <v>167</v>
      </c>
      <c r="C7" s="209" t="s">
        <v>90</v>
      </c>
      <c r="D7" s="209" t="s">
        <v>91</v>
      </c>
      <c r="E7" s="209" t="s">
        <v>92</v>
      </c>
      <c r="F7" s="200" t="s">
        <v>94</v>
      </c>
      <c r="G7" s="254" t="s">
        <v>168</v>
      </c>
      <c r="H7" s="503"/>
      <c r="I7" s="210" t="s">
        <v>169</v>
      </c>
      <c r="J7" s="211"/>
      <c r="K7" s="211"/>
      <c r="L7" s="636" t="s">
        <v>72</v>
      </c>
      <c r="M7" s="636" t="s">
        <v>72</v>
      </c>
      <c r="N7" s="636" t="s">
        <v>72</v>
      </c>
      <c r="O7" s="636" t="s">
        <v>72</v>
      </c>
      <c r="P7" s="633" t="s">
        <v>73</v>
      </c>
      <c r="Q7" s="633" t="s">
        <v>73</v>
      </c>
      <c r="R7" s="211"/>
      <c r="S7" s="211"/>
      <c r="T7" s="212" t="s">
        <v>170</v>
      </c>
      <c r="U7" s="194"/>
      <c r="V7" s="213"/>
      <c r="W7" s="214"/>
      <c r="X7" s="214"/>
      <c r="Y7" s="636" t="s">
        <v>72</v>
      </c>
      <c r="Z7" s="636" t="s">
        <v>72</v>
      </c>
      <c r="AA7" s="636" t="s">
        <v>72</v>
      </c>
      <c r="AB7" s="636" t="s">
        <v>72</v>
      </c>
      <c r="AC7" s="633" t="s">
        <v>73</v>
      </c>
      <c r="AD7" s="633" t="s">
        <v>73</v>
      </c>
      <c r="AE7" s="214"/>
      <c r="AF7" s="214"/>
      <c r="AG7" s="268"/>
      <c r="AH7" s="194"/>
      <c r="AI7" s="215"/>
      <c r="AJ7" s="194"/>
      <c r="AK7" s="194"/>
      <c r="AL7" s="602">
        <v>45231</v>
      </c>
      <c r="AM7" s="216"/>
      <c r="AN7" s="216"/>
      <c r="AO7" s="216"/>
      <c r="AP7" s="216"/>
      <c r="AQ7" s="216"/>
      <c r="AR7" s="216"/>
      <c r="AS7" s="216"/>
      <c r="AT7" s="216"/>
      <c r="AU7" s="216"/>
      <c r="AV7" s="216"/>
      <c r="AW7" s="216"/>
      <c r="AX7" s="216"/>
      <c r="AY7" s="216"/>
      <c r="AZ7" s="216"/>
      <c r="BA7" s="216"/>
      <c r="BB7" s="216"/>
      <c r="BC7" s="216"/>
      <c r="BD7" s="216"/>
      <c r="BE7" s="216"/>
      <c r="BF7" s="216"/>
      <c r="BG7" s="216"/>
      <c r="BH7" s="387"/>
      <c r="BI7" s="388"/>
      <c r="BJ7" s="27"/>
      <c r="BK7" s="27"/>
      <c r="BM7" s="190"/>
      <c r="BN7" s="217"/>
      <c r="BQ7" s="194"/>
      <c r="BR7" s="189"/>
    </row>
    <row r="8" spans="1:70" ht="15.75" customHeight="1" x14ac:dyDescent="0.45">
      <c r="A8" s="3"/>
      <c r="B8" s="4"/>
      <c r="C8" s="22"/>
      <c r="D8" s="218"/>
      <c r="E8" s="218"/>
      <c r="F8" s="218"/>
      <c r="G8" s="255"/>
      <c r="H8" s="504"/>
      <c r="I8" s="219"/>
      <c r="J8" s="220"/>
      <c r="K8" s="220"/>
      <c r="L8" s="220"/>
      <c r="M8" s="220"/>
      <c r="N8" s="220"/>
      <c r="O8" s="220"/>
      <c r="P8" s="220"/>
      <c r="Q8" s="220"/>
      <c r="R8" s="220"/>
      <c r="S8" s="220"/>
      <c r="T8" s="221"/>
      <c r="V8" s="223"/>
      <c r="W8" s="224"/>
      <c r="X8" s="224"/>
      <c r="Y8" s="224"/>
      <c r="Z8" s="224"/>
      <c r="AA8" s="224"/>
      <c r="AB8" s="224"/>
      <c r="AC8" s="224"/>
      <c r="AD8" s="224"/>
      <c r="AE8" s="224"/>
      <c r="AF8" s="224"/>
      <c r="AG8" s="225"/>
      <c r="AI8" s="226"/>
      <c r="AL8" s="227"/>
      <c r="AM8" s="227"/>
      <c r="AN8" s="227"/>
      <c r="AO8" s="227"/>
      <c r="AP8" s="227"/>
      <c r="AQ8" s="227"/>
      <c r="AR8" s="227"/>
      <c r="AS8" s="227"/>
      <c r="AT8" s="227"/>
      <c r="AU8" s="227"/>
      <c r="AV8" s="227"/>
      <c r="AW8" s="227"/>
      <c r="AX8" s="227"/>
      <c r="AY8" s="227"/>
      <c r="AZ8" s="227"/>
      <c r="BA8" s="227"/>
      <c r="BB8" s="227"/>
      <c r="BC8" s="227"/>
      <c r="BD8" s="227"/>
      <c r="BE8" s="227"/>
      <c r="BF8" s="227"/>
      <c r="BG8" s="227"/>
      <c r="BH8" s="389"/>
      <c r="BI8" s="389"/>
    </row>
    <row r="9" spans="1:70" s="51" customFormat="1" ht="15.75" customHeight="1" x14ac:dyDescent="0.45">
      <c r="A9" s="6">
        <v>1</v>
      </c>
      <c r="B9" s="93">
        <f t="shared" ref="B9:B45" si="1">COUNTIF($C$9:$C$57,C9)</f>
        <v>1</v>
      </c>
      <c r="C9" s="93" t="s">
        <v>100</v>
      </c>
      <c r="D9" s="93" t="str">
        <f>IF($C9="",0,VLOOKUP($C9,cube!$B$7:$J$73,2,0))</f>
        <v>Jacob Oak Marble Top Tallboy</v>
      </c>
      <c r="E9" s="48" t="str">
        <f>IF($C9="",0,VLOOKUP($C9,cube!$B$7:$J$73,6,0))</f>
        <v xml:space="preserve">AK 06 MFC </v>
      </c>
      <c r="F9" s="48" t="str">
        <f>IF($C9="",0,VLOOKUP($C9,cube!$B$7:$J$73,4,0))</f>
        <v>OAK, Oak Veneer, Pine</v>
      </c>
      <c r="G9" s="249">
        <f>IF($C9="",0,VLOOKUP($C9,cube!$B$7:$J$73,9,0))</f>
        <v>5.7689561000000007E-2</v>
      </c>
      <c r="H9" s="505">
        <f>IF($C9="",0,VLOOKUP($C9,cube!$B$7:$J$73,8,0))</f>
        <v>268.98300000000006</v>
      </c>
      <c r="I9" s="229">
        <f t="shared" ref="I9:I56" si="2">SUM(J9:T9)</f>
        <v>9</v>
      </c>
      <c r="J9" s="230">
        <v>6</v>
      </c>
      <c r="K9" s="230"/>
      <c r="L9" s="230">
        <v>3</v>
      </c>
      <c r="M9" s="230">
        <v>0</v>
      </c>
      <c r="N9" s="230">
        <v>0</v>
      </c>
      <c r="O9" s="230">
        <v>0</v>
      </c>
      <c r="P9" s="230">
        <v>0</v>
      </c>
      <c r="Q9" s="230">
        <v>0</v>
      </c>
      <c r="R9" s="230"/>
      <c r="S9" s="230"/>
      <c r="T9" s="231"/>
      <c r="U9" s="64"/>
      <c r="V9" s="237">
        <f t="shared" ref="V9:V56" si="3">SUM(W9:AG9)</f>
        <v>9</v>
      </c>
      <c r="W9" s="232">
        <v>9</v>
      </c>
      <c r="X9" s="232"/>
      <c r="Y9" s="232"/>
      <c r="Z9" s="232"/>
      <c r="AA9" s="232"/>
      <c r="AB9" s="232"/>
      <c r="AC9" s="232"/>
      <c r="AD9" s="232"/>
      <c r="AE9" s="232"/>
      <c r="AF9" s="232"/>
      <c r="AG9" s="233"/>
      <c r="AH9" s="51">
        <f>Y9+Z9+AA9+AB9+AC9+AD9</f>
        <v>0</v>
      </c>
      <c r="AI9" s="238">
        <f t="shared" ref="AI9:AI56" si="4">I9-V9</f>
        <v>0</v>
      </c>
      <c r="AL9" s="234">
        <v>9</v>
      </c>
      <c r="AM9" s="234" t="s">
        <v>144</v>
      </c>
      <c r="AN9" s="234"/>
      <c r="AO9" s="234"/>
      <c r="AP9" s="234">
        <v>0</v>
      </c>
      <c r="AQ9" s="234"/>
      <c r="AR9" s="234">
        <v>0</v>
      </c>
      <c r="AS9" s="234"/>
      <c r="AT9" s="234">
        <v>0</v>
      </c>
      <c r="AU9" s="234"/>
      <c r="AV9" s="234"/>
      <c r="AW9" s="234"/>
      <c r="AX9" s="234"/>
      <c r="AY9" s="234"/>
      <c r="AZ9" s="234"/>
      <c r="BA9" s="234"/>
      <c r="BB9" s="234"/>
      <c r="BC9" s="234"/>
      <c r="BD9" s="234"/>
      <c r="BE9" s="234"/>
      <c r="BF9" s="234"/>
      <c r="BG9" s="234"/>
      <c r="BH9" s="390"/>
      <c r="BI9" s="390"/>
      <c r="BJ9" s="52"/>
      <c r="BK9" s="52"/>
      <c r="BM9" s="235">
        <f>SUM(AL9:BI9)</f>
        <v>9</v>
      </c>
      <c r="BN9" s="236">
        <f t="shared" ref="BN9:BN56" si="5">I9-BM9</f>
        <v>0</v>
      </c>
      <c r="BP9" s="83">
        <f>BN9-AI9</f>
        <v>0</v>
      </c>
    </row>
    <row r="10" spans="1:70" s="51" customFormat="1" ht="15.75" customHeight="1" x14ac:dyDescent="0.45">
      <c r="A10" s="6">
        <f>A9+1</f>
        <v>2</v>
      </c>
      <c r="B10" s="93">
        <f t="shared" si="1"/>
        <v>1</v>
      </c>
      <c r="C10" s="93" t="s">
        <v>101</v>
      </c>
      <c r="D10" s="93" t="str">
        <f>IF($C10="",0,VLOOKUP($C10,cube!$B$7:$J$73,2,0))</f>
        <v>Jacob Oak Marble Top Bedside</v>
      </c>
      <c r="E10" s="48" t="str">
        <f>IF($C10="",0,VLOOKUP($C10,cube!$B$7:$J$73,6,0))</f>
        <v xml:space="preserve">AK 06 MFC </v>
      </c>
      <c r="F10" s="48" t="str">
        <f>IF($C10="",0,VLOOKUP($C10,cube!$B$7:$J$73,4,0))</f>
        <v>OAK, Oak Veneer, Pine</v>
      </c>
      <c r="G10" s="249">
        <f>IF($C10="",0,VLOOKUP($C10,cube!$B$7:$J$73,9,0))</f>
        <v>2.2789658000000001E-2</v>
      </c>
      <c r="H10" s="505">
        <f>IF($C10="",0,VLOOKUP($C10,cube!$B$7:$J$73,8,0))</f>
        <v>120.03200000000002</v>
      </c>
      <c r="I10" s="229">
        <f t="shared" si="2"/>
        <v>93</v>
      </c>
      <c r="J10" s="230">
        <v>13</v>
      </c>
      <c r="K10" s="230"/>
      <c r="L10" s="230">
        <v>0</v>
      </c>
      <c r="M10" s="230">
        <v>80</v>
      </c>
      <c r="N10" s="230">
        <v>0</v>
      </c>
      <c r="O10" s="230">
        <v>0</v>
      </c>
      <c r="P10" s="230">
        <v>0</v>
      </c>
      <c r="Q10" s="230">
        <v>0</v>
      </c>
      <c r="R10" s="230"/>
      <c r="S10" s="230"/>
      <c r="T10" s="231"/>
      <c r="U10" s="64"/>
      <c r="V10" s="237">
        <f t="shared" si="3"/>
        <v>93</v>
      </c>
      <c r="W10" s="232">
        <v>18</v>
      </c>
      <c r="X10" s="232"/>
      <c r="Y10" s="232"/>
      <c r="Z10" s="232">
        <v>75</v>
      </c>
      <c r="AA10" s="232"/>
      <c r="AB10" s="232"/>
      <c r="AC10" s="232"/>
      <c r="AD10" s="232"/>
      <c r="AE10" s="232"/>
      <c r="AF10" s="232"/>
      <c r="AG10" s="233"/>
      <c r="AH10" s="51">
        <f t="shared" ref="AH10:AH56" si="6">Y10+Z10+AA10+AB10+AC10+AD10</f>
        <v>75</v>
      </c>
      <c r="AI10" s="238">
        <f t="shared" si="4"/>
        <v>0</v>
      </c>
      <c r="AL10" s="234">
        <v>18</v>
      </c>
      <c r="AM10" s="234" t="s">
        <v>144</v>
      </c>
      <c r="AN10" s="234"/>
      <c r="AO10" s="234"/>
      <c r="AP10" s="234">
        <v>75</v>
      </c>
      <c r="AQ10" s="234" t="s">
        <v>29</v>
      </c>
      <c r="AR10" s="234">
        <v>0</v>
      </c>
      <c r="AS10" s="234"/>
      <c r="AT10" s="234">
        <v>0</v>
      </c>
      <c r="AU10" s="234"/>
      <c r="AV10" s="234"/>
      <c r="AW10" s="234"/>
      <c r="AX10" s="234"/>
      <c r="AY10" s="234"/>
      <c r="AZ10" s="234"/>
      <c r="BA10" s="234"/>
      <c r="BB10" s="234"/>
      <c r="BC10" s="234"/>
      <c r="BD10" s="234"/>
      <c r="BE10" s="234"/>
      <c r="BF10" s="234"/>
      <c r="BG10" s="234"/>
      <c r="BH10" s="390"/>
      <c r="BI10" s="390"/>
      <c r="BJ10" s="52"/>
      <c r="BK10" s="52"/>
      <c r="BM10" s="235">
        <f t="shared" ref="BM10:BM18" si="7">SUM(AL10:BI10)</f>
        <v>93</v>
      </c>
      <c r="BN10" s="236">
        <f t="shared" si="5"/>
        <v>0</v>
      </c>
      <c r="BP10" s="83">
        <f t="shared" ref="BP10:BP18" si="8">BN10-AI10</f>
        <v>0</v>
      </c>
    </row>
    <row r="11" spans="1:70" s="51" customFormat="1" ht="15.75" customHeight="1" x14ac:dyDescent="0.45">
      <c r="A11" s="6">
        <f t="shared" ref="A11:A37" si="9">A10+1</f>
        <v>3</v>
      </c>
      <c r="B11" s="93">
        <f t="shared" si="1"/>
        <v>1</v>
      </c>
      <c r="C11" s="93" t="s">
        <v>102</v>
      </c>
      <c r="D11" s="93" t="str">
        <f>IF($C11="",0,VLOOKUP($C11,cube!$B$7:$J$73,2,0))</f>
        <v>Jacob Oak Marble Top 3 Drawer Chest</v>
      </c>
      <c r="E11" s="48" t="str">
        <f>IF($C11="",0,VLOOKUP($C11,cube!$B$7:$J$73,6,0))</f>
        <v xml:space="preserve">AK 06 MFC </v>
      </c>
      <c r="F11" s="48" t="str">
        <f>IF($C11="",0,VLOOKUP($C11,cube!$B$7:$J$73,4,0))</f>
        <v>OAK, Oak Veneer, Pine</v>
      </c>
      <c r="G11" s="249">
        <f>IF($C11="",0,VLOOKUP($C11,cube!$B$7:$J$73,9,0))</f>
        <v>6.3108892999999985E-2</v>
      </c>
      <c r="H11" s="505">
        <f>IF($C11="",0,VLOOKUP($C11,cube!$B$7:$J$73,8,0))</f>
        <v>310.97000000000008</v>
      </c>
      <c r="I11" s="229">
        <f t="shared" si="2"/>
        <v>18</v>
      </c>
      <c r="J11" s="230">
        <v>13</v>
      </c>
      <c r="K11" s="230"/>
      <c r="L11" s="230">
        <v>5</v>
      </c>
      <c r="M11" s="230">
        <v>0</v>
      </c>
      <c r="N11" s="230">
        <v>0</v>
      </c>
      <c r="O11" s="230">
        <v>0</v>
      </c>
      <c r="P11" s="230">
        <v>0</v>
      </c>
      <c r="Q11" s="230">
        <v>0</v>
      </c>
      <c r="R11" s="230"/>
      <c r="S11" s="230"/>
      <c r="T11" s="231"/>
      <c r="U11" s="64"/>
      <c r="V11" s="237">
        <f t="shared" si="3"/>
        <v>18</v>
      </c>
      <c r="W11" s="232">
        <v>18</v>
      </c>
      <c r="X11" s="232"/>
      <c r="Y11" s="232"/>
      <c r="Z11" s="232"/>
      <c r="AA11" s="232"/>
      <c r="AB11" s="232"/>
      <c r="AC11" s="232"/>
      <c r="AD11" s="232"/>
      <c r="AE11" s="232"/>
      <c r="AF11" s="232"/>
      <c r="AG11" s="233"/>
      <c r="AH11" s="51">
        <f t="shared" si="6"/>
        <v>0</v>
      </c>
      <c r="AI11" s="238">
        <f t="shared" si="4"/>
        <v>0</v>
      </c>
      <c r="AL11" s="234">
        <v>18</v>
      </c>
      <c r="AM11" s="234" t="s">
        <v>144</v>
      </c>
      <c r="AN11" s="234"/>
      <c r="AO11" s="234"/>
      <c r="AP11" s="234">
        <v>0</v>
      </c>
      <c r="AQ11" s="234"/>
      <c r="AR11" s="234">
        <v>0</v>
      </c>
      <c r="AS11" s="234"/>
      <c r="AT11" s="234">
        <v>0</v>
      </c>
      <c r="AU11" s="234"/>
      <c r="AV11" s="234"/>
      <c r="AW11" s="234"/>
      <c r="AX11" s="234"/>
      <c r="AY11" s="234"/>
      <c r="AZ11" s="234"/>
      <c r="BA11" s="234"/>
      <c r="BB11" s="234"/>
      <c r="BC11" s="234"/>
      <c r="BD11" s="234"/>
      <c r="BE11" s="234"/>
      <c r="BF11" s="234"/>
      <c r="BG11" s="234"/>
      <c r="BH11" s="390"/>
      <c r="BI11" s="390"/>
      <c r="BJ11" s="52"/>
      <c r="BK11" s="52"/>
      <c r="BM11" s="235">
        <f t="shared" si="7"/>
        <v>18</v>
      </c>
      <c r="BN11" s="236">
        <f t="shared" si="5"/>
        <v>0</v>
      </c>
      <c r="BP11" s="83">
        <f t="shared" si="8"/>
        <v>0</v>
      </c>
    </row>
    <row r="12" spans="1:70" s="51" customFormat="1" ht="15.75" customHeight="1" x14ac:dyDescent="0.45">
      <c r="A12" s="6">
        <f t="shared" si="9"/>
        <v>4</v>
      </c>
      <c r="B12" s="93">
        <f t="shared" si="1"/>
        <v>1</v>
      </c>
      <c r="C12" s="93" t="s">
        <v>103</v>
      </c>
      <c r="D12" s="613" t="str">
        <f>IF($C12="",0,VLOOKUP($C12,cube!$B$7:$J$73,2,0))</f>
        <v>Jacob Oak Double Wardrobe</v>
      </c>
      <c r="E12" s="48" t="str">
        <f>IF($C12="",0,VLOOKUP($C12,cube!$B$7:$J$73,6,0))</f>
        <v xml:space="preserve">AK 06 MFC </v>
      </c>
      <c r="F12" s="48" t="str">
        <f>IF($C12="",0,VLOOKUP($C12,cube!$B$7:$J$73,4,0))</f>
        <v>OAK, Oak Veneer, Pine</v>
      </c>
      <c r="G12" s="249">
        <f>IF($C12="",0,VLOOKUP($C12,cube!$B$7:$J$73,9,0))</f>
        <v>0.12739538400000003</v>
      </c>
      <c r="H12" s="505">
        <f>IF($C12="",0,VLOOKUP($C12,cube!$B$7:$J$73,8,0))</f>
        <v>430.51800000000009</v>
      </c>
      <c r="I12" s="229">
        <f t="shared" si="2"/>
        <v>0</v>
      </c>
      <c r="J12" s="230">
        <v>0</v>
      </c>
      <c r="K12" s="230"/>
      <c r="L12" s="230">
        <v>0</v>
      </c>
      <c r="M12" s="230">
        <v>0</v>
      </c>
      <c r="N12" s="230">
        <v>0</v>
      </c>
      <c r="O12" s="230">
        <v>0</v>
      </c>
      <c r="P12" s="230">
        <v>0</v>
      </c>
      <c r="Q12" s="230">
        <v>0</v>
      </c>
      <c r="R12" s="230"/>
      <c r="S12" s="230"/>
      <c r="T12" s="231"/>
      <c r="U12" s="64"/>
      <c r="V12" s="237">
        <f t="shared" si="3"/>
        <v>0</v>
      </c>
      <c r="W12" s="232">
        <v>0</v>
      </c>
      <c r="X12" s="232"/>
      <c r="Y12" s="232"/>
      <c r="Z12" s="232"/>
      <c r="AA12" s="232"/>
      <c r="AB12" s="232"/>
      <c r="AC12" s="232"/>
      <c r="AD12" s="232"/>
      <c r="AE12" s="232"/>
      <c r="AF12" s="232"/>
      <c r="AG12" s="233"/>
      <c r="AH12" s="51">
        <f t="shared" si="6"/>
        <v>0</v>
      </c>
      <c r="AI12" s="238">
        <f t="shared" si="4"/>
        <v>0</v>
      </c>
      <c r="AL12" s="614">
        <v>0</v>
      </c>
      <c r="AM12" s="234" t="s">
        <v>144</v>
      </c>
      <c r="AN12" s="234"/>
      <c r="AO12" s="234"/>
      <c r="AP12" s="234">
        <v>0</v>
      </c>
      <c r="AQ12" s="234"/>
      <c r="AR12" s="234">
        <v>0</v>
      </c>
      <c r="AS12" s="234"/>
      <c r="AT12" s="234">
        <v>0</v>
      </c>
      <c r="AU12" s="234"/>
      <c r="AV12" s="234"/>
      <c r="AW12" s="234"/>
      <c r="AX12" s="234"/>
      <c r="AY12" s="234"/>
      <c r="AZ12" s="234"/>
      <c r="BA12" s="234"/>
      <c r="BB12" s="234"/>
      <c r="BC12" s="234"/>
      <c r="BD12" s="234"/>
      <c r="BE12" s="234"/>
      <c r="BF12" s="234"/>
      <c r="BG12" s="234"/>
      <c r="BH12" s="390"/>
      <c r="BI12" s="390"/>
      <c r="BJ12" s="52"/>
      <c r="BK12" s="52"/>
      <c r="BM12" s="235">
        <f t="shared" si="7"/>
        <v>0</v>
      </c>
      <c r="BN12" s="236">
        <f t="shared" si="5"/>
        <v>0</v>
      </c>
      <c r="BP12" s="83">
        <f t="shared" si="8"/>
        <v>0</v>
      </c>
    </row>
    <row r="13" spans="1:70" s="51" customFormat="1" ht="15.75" customHeight="1" x14ac:dyDescent="0.45">
      <c r="A13" s="6">
        <f t="shared" si="9"/>
        <v>5</v>
      </c>
      <c r="B13" s="93">
        <f t="shared" si="1"/>
        <v>1</v>
      </c>
      <c r="C13" s="93" t="s">
        <v>104</v>
      </c>
      <c r="D13" s="613" t="str">
        <f>IF($C13="",0,VLOOKUP($C13,cube!$B$7:$J$73,2,0))</f>
        <v>Jacob Oak Double Wardrobe Box 1 (Top)</v>
      </c>
      <c r="E13" s="48" t="str">
        <f>IF($C13="",0,VLOOKUP($C13,cube!$B$7:$J$73,6,0))</f>
        <v xml:space="preserve">AK 06 MFC </v>
      </c>
      <c r="F13" s="48" t="str">
        <f>IF($C13="",0,VLOOKUP($C13,cube!$B$7:$J$73,4,0))</f>
        <v>OAK, Oak Veneer, Pine</v>
      </c>
      <c r="G13" s="249">
        <f>IF($C13="",0,VLOOKUP($C13,cube!$B$7:$J$73,9,0))</f>
        <v>3.4145384000000001E-2</v>
      </c>
      <c r="H13" s="505">
        <f>IF($C13="",0,VLOOKUP($C13,cube!$B$7:$J$73,8,0))</f>
        <v>119.66900000000003</v>
      </c>
      <c r="I13" s="229">
        <f t="shared" si="2"/>
        <v>26</v>
      </c>
      <c r="J13" s="230">
        <v>6</v>
      </c>
      <c r="K13" s="230"/>
      <c r="L13" s="230">
        <v>20</v>
      </c>
      <c r="M13" s="230">
        <v>0</v>
      </c>
      <c r="N13" s="230">
        <v>0</v>
      </c>
      <c r="O13" s="230">
        <v>0</v>
      </c>
      <c r="P13" s="230">
        <v>0</v>
      </c>
      <c r="Q13" s="230">
        <v>0</v>
      </c>
      <c r="R13" s="230"/>
      <c r="S13" s="230"/>
      <c r="T13" s="231"/>
      <c r="U13" s="64"/>
      <c r="V13" s="237">
        <f t="shared" si="3"/>
        <v>26</v>
      </c>
      <c r="W13" s="232">
        <v>9</v>
      </c>
      <c r="X13" s="232"/>
      <c r="Y13" s="232">
        <v>17</v>
      </c>
      <c r="Z13" s="232"/>
      <c r="AA13" s="232"/>
      <c r="AB13" s="232"/>
      <c r="AC13" s="232"/>
      <c r="AD13" s="232"/>
      <c r="AE13" s="232"/>
      <c r="AF13" s="232"/>
      <c r="AG13" s="233"/>
      <c r="AH13" s="51">
        <f t="shared" si="6"/>
        <v>17</v>
      </c>
      <c r="AI13" s="238">
        <f t="shared" si="4"/>
        <v>0</v>
      </c>
      <c r="AL13" s="614">
        <v>9</v>
      </c>
      <c r="AM13" s="234" t="s">
        <v>144</v>
      </c>
      <c r="AN13" s="234"/>
      <c r="AO13" s="234"/>
      <c r="AP13" s="234">
        <v>17</v>
      </c>
      <c r="AQ13" s="234" t="s">
        <v>29</v>
      </c>
      <c r="AR13" s="234">
        <v>0</v>
      </c>
      <c r="AS13" s="234"/>
      <c r="AT13" s="234">
        <v>0</v>
      </c>
      <c r="AU13" s="234"/>
      <c r="AV13" s="234"/>
      <c r="AW13" s="234"/>
      <c r="AX13" s="234"/>
      <c r="AY13" s="234"/>
      <c r="AZ13" s="234"/>
      <c r="BA13" s="234"/>
      <c r="BB13" s="234"/>
      <c r="BC13" s="234"/>
      <c r="BD13" s="234"/>
      <c r="BE13" s="234"/>
      <c r="BF13" s="234"/>
      <c r="BG13" s="234"/>
      <c r="BH13" s="390"/>
      <c r="BI13" s="390"/>
      <c r="BJ13" s="52"/>
      <c r="BK13" s="52"/>
      <c r="BM13" s="235">
        <f t="shared" ref="BM13:BM15" si="10">SUM(AL13:BI13)</f>
        <v>26</v>
      </c>
      <c r="BN13" s="236">
        <f t="shared" si="5"/>
        <v>0</v>
      </c>
      <c r="BP13" s="83">
        <f t="shared" ref="BP13:BP15" si="11">BN13-AI13</f>
        <v>0</v>
      </c>
    </row>
    <row r="14" spans="1:70" s="51" customFormat="1" ht="15.75" customHeight="1" x14ac:dyDescent="0.45">
      <c r="A14" s="6">
        <f t="shared" si="9"/>
        <v>6</v>
      </c>
      <c r="B14" s="93">
        <f t="shared" si="1"/>
        <v>1</v>
      </c>
      <c r="C14" s="93" t="s">
        <v>105</v>
      </c>
      <c r="D14" s="613" t="str">
        <f>IF($C14="",0,VLOOKUP($C14,cube!$B$7:$J$73,2,0))</f>
        <v>Jacob Oak Double Wardrobe Box 2 (Side &amp; Doors)</v>
      </c>
      <c r="E14" s="48" t="str">
        <f>IF($C14="",0,VLOOKUP($C14,cube!$B$7:$J$73,6,0))</f>
        <v xml:space="preserve">AK 06 MFC </v>
      </c>
      <c r="F14" s="48" t="str">
        <f>IF($C14="",0,VLOOKUP($C14,cube!$B$7:$J$73,4,0))</f>
        <v>OAK, Oak Veneer, Pine</v>
      </c>
      <c r="G14" s="249">
        <f>IF($C14="",0,VLOOKUP($C14,cube!$B$7:$J$73,9,0))</f>
        <v>7.8132099999999982E-2</v>
      </c>
      <c r="H14" s="505">
        <f>IF($C14="",0,VLOOKUP($C14,cube!$B$7:$J$73,8,0))</f>
        <v>240.30600000000004</v>
      </c>
      <c r="I14" s="229">
        <f t="shared" si="2"/>
        <v>26</v>
      </c>
      <c r="J14" s="230">
        <v>6</v>
      </c>
      <c r="K14" s="230"/>
      <c r="L14" s="230">
        <v>20</v>
      </c>
      <c r="M14" s="230">
        <v>0</v>
      </c>
      <c r="N14" s="230">
        <v>0</v>
      </c>
      <c r="O14" s="230">
        <v>0</v>
      </c>
      <c r="P14" s="230">
        <v>0</v>
      </c>
      <c r="Q14" s="230">
        <v>0</v>
      </c>
      <c r="R14" s="230"/>
      <c r="S14" s="230"/>
      <c r="T14" s="231"/>
      <c r="U14" s="64"/>
      <c r="V14" s="237">
        <f t="shared" si="3"/>
        <v>26</v>
      </c>
      <c r="W14" s="232">
        <v>9</v>
      </c>
      <c r="X14" s="232"/>
      <c r="Y14" s="232">
        <v>17</v>
      </c>
      <c r="Z14" s="232"/>
      <c r="AA14" s="232"/>
      <c r="AB14" s="232"/>
      <c r="AC14" s="232"/>
      <c r="AD14" s="232"/>
      <c r="AE14" s="232"/>
      <c r="AF14" s="232"/>
      <c r="AG14" s="233"/>
      <c r="AH14" s="51">
        <f t="shared" si="6"/>
        <v>17</v>
      </c>
      <c r="AI14" s="238">
        <f t="shared" si="4"/>
        <v>0</v>
      </c>
      <c r="AL14" s="614">
        <v>9</v>
      </c>
      <c r="AM14" s="234" t="s">
        <v>144</v>
      </c>
      <c r="AN14" s="234"/>
      <c r="AO14" s="234"/>
      <c r="AP14" s="234">
        <v>17</v>
      </c>
      <c r="AQ14" s="234" t="s">
        <v>29</v>
      </c>
      <c r="AR14" s="234">
        <v>0</v>
      </c>
      <c r="AS14" s="234"/>
      <c r="AT14" s="234">
        <v>0</v>
      </c>
      <c r="AU14" s="234"/>
      <c r="AV14" s="234"/>
      <c r="AW14" s="234"/>
      <c r="AX14" s="234"/>
      <c r="AY14" s="234"/>
      <c r="AZ14" s="234"/>
      <c r="BA14" s="234"/>
      <c r="BB14" s="234"/>
      <c r="BC14" s="234"/>
      <c r="BD14" s="234"/>
      <c r="BE14" s="234"/>
      <c r="BF14" s="234"/>
      <c r="BG14" s="234"/>
      <c r="BH14" s="390"/>
      <c r="BI14" s="390"/>
      <c r="BJ14" s="52"/>
      <c r="BK14" s="52"/>
      <c r="BM14" s="235">
        <f t="shared" si="10"/>
        <v>26</v>
      </c>
      <c r="BN14" s="236">
        <f t="shared" si="5"/>
        <v>0</v>
      </c>
      <c r="BP14" s="83">
        <f t="shared" si="11"/>
        <v>0</v>
      </c>
    </row>
    <row r="15" spans="1:70" s="51" customFormat="1" ht="15.75" customHeight="1" x14ac:dyDescent="0.45">
      <c r="A15" s="6">
        <f t="shared" si="9"/>
        <v>7</v>
      </c>
      <c r="B15" s="93">
        <f t="shared" si="1"/>
        <v>1</v>
      </c>
      <c r="C15" s="93" t="s">
        <v>106</v>
      </c>
      <c r="D15" s="613" t="str">
        <f>IF($C15="",0,VLOOKUP($C15,cube!$B$7:$J$73,2,0))</f>
        <v>Jacob Oak Double Wardrobe Box 3 (Back)</v>
      </c>
      <c r="E15" s="48" t="str">
        <f>IF($C15="",0,VLOOKUP($C15,cube!$B$7:$J$73,6,0))</f>
        <v xml:space="preserve">AK 06 MFC </v>
      </c>
      <c r="F15" s="48" t="str">
        <f>IF($C15="",0,VLOOKUP($C15,cube!$B$7:$J$73,4,0))</f>
        <v>OAK, Oak Veneer, Pine</v>
      </c>
      <c r="G15" s="249">
        <f>IF($C15="",0,VLOOKUP($C15,cube!$B$7:$J$73,9,0))</f>
        <v>1.51179E-2</v>
      </c>
      <c r="H15" s="505">
        <f>IF($C15="",0,VLOOKUP($C15,cube!$B$7:$J$73,8,0))</f>
        <v>70.543000000000006</v>
      </c>
      <c r="I15" s="229">
        <f t="shared" si="2"/>
        <v>26</v>
      </c>
      <c r="J15" s="230">
        <v>6</v>
      </c>
      <c r="K15" s="230"/>
      <c r="L15" s="230">
        <v>20</v>
      </c>
      <c r="M15" s="230">
        <v>0</v>
      </c>
      <c r="N15" s="230">
        <v>0</v>
      </c>
      <c r="O15" s="230">
        <v>0</v>
      </c>
      <c r="P15" s="230">
        <v>0</v>
      </c>
      <c r="Q15" s="230">
        <v>0</v>
      </c>
      <c r="R15" s="230"/>
      <c r="S15" s="230"/>
      <c r="T15" s="231"/>
      <c r="U15" s="64"/>
      <c r="V15" s="237">
        <f t="shared" si="3"/>
        <v>26</v>
      </c>
      <c r="W15" s="232">
        <v>9</v>
      </c>
      <c r="X15" s="232"/>
      <c r="Y15" s="232">
        <v>17</v>
      </c>
      <c r="Z15" s="232"/>
      <c r="AA15" s="232"/>
      <c r="AB15" s="232"/>
      <c r="AC15" s="232"/>
      <c r="AD15" s="232"/>
      <c r="AE15" s="232"/>
      <c r="AF15" s="232"/>
      <c r="AG15" s="233"/>
      <c r="AH15" s="51">
        <f t="shared" si="6"/>
        <v>17</v>
      </c>
      <c r="AI15" s="238">
        <f t="shared" si="4"/>
        <v>0</v>
      </c>
      <c r="AL15" s="614">
        <v>9</v>
      </c>
      <c r="AM15" s="234" t="s">
        <v>144</v>
      </c>
      <c r="AN15" s="234"/>
      <c r="AO15" s="234"/>
      <c r="AP15" s="234">
        <v>17</v>
      </c>
      <c r="AQ15" s="234" t="s">
        <v>29</v>
      </c>
      <c r="AR15" s="234">
        <v>0</v>
      </c>
      <c r="AS15" s="234"/>
      <c r="AT15" s="234">
        <v>0</v>
      </c>
      <c r="AU15" s="234"/>
      <c r="AV15" s="234"/>
      <c r="AW15" s="234"/>
      <c r="AX15" s="234"/>
      <c r="AY15" s="234"/>
      <c r="AZ15" s="234"/>
      <c r="BA15" s="234"/>
      <c r="BB15" s="234"/>
      <c r="BC15" s="234"/>
      <c r="BD15" s="234"/>
      <c r="BE15" s="234"/>
      <c r="BF15" s="234"/>
      <c r="BG15" s="234"/>
      <c r="BH15" s="390"/>
      <c r="BI15" s="390"/>
      <c r="BJ15" s="52"/>
      <c r="BK15" s="52"/>
      <c r="BM15" s="235">
        <f t="shared" si="10"/>
        <v>26</v>
      </c>
      <c r="BN15" s="236">
        <f t="shared" si="5"/>
        <v>0</v>
      </c>
      <c r="BP15" s="83">
        <f t="shared" si="11"/>
        <v>0</v>
      </c>
    </row>
    <row r="16" spans="1:70" s="51" customFormat="1" ht="15.75" customHeight="1" x14ac:dyDescent="0.45">
      <c r="A16" s="6">
        <f t="shared" si="9"/>
        <v>8</v>
      </c>
      <c r="B16" s="93">
        <f t="shared" si="1"/>
        <v>1</v>
      </c>
      <c r="C16" s="93" t="s">
        <v>107</v>
      </c>
      <c r="D16" s="93" t="str">
        <f>IF($C16="",0,VLOOKUP($C16,cube!$B$7:$J$73,2,0))</f>
        <v>Jacob Natural Marble Top Tallboy</v>
      </c>
      <c r="E16" s="48" t="str">
        <f>IF($C16="",0,VLOOKUP($C16,cube!$B$7:$J$73,6,0))</f>
        <v xml:space="preserve">AK 07 MFC </v>
      </c>
      <c r="F16" s="48" t="str">
        <f>IF($C16="",0,VLOOKUP($C16,cube!$B$7:$J$73,4,0))</f>
        <v>OAK, Oak Veneer, Pine</v>
      </c>
      <c r="G16" s="249">
        <f>IF($C16="",0,VLOOKUP($C16,cube!$B$7:$J$73,9,0))</f>
        <v>5.7689561000000007E-2</v>
      </c>
      <c r="H16" s="505">
        <f>IF($C16="",0,VLOOKUP($C16,cube!$B$7:$J$73,8,0))</f>
        <v>268.98300000000006</v>
      </c>
      <c r="I16" s="229">
        <f t="shared" si="2"/>
        <v>5</v>
      </c>
      <c r="J16" s="230">
        <v>4</v>
      </c>
      <c r="K16" s="230"/>
      <c r="L16" s="230">
        <v>1</v>
      </c>
      <c r="M16" s="230">
        <v>0</v>
      </c>
      <c r="N16" s="230">
        <v>0</v>
      </c>
      <c r="O16" s="230">
        <v>0</v>
      </c>
      <c r="P16" s="230">
        <v>0</v>
      </c>
      <c r="Q16" s="230">
        <v>0</v>
      </c>
      <c r="R16" s="230"/>
      <c r="S16" s="230"/>
      <c r="T16" s="231"/>
      <c r="U16" s="64"/>
      <c r="V16" s="237">
        <f t="shared" si="3"/>
        <v>5</v>
      </c>
      <c r="W16" s="232">
        <v>5</v>
      </c>
      <c r="X16" s="232"/>
      <c r="Y16" s="232"/>
      <c r="Z16" s="232"/>
      <c r="AA16" s="232"/>
      <c r="AB16" s="232"/>
      <c r="AC16" s="232"/>
      <c r="AD16" s="232"/>
      <c r="AE16" s="232"/>
      <c r="AF16" s="232"/>
      <c r="AG16" s="233"/>
      <c r="AH16" s="51">
        <f t="shared" si="6"/>
        <v>0</v>
      </c>
      <c r="AI16" s="238">
        <f t="shared" si="4"/>
        <v>0</v>
      </c>
      <c r="AL16" s="234">
        <v>5</v>
      </c>
      <c r="AM16" s="234" t="s">
        <v>144</v>
      </c>
      <c r="AN16" s="234"/>
      <c r="AO16" s="234"/>
      <c r="AP16" s="234">
        <v>0</v>
      </c>
      <c r="AQ16" s="234"/>
      <c r="AR16" s="234">
        <v>0</v>
      </c>
      <c r="AS16" s="234"/>
      <c r="AT16" s="234">
        <v>0</v>
      </c>
      <c r="AU16" s="234"/>
      <c r="AV16" s="234"/>
      <c r="AW16" s="234"/>
      <c r="AX16" s="234"/>
      <c r="AY16" s="234"/>
      <c r="AZ16" s="234"/>
      <c r="BA16" s="234"/>
      <c r="BB16" s="234"/>
      <c r="BC16" s="234"/>
      <c r="BD16" s="234"/>
      <c r="BE16" s="234"/>
      <c r="BF16" s="234"/>
      <c r="BG16" s="234"/>
      <c r="BH16" s="390"/>
      <c r="BI16" s="390"/>
      <c r="BJ16" s="52"/>
      <c r="BK16" s="52"/>
      <c r="BM16" s="235">
        <f t="shared" si="7"/>
        <v>5</v>
      </c>
      <c r="BN16" s="236">
        <f t="shared" si="5"/>
        <v>0</v>
      </c>
      <c r="BP16" s="83">
        <f t="shared" si="8"/>
        <v>0</v>
      </c>
    </row>
    <row r="17" spans="1:68" s="51" customFormat="1" ht="15.75" customHeight="1" x14ac:dyDescent="0.45">
      <c r="A17" s="6">
        <f t="shared" si="9"/>
        <v>9</v>
      </c>
      <c r="B17" s="93">
        <f t="shared" si="1"/>
        <v>1</v>
      </c>
      <c r="C17" s="93" t="s">
        <v>108</v>
      </c>
      <c r="D17" s="93" t="str">
        <f>IF($C17="",0,VLOOKUP($C17,cube!$B$7:$J$73,2,0))</f>
        <v>Jacob Natural Marble Top Bedside</v>
      </c>
      <c r="E17" s="48" t="str">
        <f>IF($C17="",0,VLOOKUP($C17,cube!$B$7:$J$73,6,0))</f>
        <v xml:space="preserve">AK 07 MFC </v>
      </c>
      <c r="F17" s="48" t="str">
        <f>IF($C17="",0,VLOOKUP($C17,cube!$B$7:$J$73,4,0))</f>
        <v>OAK, Oak Veneer, Pine</v>
      </c>
      <c r="G17" s="249">
        <f>IF($C17="",0,VLOOKUP($C17,cube!$B$7:$J$73,9,0))</f>
        <v>2.2789658000000001E-2</v>
      </c>
      <c r="H17" s="505">
        <f>IF($C17="",0,VLOOKUP($C17,cube!$B$7:$J$73,8,0))</f>
        <v>120.03200000000002</v>
      </c>
      <c r="I17" s="229">
        <f t="shared" si="2"/>
        <v>56</v>
      </c>
      <c r="J17" s="230">
        <v>6</v>
      </c>
      <c r="K17" s="230"/>
      <c r="L17" s="230">
        <v>0</v>
      </c>
      <c r="M17" s="230">
        <v>20</v>
      </c>
      <c r="N17" s="230">
        <v>0</v>
      </c>
      <c r="O17" s="230">
        <v>30</v>
      </c>
      <c r="P17" s="230">
        <v>0</v>
      </c>
      <c r="Q17" s="230">
        <v>0</v>
      </c>
      <c r="R17" s="230"/>
      <c r="S17" s="230"/>
      <c r="T17" s="231"/>
      <c r="U17" s="64"/>
      <c r="V17" s="237">
        <f t="shared" si="3"/>
        <v>56</v>
      </c>
      <c r="W17" s="232">
        <v>9</v>
      </c>
      <c r="X17" s="232"/>
      <c r="Y17" s="232"/>
      <c r="Z17" s="232">
        <v>17</v>
      </c>
      <c r="AA17" s="232"/>
      <c r="AB17" s="232">
        <v>30</v>
      </c>
      <c r="AC17" s="232"/>
      <c r="AD17" s="232"/>
      <c r="AE17" s="232"/>
      <c r="AF17" s="232"/>
      <c r="AG17" s="233"/>
      <c r="AH17" s="51">
        <f t="shared" si="6"/>
        <v>47</v>
      </c>
      <c r="AI17" s="238">
        <f t="shared" si="4"/>
        <v>0</v>
      </c>
      <c r="AL17" s="234">
        <v>9</v>
      </c>
      <c r="AM17" s="234" t="s">
        <v>144</v>
      </c>
      <c r="AN17" s="234"/>
      <c r="AO17" s="234"/>
      <c r="AP17" s="234">
        <v>47</v>
      </c>
      <c r="AQ17" s="234" t="s">
        <v>29</v>
      </c>
      <c r="AR17" s="234">
        <v>0</v>
      </c>
      <c r="AS17" s="234"/>
      <c r="AT17" s="234">
        <v>0</v>
      </c>
      <c r="AU17" s="234"/>
      <c r="AV17" s="234"/>
      <c r="AW17" s="234"/>
      <c r="AX17" s="234"/>
      <c r="AY17" s="234"/>
      <c r="AZ17" s="234"/>
      <c r="BA17" s="234"/>
      <c r="BB17" s="234"/>
      <c r="BC17" s="234"/>
      <c r="BD17" s="234"/>
      <c r="BE17" s="234"/>
      <c r="BF17" s="234"/>
      <c r="BG17" s="234"/>
      <c r="BH17" s="390"/>
      <c r="BI17" s="390"/>
      <c r="BJ17" s="52"/>
      <c r="BK17" s="52"/>
      <c r="BM17" s="235">
        <f t="shared" si="7"/>
        <v>56</v>
      </c>
      <c r="BN17" s="236">
        <f t="shared" si="5"/>
        <v>0</v>
      </c>
      <c r="BP17" s="83">
        <f t="shared" si="8"/>
        <v>0</v>
      </c>
    </row>
    <row r="18" spans="1:68" s="51" customFormat="1" ht="15.75" customHeight="1" x14ac:dyDescent="0.45">
      <c r="A18" s="6">
        <f t="shared" si="9"/>
        <v>10</v>
      </c>
      <c r="B18" s="93">
        <f t="shared" si="1"/>
        <v>1</v>
      </c>
      <c r="C18" s="93" t="s">
        <v>109</v>
      </c>
      <c r="D18" s="93" t="str">
        <f>IF($C18="",0,VLOOKUP($C18,cube!$B$7:$J$73,2,0))</f>
        <v>Jacob Natural Marble Top 3 Drawer Chest</v>
      </c>
      <c r="E18" s="48" t="str">
        <f>IF($C18="",0,VLOOKUP($C18,cube!$B$7:$J$73,6,0))</f>
        <v xml:space="preserve">AK 07 MFC </v>
      </c>
      <c r="F18" s="48" t="str">
        <f>IF($C18="",0,VLOOKUP($C18,cube!$B$7:$J$73,4,0))</f>
        <v>OAK, Oak Veneer, Pine</v>
      </c>
      <c r="G18" s="249">
        <f>IF($C18="",0,VLOOKUP($C18,cube!$B$7:$J$73,9,0))</f>
        <v>6.3108892999999985E-2</v>
      </c>
      <c r="H18" s="505">
        <f>IF($C18="",0,VLOOKUP($C18,cube!$B$7:$J$73,8,0))</f>
        <v>310.97000000000008</v>
      </c>
      <c r="I18" s="229">
        <f t="shared" si="2"/>
        <v>5</v>
      </c>
      <c r="J18" s="230">
        <v>4</v>
      </c>
      <c r="K18" s="230"/>
      <c r="L18" s="230">
        <v>1</v>
      </c>
      <c r="M18" s="230">
        <v>0</v>
      </c>
      <c r="N18" s="230">
        <v>0</v>
      </c>
      <c r="O18" s="230">
        <v>0</v>
      </c>
      <c r="P18" s="230">
        <v>0</v>
      </c>
      <c r="Q18" s="230">
        <v>0</v>
      </c>
      <c r="R18" s="230"/>
      <c r="S18" s="230"/>
      <c r="T18" s="231"/>
      <c r="U18" s="64"/>
      <c r="V18" s="237">
        <f t="shared" si="3"/>
        <v>5</v>
      </c>
      <c r="W18" s="232">
        <v>5</v>
      </c>
      <c r="X18" s="232"/>
      <c r="Y18" s="232"/>
      <c r="Z18" s="232"/>
      <c r="AA18" s="232"/>
      <c r="AB18" s="232"/>
      <c r="AC18" s="232"/>
      <c r="AD18" s="232"/>
      <c r="AE18" s="232"/>
      <c r="AF18" s="232"/>
      <c r="AG18" s="233"/>
      <c r="AH18" s="51">
        <f t="shared" si="6"/>
        <v>0</v>
      </c>
      <c r="AI18" s="238">
        <f t="shared" si="4"/>
        <v>0</v>
      </c>
      <c r="AL18" s="234">
        <v>5</v>
      </c>
      <c r="AM18" s="234" t="s">
        <v>144</v>
      </c>
      <c r="AN18" s="234"/>
      <c r="AO18" s="234"/>
      <c r="AP18" s="234">
        <v>0</v>
      </c>
      <c r="AQ18" s="234"/>
      <c r="AR18" s="234">
        <v>0</v>
      </c>
      <c r="AS18" s="234"/>
      <c r="AT18" s="234">
        <v>0</v>
      </c>
      <c r="AU18" s="234"/>
      <c r="AV18" s="234"/>
      <c r="AW18" s="234"/>
      <c r="AX18" s="234"/>
      <c r="AY18" s="234"/>
      <c r="AZ18" s="234"/>
      <c r="BA18" s="234"/>
      <c r="BB18" s="234"/>
      <c r="BC18" s="234"/>
      <c r="BD18" s="234"/>
      <c r="BE18" s="234"/>
      <c r="BF18" s="234"/>
      <c r="BG18" s="234"/>
      <c r="BH18" s="390"/>
      <c r="BI18" s="390"/>
      <c r="BJ18" s="52"/>
      <c r="BK18" s="52"/>
      <c r="BM18" s="235">
        <f t="shared" si="7"/>
        <v>5</v>
      </c>
      <c r="BN18" s="236">
        <f t="shared" si="5"/>
        <v>0</v>
      </c>
      <c r="BP18" s="83">
        <f t="shared" si="8"/>
        <v>0</v>
      </c>
    </row>
    <row r="19" spans="1:68" s="51" customFormat="1" ht="15.75" customHeight="1" x14ac:dyDescent="0.45">
      <c r="A19" s="6">
        <f t="shared" si="9"/>
        <v>11</v>
      </c>
      <c r="B19" s="93">
        <f t="shared" si="1"/>
        <v>1</v>
      </c>
      <c r="C19" s="93" t="s">
        <v>110</v>
      </c>
      <c r="D19" s="613" t="str">
        <f>IF($C19="",0,VLOOKUP($C19,cube!$B$7:$J$73,2,0))</f>
        <v>Jacob Natural Double Wardrobe</v>
      </c>
      <c r="E19" s="48" t="str">
        <f>IF($C19="",0,VLOOKUP($C19,cube!$B$7:$J$73,6,0))</f>
        <v xml:space="preserve">AK 07 MFC </v>
      </c>
      <c r="F19" s="48" t="str">
        <f>IF($C19="",0,VLOOKUP($C19,cube!$B$7:$J$73,4,0))</f>
        <v>OAK, Oak Veneer, Pine</v>
      </c>
      <c r="G19" s="249">
        <f>IF($C19="",0,VLOOKUP($C19,cube!$B$7:$J$73,9,0))</f>
        <v>0.12739538400000003</v>
      </c>
      <c r="H19" s="505">
        <f>IF($C19="",0,VLOOKUP($C19,cube!$B$7:$J$73,8,0))</f>
        <v>430.51800000000009</v>
      </c>
      <c r="I19" s="229">
        <f t="shared" si="2"/>
        <v>0</v>
      </c>
      <c r="J19" s="230">
        <v>0</v>
      </c>
      <c r="K19" s="230"/>
      <c r="L19" s="230">
        <v>0</v>
      </c>
      <c r="M19" s="230">
        <v>0</v>
      </c>
      <c r="N19" s="230">
        <v>0</v>
      </c>
      <c r="O19" s="230">
        <v>0</v>
      </c>
      <c r="P19" s="230">
        <v>0</v>
      </c>
      <c r="Q19" s="230">
        <v>0</v>
      </c>
      <c r="R19" s="230"/>
      <c r="S19" s="230"/>
      <c r="T19" s="231"/>
      <c r="U19" s="64"/>
      <c r="V19" s="237">
        <f t="shared" si="3"/>
        <v>0</v>
      </c>
      <c r="W19" s="232">
        <v>0</v>
      </c>
      <c r="X19" s="232"/>
      <c r="Y19" s="232"/>
      <c r="Z19" s="232"/>
      <c r="AA19" s="232"/>
      <c r="AB19" s="232"/>
      <c r="AC19" s="232"/>
      <c r="AD19" s="232"/>
      <c r="AE19" s="232"/>
      <c r="AF19" s="232"/>
      <c r="AG19" s="233"/>
      <c r="AH19" s="51">
        <f t="shared" si="6"/>
        <v>0</v>
      </c>
      <c r="AI19" s="238">
        <f t="shared" si="4"/>
        <v>0</v>
      </c>
      <c r="AL19" s="614">
        <v>0</v>
      </c>
      <c r="AM19" s="234" t="s">
        <v>144</v>
      </c>
      <c r="AN19" s="234"/>
      <c r="AO19" s="234"/>
      <c r="AP19" s="234">
        <v>0</v>
      </c>
      <c r="AQ19" s="234"/>
      <c r="AR19" s="234">
        <v>0</v>
      </c>
      <c r="AS19" s="234"/>
      <c r="AT19" s="234">
        <v>0</v>
      </c>
      <c r="AU19" s="234"/>
      <c r="AV19" s="234"/>
      <c r="AW19" s="234"/>
      <c r="AX19" s="234"/>
      <c r="AY19" s="234"/>
      <c r="AZ19" s="234"/>
      <c r="BA19" s="234"/>
      <c r="BB19" s="234"/>
      <c r="BC19" s="234"/>
      <c r="BD19" s="234"/>
      <c r="BE19" s="234"/>
      <c r="BF19" s="234"/>
      <c r="BG19" s="234"/>
      <c r="BH19" s="390"/>
      <c r="BI19" s="390"/>
      <c r="BJ19" s="52"/>
      <c r="BK19" s="52"/>
      <c r="BM19" s="235">
        <f t="shared" ref="BM19:BM24" si="12">SUM(AL19:BI19)</f>
        <v>0</v>
      </c>
      <c r="BN19" s="236">
        <f t="shared" si="5"/>
        <v>0</v>
      </c>
      <c r="BP19" s="83">
        <f t="shared" ref="BP19:BP24" si="13">BN19-AI19</f>
        <v>0</v>
      </c>
    </row>
    <row r="20" spans="1:68" s="51" customFormat="1" ht="15.75" customHeight="1" x14ac:dyDescent="0.45">
      <c r="A20" s="6">
        <f t="shared" si="9"/>
        <v>12</v>
      </c>
      <c r="B20" s="93">
        <f t="shared" si="1"/>
        <v>1</v>
      </c>
      <c r="C20" s="93" t="s">
        <v>111</v>
      </c>
      <c r="D20" s="613" t="str">
        <f>IF($C20="",0,VLOOKUP($C20,cube!$B$7:$J$73,2,0))</f>
        <v>Jacob Natural Double Wardrobe Box 1 (Top)</v>
      </c>
      <c r="E20" s="48" t="str">
        <f>IF($C20="",0,VLOOKUP($C20,cube!$B$7:$J$73,6,0))</f>
        <v xml:space="preserve">AK 07 MFC </v>
      </c>
      <c r="F20" s="48" t="str">
        <f>IF($C20="",0,VLOOKUP($C20,cube!$B$7:$J$73,4,0))</f>
        <v>OAK, Oak Veneer, Pine</v>
      </c>
      <c r="G20" s="249">
        <f>IF($C20="",0,VLOOKUP($C20,cube!$B$7:$J$73,9,0))</f>
        <v>3.4145384000000001E-2</v>
      </c>
      <c r="H20" s="505">
        <f>IF($C20="",0,VLOOKUP($C20,cube!$B$7:$J$73,8,0))</f>
        <v>119.66900000000003</v>
      </c>
      <c r="I20" s="229">
        <f t="shared" si="2"/>
        <v>24</v>
      </c>
      <c r="J20" s="230">
        <v>4</v>
      </c>
      <c r="K20" s="230"/>
      <c r="L20" s="230">
        <v>0</v>
      </c>
      <c r="M20" s="230">
        <v>0</v>
      </c>
      <c r="N20" s="230">
        <v>0</v>
      </c>
      <c r="O20" s="230">
        <v>20</v>
      </c>
      <c r="P20" s="230">
        <v>0</v>
      </c>
      <c r="Q20" s="230">
        <v>0</v>
      </c>
      <c r="R20" s="230"/>
      <c r="S20" s="230"/>
      <c r="T20" s="231"/>
      <c r="U20" s="64"/>
      <c r="V20" s="237">
        <f t="shared" si="3"/>
        <v>24</v>
      </c>
      <c r="W20" s="232">
        <v>5</v>
      </c>
      <c r="X20" s="232"/>
      <c r="Y20" s="232"/>
      <c r="Z20" s="232"/>
      <c r="AA20" s="232"/>
      <c r="AB20" s="232">
        <v>19</v>
      </c>
      <c r="AC20" s="232"/>
      <c r="AD20" s="232"/>
      <c r="AE20" s="232"/>
      <c r="AF20" s="232"/>
      <c r="AG20" s="233"/>
      <c r="AH20" s="51">
        <f t="shared" si="6"/>
        <v>19</v>
      </c>
      <c r="AI20" s="238">
        <f t="shared" si="4"/>
        <v>0</v>
      </c>
      <c r="AL20" s="614">
        <v>5</v>
      </c>
      <c r="AM20" s="234" t="s">
        <v>144</v>
      </c>
      <c r="AN20" s="234"/>
      <c r="AO20" s="234"/>
      <c r="AP20" s="234">
        <v>19</v>
      </c>
      <c r="AQ20" s="234" t="s">
        <v>29</v>
      </c>
      <c r="AR20" s="234">
        <v>0</v>
      </c>
      <c r="AS20" s="234"/>
      <c r="AT20" s="234">
        <v>0</v>
      </c>
      <c r="AU20" s="234"/>
      <c r="AV20" s="234"/>
      <c r="AW20" s="234"/>
      <c r="AX20" s="234"/>
      <c r="AY20" s="234"/>
      <c r="AZ20" s="234"/>
      <c r="BA20" s="234"/>
      <c r="BB20" s="234"/>
      <c r="BC20" s="234"/>
      <c r="BD20" s="234"/>
      <c r="BE20" s="234"/>
      <c r="BF20" s="234"/>
      <c r="BG20" s="234"/>
      <c r="BH20" s="390"/>
      <c r="BI20" s="390"/>
      <c r="BJ20" s="52"/>
      <c r="BK20" s="52"/>
      <c r="BM20" s="235">
        <f t="shared" ref="BM20:BM22" si="14">SUM(AL20:BI20)</f>
        <v>24</v>
      </c>
      <c r="BN20" s="236">
        <f t="shared" si="5"/>
        <v>0</v>
      </c>
      <c r="BP20" s="83">
        <f t="shared" ref="BP20:BP22" si="15">BN20-AI20</f>
        <v>0</v>
      </c>
    </row>
    <row r="21" spans="1:68" s="51" customFormat="1" ht="15.75" customHeight="1" x14ac:dyDescent="0.45">
      <c r="A21" s="6">
        <f t="shared" si="9"/>
        <v>13</v>
      </c>
      <c r="B21" s="93">
        <f t="shared" si="1"/>
        <v>1</v>
      </c>
      <c r="C21" s="93" t="s">
        <v>112</v>
      </c>
      <c r="D21" s="613" t="str">
        <f>IF($C21="",0,VLOOKUP($C21,cube!$B$7:$J$73,2,0))</f>
        <v>Jacob Natural Double Wardrobe Box 2 (Side &amp; Doors)</v>
      </c>
      <c r="E21" s="48" t="str">
        <f>IF($C21="",0,VLOOKUP($C21,cube!$B$7:$J$73,6,0))</f>
        <v xml:space="preserve">AK 07 MFC </v>
      </c>
      <c r="F21" s="48" t="str">
        <f>IF($C21="",0,VLOOKUP($C21,cube!$B$7:$J$73,4,0))</f>
        <v>OAK, Oak Veneer, Pine</v>
      </c>
      <c r="G21" s="249">
        <f>IF($C21="",0,VLOOKUP($C21,cube!$B$7:$J$73,9,0))</f>
        <v>7.8132099999999982E-2</v>
      </c>
      <c r="H21" s="505">
        <f>IF($C21="",0,VLOOKUP($C21,cube!$B$7:$J$73,8,0))</f>
        <v>240.30600000000004</v>
      </c>
      <c r="I21" s="229">
        <f t="shared" si="2"/>
        <v>24</v>
      </c>
      <c r="J21" s="230">
        <v>4</v>
      </c>
      <c r="K21" s="230"/>
      <c r="L21" s="230">
        <v>0</v>
      </c>
      <c r="M21" s="230">
        <v>0</v>
      </c>
      <c r="N21" s="230">
        <v>0</v>
      </c>
      <c r="O21" s="230">
        <v>20</v>
      </c>
      <c r="P21" s="230">
        <v>0</v>
      </c>
      <c r="Q21" s="230">
        <v>0</v>
      </c>
      <c r="R21" s="230"/>
      <c r="S21" s="230"/>
      <c r="T21" s="231"/>
      <c r="U21" s="64"/>
      <c r="V21" s="237">
        <f t="shared" si="3"/>
        <v>24</v>
      </c>
      <c r="W21" s="232">
        <v>5</v>
      </c>
      <c r="X21" s="232"/>
      <c r="Y21" s="232"/>
      <c r="Z21" s="232"/>
      <c r="AA21" s="232"/>
      <c r="AB21" s="232">
        <v>19</v>
      </c>
      <c r="AC21" s="232"/>
      <c r="AD21" s="232"/>
      <c r="AE21" s="232"/>
      <c r="AF21" s="232"/>
      <c r="AG21" s="233"/>
      <c r="AH21" s="51">
        <f t="shared" si="6"/>
        <v>19</v>
      </c>
      <c r="AI21" s="238">
        <f t="shared" si="4"/>
        <v>0</v>
      </c>
      <c r="AL21" s="614">
        <v>5</v>
      </c>
      <c r="AM21" s="234" t="s">
        <v>144</v>
      </c>
      <c r="AN21" s="234"/>
      <c r="AO21" s="234"/>
      <c r="AP21" s="234">
        <v>19</v>
      </c>
      <c r="AQ21" s="234" t="s">
        <v>29</v>
      </c>
      <c r="AR21" s="234">
        <v>0</v>
      </c>
      <c r="AS21" s="234"/>
      <c r="AT21" s="234">
        <v>0</v>
      </c>
      <c r="AU21" s="234"/>
      <c r="AV21" s="234"/>
      <c r="AW21" s="234"/>
      <c r="AX21" s="234"/>
      <c r="AY21" s="234"/>
      <c r="AZ21" s="234"/>
      <c r="BA21" s="234"/>
      <c r="BB21" s="234"/>
      <c r="BC21" s="234"/>
      <c r="BD21" s="234"/>
      <c r="BE21" s="234"/>
      <c r="BF21" s="234"/>
      <c r="BG21" s="234"/>
      <c r="BH21" s="390"/>
      <c r="BI21" s="390"/>
      <c r="BJ21" s="52"/>
      <c r="BK21" s="52"/>
      <c r="BM21" s="235">
        <f t="shared" si="14"/>
        <v>24</v>
      </c>
      <c r="BN21" s="236">
        <f t="shared" si="5"/>
        <v>0</v>
      </c>
      <c r="BP21" s="83">
        <f t="shared" si="15"/>
        <v>0</v>
      </c>
    </row>
    <row r="22" spans="1:68" s="51" customFormat="1" ht="15.75" customHeight="1" x14ac:dyDescent="0.45">
      <c r="A22" s="6">
        <f t="shared" si="9"/>
        <v>14</v>
      </c>
      <c r="B22" s="93">
        <f t="shared" si="1"/>
        <v>1</v>
      </c>
      <c r="C22" s="93" t="s">
        <v>113</v>
      </c>
      <c r="D22" s="613" t="str">
        <f>IF($C22="",0,VLOOKUP($C22,cube!$B$7:$J$73,2,0))</f>
        <v>Jacob Natural Double Wardrobe Box 3 (Back)</v>
      </c>
      <c r="E22" s="48" t="str">
        <f>IF($C22="",0,VLOOKUP($C22,cube!$B$7:$J$73,6,0))</f>
        <v xml:space="preserve">AK 07 MFC </v>
      </c>
      <c r="F22" s="48" t="str">
        <f>IF($C22="",0,VLOOKUP($C22,cube!$B$7:$J$73,4,0))</f>
        <v>OAK, Oak Veneer, Pine</v>
      </c>
      <c r="G22" s="249">
        <f>IF($C22="",0,VLOOKUP($C22,cube!$B$7:$J$73,9,0))</f>
        <v>1.51179E-2</v>
      </c>
      <c r="H22" s="505">
        <f>IF($C22="",0,VLOOKUP($C22,cube!$B$7:$J$73,8,0))</f>
        <v>70.543000000000006</v>
      </c>
      <c r="I22" s="229">
        <f t="shared" si="2"/>
        <v>24</v>
      </c>
      <c r="J22" s="230">
        <v>4</v>
      </c>
      <c r="K22" s="230"/>
      <c r="L22" s="230">
        <v>0</v>
      </c>
      <c r="M22" s="230">
        <v>0</v>
      </c>
      <c r="N22" s="230">
        <v>0</v>
      </c>
      <c r="O22" s="230">
        <v>20</v>
      </c>
      <c r="P22" s="230">
        <v>0</v>
      </c>
      <c r="Q22" s="230">
        <v>0</v>
      </c>
      <c r="R22" s="230"/>
      <c r="S22" s="230"/>
      <c r="T22" s="231"/>
      <c r="U22" s="64"/>
      <c r="V22" s="237">
        <f t="shared" si="3"/>
        <v>24</v>
      </c>
      <c r="W22" s="232">
        <v>5</v>
      </c>
      <c r="X22" s="232"/>
      <c r="Y22" s="232"/>
      <c r="Z22" s="232"/>
      <c r="AA22" s="232"/>
      <c r="AB22" s="232">
        <v>19</v>
      </c>
      <c r="AC22" s="232"/>
      <c r="AD22" s="232"/>
      <c r="AE22" s="232"/>
      <c r="AF22" s="232"/>
      <c r="AG22" s="233"/>
      <c r="AH22" s="51">
        <f t="shared" si="6"/>
        <v>19</v>
      </c>
      <c r="AI22" s="238">
        <f t="shared" si="4"/>
        <v>0</v>
      </c>
      <c r="AL22" s="614">
        <v>5</v>
      </c>
      <c r="AM22" s="234" t="s">
        <v>144</v>
      </c>
      <c r="AN22" s="234"/>
      <c r="AO22" s="234"/>
      <c r="AP22" s="234">
        <v>19</v>
      </c>
      <c r="AQ22" s="234" t="s">
        <v>29</v>
      </c>
      <c r="AR22" s="234">
        <v>0</v>
      </c>
      <c r="AS22" s="234"/>
      <c r="AT22" s="234">
        <v>0</v>
      </c>
      <c r="AU22" s="234"/>
      <c r="AV22" s="234"/>
      <c r="AW22" s="234"/>
      <c r="AX22" s="234"/>
      <c r="AY22" s="234"/>
      <c r="AZ22" s="234"/>
      <c r="BA22" s="234"/>
      <c r="BB22" s="234"/>
      <c r="BC22" s="234"/>
      <c r="BD22" s="234"/>
      <c r="BE22" s="234"/>
      <c r="BF22" s="234"/>
      <c r="BG22" s="234"/>
      <c r="BH22" s="390"/>
      <c r="BI22" s="390"/>
      <c r="BJ22" s="52"/>
      <c r="BK22" s="52"/>
      <c r="BM22" s="235">
        <f t="shared" si="14"/>
        <v>24</v>
      </c>
      <c r="BN22" s="236">
        <f t="shared" si="5"/>
        <v>0</v>
      </c>
      <c r="BP22" s="83">
        <f t="shared" si="15"/>
        <v>0</v>
      </c>
    </row>
    <row r="23" spans="1:68" s="51" customFormat="1" ht="15.75" customHeight="1" x14ac:dyDescent="0.45">
      <c r="A23" s="6">
        <f t="shared" si="9"/>
        <v>15</v>
      </c>
      <c r="B23" s="93">
        <f t="shared" si="1"/>
        <v>1</v>
      </c>
      <c r="C23" s="93" t="s">
        <v>114</v>
      </c>
      <c r="D23" s="93" t="str">
        <f>IF($C23="",0,VLOOKUP($C23,cube!$B$7:$J$73,2,0))</f>
        <v>Jacob Oak D Bed Box1 (HB &amp; FB)</v>
      </c>
      <c r="E23" s="48" t="str">
        <f>IF($C23="",0,VLOOKUP($C23,cube!$B$7:$J$73,6,0))</f>
        <v xml:space="preserve">AK 06 MFC </v>
      </c>
      <c r="F23" s="48" t="str">
        <f>IF($C23="",0,VLOOKUP($C23,cube!$B$7:$J$73,4,0))</f>
        <v>OAK, Oak Veneer, Pine</v>
      </c>
      <c r="G23" s="249">
        <f>IF($C23="",0,VLOOKUP($C23,cube!$B$7:$J$73,9,0))</f>
        <v>4.5479135999999996E-2</v>
      </c>
      <c r="H23" s="505">
        <f>IF($C23="",0,VLOOKUP($C23,cube!$B$7:$J$73,8,0))</f>
        <v>193.96300000000005</v>
      </c>
      <c r="I23" s="229">
        <f t="shared" si="2"/>
        <v>18</v>
      </c>
      <c r="J23" s="230">
        <v>8</v>
      </c>
      <c r="K23" s="230"/>
      <c r="L23" s="230">
        <v>10</v>
      </c>
      <c r="M23" s="230">
        <v>0</v>
      </c>
      <c r="N23" s="230">
        <v>0</v>
      </c>
      <c r="O23" s="230">
        <v>0</v>
      </c>
      <c r="P23" s="230">
        <v>0</v>
      </c>
      <c r="Q23" s="230">
        <v>0</v>
      </c>
      <c r="R23" s="230"/>
      <c r="S23" s="230"/>
      <c r="T23" s="231"/>
      <c r="U23" s="64"/>
      <c r="V23" s="237">
        <f t="shared" si="3"/>
        <v>18</v>
      </c>
      <c r="W23" s="232">
        <v>8</v>
      </c>
      <c r="X23" s="232"/>
      <c r="Y23" s="232">
        <v>10</v>
      </c>
      <c r="Z23" s="232"/>
      <c r="AA23" s="232"/>
      <c r="AB23" s="232"/>
      <c r="AC23" s="232"/>
      <c r="AD23" s="232"/>
      <c r="AE23" s="232"/>
      <c r="AF23" s="232"/>
      <c r="AG23" s="233"/>
      <c r="AH23" s="51">
        <f t="shared" si="6"/>
        <v>10</v>
      </c>
      <c r="AI23" s="238">
        <f t="shared" si="4"/>
        <v>0</v>
      </c>
      <c r="AL23" s="234">
        <v>8</v>
      </c>
      <c r="AM23" s="234" t="s">
        <v>144</v>
      </c>
      <c r="AN23" s="234"/>
      <c r="AO23" s="234"/>
      <c r="AP23" s="234">
        <v>10</v>
      </c>
      <c r="AQ23" s="234" t="s">
        <v>29</v>
      </c>
      <c r="AR23" s="234">
        <v>0</v>
      </c>
      <c r="AS23" s="234"/>
      <c r="AT23" s="234">
        <v>0</v>
      </c>
      <c r="AU23" s="234"/>
      <c r="AV23" s="234"/>
      <c r="AW23" s="234"/>
      <c r="AX23" s="234"/>
      <c r="AY23" s="234"/>
      <c r="AZ23" s="234"/>
      <c r="BA23" s="234"/>
      <c r="BB23" s="234"/>
      <c r="BC23" s="234"/>
      <c r="BD23" s="234"/>
      <c r="BE23" s="234"/>
      <c r="BF23" s="234"/>
      <c r="BG23" s="234"/>
      <c r="BH23" s="390"/>
      <c r="BI23" s="390"/>
      <c r="BJ23" s="52"/>
      <c r="BK23" s="52"/>
      <c r="BM23" s="235">
        <f t="shared" si="12"/>
        <v>18</v>
      </c>
      <c r="BN23" s="236">
        <f t="shared" si="5"/>
        <v>0</v>
      </c>
      <c r="BP23" s="83">
        <f t="shared" si="13"/>
        <v>0</v>
      </c>
    </row>
    <row r="24" spans="1:68" s="51" customFormat="1" ht="15.75" customHeight="1" x14ac:dyDescent="0.45">
      <c r="A24" s="6">
        <f t="shared" si="9"/>
        <v>16</v>
      </c>
      <c r="B24" s="93">
        <f t="shared" si="1"/>
        <v>1</v>
      </c>
      <c r="C24" s="93" t="s">
        <v>115</v>
      </c>
      <c r="D24" s="93" t="str">
        <f>IF($C24="",0,VLOOKUP($C24,cube!$B$7:$J$73,2,0))</f>
        <v>Jacob Oak D Bed Box2 (SR)</v>
      </c>
      <c r="E24" s="48" t="str">
        <f>IF($C24="",0,VLOOKUP($C24,cube!$B$7:$J$73,6,0))</f>
        <v xml:space="preserve">AK 06 MFC </v>
      </c>
      <c r="F24" s="48" t="str">
        <f>IF($C24="",0,VLOOKUP($C24,cube!$B$7:$J$73,4,0))</f>
        <v>OAK, Oak Veneer, Pine</v>
      </c>
      <c r="G24" s="249">
        <f>IF($C24="",0,VLOOKUP($C24,cube!$B$7:$J$73,9,0))</f>
        <v>1.8891599999999998E-2</v>
      </c>
      <c r="H24" s="505">
        <f>IF($C24="",0,VLOOKUP($C24,cube!$B$7:$J$73,8,0))</f>
        <v>74.657000000000011</v>
      </c>
      <c r="I24" s="229">
        <f t="shared" si="2"/>
        <v>18</v>
      </c>
      <c r="J24" s="230">
        <v>8</v>
      </c>
      <c r="K24" s="230"/>
      <c r="L24" s="230">
        <v>10</v>
      </c>
      <c r="M24" s="230">
        <v>0</v>
      </c>
      <c r="N24" s="230">
        <v>0</v>
      </c>
      <c r="O24" s="230">
        <v>0</v>
      </c>
      <c r="P24" s="230">
        <v>0</v>
      </c>
      <c r="Q24" s="230">
        <v>0</v>
      </c>
      <c r="R24" s="230"/>
      <c r="S24" s="230"/>
      <c r="T24" s="231"/>
      <c r="U24" s="64"/>
      <c r="V24" s="237">
        <f t="shared" si="3"/>
        <v>18</v>
      </c>
      <c r="W24" s="232">
        <v>8</v>
      </c>
      <c r="X24" s="232"/>
      <c r="Y24" s="232">
        <v>10</v>
      </c>
      <c r="Z24" s="232"/>
      <c r="AA24" s="232"/>
      <c r="AB24" s="232"/>
      <c r="AC24" s="232"/>
      <c r="AD24" s="232"/>
      <c r="AE24" s="232"/>
      <c r="AF24" s="232"/>
      <c r="AG24" s="233"/>
      <c r="AH24" s="51">
        <f t="shared" si="6"/>
        <v>10</v>
      </c>
      <c r="AI24" s="238">
        <f t="shared" si="4"/>
        <v>0</v>
      </c>
      <c r="AL24" s="234">
        <v>8</v>
      </c>
      <c r="AM24" s="234" t="s">
        <v>144</v>
      </c>
      <c r="AN24" s="234"/>
      <c r="AO24" s="234"/>
      <c r="AP24" s="234">
        <v>10</v>
      </c>
      <c r="AQ24" s="234" t="s">
        <v>29</v>
      </c>
      <c r="AR24" s="234">
        <v>0</v>
      </c>
      <c r="AS24" s="234"/>
      <c r="AT24" s="234">
        <v>0</v>
      </c>
      <c r="AU24" s="234"/>
      <c r="AV24" s="234"/>
      <c r="AW24" s="234"/>
      <c r="AX24" s="234"/>
      <c r="AY24" s="234"/>
      <c r="AZ24" s="234"/>
      <c r="BA24" s="234"/>
      <c r="BB24" s="234"/>
      <c r="BC24" s="234"/>
      <c r="BD24" s="234"/>
      <c r="BE24" s="234"/>
      <c r="BF24" s="234"/>
      <c r="BG24" s="234"/>
      <c r="BH24" s="390"/>
      <c r="BI24" s="390"/>
      <c r="BJ24" s="52"/>
      <c r="BK24" s="52"/>
      <c r="BM24" s="235">
        <f t="shared" si="12"/>
        <v>18</v>
      </c>
      <c r="BN24" s="236">
        <f t="shared" si="5"/>
        <v>0</v>
      </c>
      <c r="BP24" s="83">
        <f t="shared" si="13"/>
        <v>0</v>
      </c>
    </row>
    <row r="25" spans="1:68" s="51" customFormat="1" ht="15.75" customHeight="1" x14ac:dyDescent="0.45">
      <c r="A25" s="6">
        <f t="shared" si="9"/>
        <v>17</v>
      </c>
      <c r="B25" s="93">
        <f t="shared" si="1"/>
        <v>1</v>
      </c>
      <c r="C25" s="93" t="s">
        <v>116</v>
      </c>
      <c r="D25" s="93" t="str">
        <f>IF($C25="",0,VLOOKUP($C25,cube!$B$7:$J$73,2,0))</f>
        <v>Jacob Natural D Bed Box1 (HB &amp; FB)</v>
      </c>
      <c r="E25" s="48" t="str">
        <f>IF($C25="",0,VLOOKUP($C25,cube!$B$7:$J$73,6,0))</f>
        <v xml:space="preserve">AK 07 MFC </v>
      </c>
      <c r="F25" s="48" t="str">
        <f>IF($C25="",0,VLOOKUP($C25,cube!$B$7:$J$73,4,0))</f>
        <v>OAK, Oak Veneer, Pine</v>
      </c>
      <c r="G25" s="249">
        <f>IF($C25="",0,VLOOKUP($C25,cube!$B$7:$J$73,9,0))</f>
        <v>4.5479135999999996E-2</v>
      </c>
      <c r="H25" s="505">
        <f>IF($C25="",0,VLOOKUP($C25,cube!$B$7:$J$73,8,0))</f>
        <v>193.96300000000005</v>
      </c>
      <c r="I25" s="229">
        <f t="shared" si="2"/>
        <v>28</v>
      </c>
      <c r="J25" s="230">
        <v>8</v>
      </c>
      <c r="K25" s="230"/>
      <c r="L25" s="230">
        <v>10</v>
      </c>
      <c r="M25" s="230">
        <v>0</v>
      </c>
      <c r="N25" s="230">
        <v>0</v>
      </c>
      <c r="O25" s="230">
        <v>10</v>
      </c>
      <c r="P25" s="230">
        <v>0</v>
      </c>
      <c r="Q25" s="230">
        <v>0</v>
      </c>
      <c r="R25" s="230"/>
      <c r="S25" s="230"/>
      <c r="T25" s="231"/>
      <c r="U25" s="64"/>
      <c r="V25" s="237">
        <f t="shared" si="3"/>
        <v>28</v>
      </c>
      <c r="W25" s="232">
        <v>8</v>
      </c>
      <c r="X25" s="232"/>
      <c r="Y25" s="232">
        <v>10</v>
      </c>
      <c r="Z25" s="232"/>
      <c r="AA25" s="232"/>
      <c r="AB25" s="232">
        <v>10</v>
      </c>
      <c r="AC25" s="232"/>
      <c r="AD25" s="232"/>
      <c r="AE25" s="232"/>
      <c r="AF25" s="232"/>
      <c r="AG25" s="233"/>
      <c r="AH25" s="51">
        <f t="shared" si="6"/>
        <v>20</v>
      </c>
      <c r="AI25" s="238">
        <f t="shared" si="4"/>
        <v>0</v>
      </c>
      <c r="AL25" s="234">
        <v>8</v>
      </c>
      <c r="AM25" s="234" t="s">
        <v>144</v>
      </c>
      <c r="AN25" s="234"/>
      <c r="AO25" s="234"/>
      <c r="AP25" s="234">
        <v>20</v>
      </c>
      <c r="AQ25" s="234" t="s">
        <v>29</v>
      </c>
      <c r="AR25" s="234">
        <v>0</v>
      </c>
      <c r="AS25" s="234"/>
      <c r="AT25" s="234">
        <v>0</v>
      </c>
      <c r="AU25" s="234"/>
      <c r="AV25" s="234"/>
      <c r="AW25" s="234"/>
      <c r="AX25" s="234"/>
      <c r="AY25" s="234"/>
      <c r="AZ25" s="234"/>
      <c r="BA25" s="234"/>
      <c r="BB25" s="234"/>
      <c r="BC25" s="234"/>
      <c r="BD25" s="234"/>
      <c r="BE25" s="234"/>
      <c r="BF25" s="234"/>
      <c r="BG25" s="234"/>
      <c r="BH25" s="390"/>
      <c r="BI25" s="390"/>
      <c r="BJ25" s="52"/>
      <c r="BK25" s="52"/>
      <c r="BM25" s="235">
        <f t="shared" ref="BM25:BM35" si="16">SUM(AL25:BI25)</f>
        <v>28</v>
      </c>
      <c r="BN25" s="236">
        <f t="shared" si="5"/>
        <v>0</v>
      </c>
      <c r="BP25" s="83">
        <f t="shared" ref="BP25:BP35" si="17">BN25-AI25</f>
        <v>0</v>
      </c>
    </row>
    <row r="26" spans="1:68" s="51" customFormat="1" ht="15.75" customHeight="1" x14ac:dyDescent="0.45">
      <c r="A26" s="6">
        <f t="shared" si="9"/>
        <v>18</v>
      </c>
      <c r="B26" s="93">
        <f t="shared" si="1"/>
        <v>1</v>
      </c>
      <c r="C26" s="93" t="s">
        <v>117</v>
      </c>
      <c r="D26" s="93" t="str">
        <f>IF($C26="",0,VLOOKUP($C26,cube!$B$7:$J$73,2,0))</f>
        <v>Jacob Natural D Bed Box2 (SR)</v>
      </c>
      <c r="E26" s="48" t="str">
        <f>IF($C26="",0,VLOOKUP($C26,cube!$B$7:$J$73,6,0))</f>
        <v xml:space="preserve">AK 07 MFC </v>
      </c>
      <c r="F26" s="48" t="str">
        <f>IF($C26="",0,VLOOKUP($C26,cube!$B$7:$J$73,4,0))</f>
        <v>OAK, Oak Veneer, Pine</v>
      </c>
      <c r="G26" s="249">
        <f>IF($C26="",0,VLOOKUP($C26,cube!$B$7:$J$73,9,0))</f>
        <v>1.8891599999999998E-2</v>
      </c>
      <c r="H26" s="505">
        <f>IF($C26="",0,VLOOKUP($C26,cube!$B$7:$J$73,8,0))</f>
        <v>74.657000000000011</v>
      </c>
      <c r="I26" s="229">
        <f t="shared" si="2"/>
        <v>28</v>
      </c>
      <c r="J26" s="230">
        <v>8</v>
      </c>
      <c r="K26" s="230"/>
      <c r="L26" s="230">
        <v>10</v>
      </c>
      <c r="M26" s="230">
        <v>0</v>
      </c>
      <c r="N26" s="230">
        <v>0</v>
      </c>
      <c r="O26" s="230">
        <v>10</v>
      </c>
      <c r="P26" s="230">
        <v>0</v>
      </c>
      <c r="Q26" s="230">
        <v>0</v>
      </c>
      <c r="R26" s="230"/>
      <c r="S26" s="230"/>
      <c r="T26" s="231"/>
      <c r="U26" s="64"/>
      <c r="V26" s="237">
        <f t="shared" si="3"/>
        <v>28</v>
      </c>
      <c r="W26" s="232">
        <v>8</v>
      </c>
      <c r="X26" s="232"/>
      <c r="Y26" s="232">
        <v>10</v>
      </c>
      <c r="Z26" s="232"/>
      <c r="AA26" s="232"/>
      <c r="AB26" s="232">
        <v>10</v>
      </c>
      <c r="AC26" s="232"/>
      <c r="AD26" s="232"/>
      <c r="AE26" s="232"/>
      <c r="AF26" s="232"/>
      <c r="AG26" s="233"/>
      <c r="AH26" s="51">
        <f t="shared" si="6"/>
        <v>20</v>
      </c>
      <c r="AI26" s="238">
        <f t="shared" si="4"/>
        <v>0</v>
      </c>
      <c r="AL26" s="234">
        <v>8</v>
      </c>
      <c r="AM26" s="234" t="s">
        <v>144</v>
      </c>
      <c r="AN26" s="234"/>
      <c r="AO26" s="234"/>
      <c r="AP26" s="234">
        <v>20</v>
      </c>
      <c r="AQ26" s="234" t="s">
        <v>29</v>
      </c>
      <c r="AR26" s="234">
        <v>0</v>
      </c>
      <c r="AS26" s="234"/>
      <c r="AT26" s="234">
        <v>0</v>
      </c>
      <c r="AU26" s="234"/>
      <c r="AV26" s="234"/>
      <c r="AW26" s="234"/>
      <c r="AX26" s="234"/>
      <c r="AY26" s="234"/>
      <c r="AZ26" s="234"/>
      <c r="BA26" s="234"/>
      <c r="BB26" s="234"/>
      <c r="BC26" s="234"/>
      <c r="BD26" s="234"/>
      <c r="BE26" s="234"/>
      <c r="BF26" s="234"/>
      <c r="BG26" s="234"/>
      <c r="BH26" s="390"/>
      <c r="BI26" s="390"/>
      <c r="BJ26" s="52"/>
      <c r="BK26" s="52"/>
      <c r="BM26" s="235">
        <f t="shared" si="16"/>
        <v>28</v>
      </c>
      <c r="BN26" s="236">
        <f t="shared" si="5"/>
        <v>0</v>
      </c>
      <c r="BP26" s="83">
        <f t="shared" si="17"/>
        <v>0</v>
      </c>
    </row>
    <row r="27" spans="1:68" s="51" customFormat="1" ht="15.75" customHeight="1" x14ac:dyDescent="0.45">
      <c r="A27" s="6">
        <f t="shared" si="9"/>
        <v>19</v>
      </c>
      <c r="B27" s="93">
        <f t="shared" si="1"/>
        <v>1</v>
      </c>
      <c r="C27" s="93" t="s">
        <v>118</v>
      </c>
      <c r="D27" s="93" t="str">
        <f>IF($C27="",0,VLOOKUP($C27,cube!$B$7:$J$73,2,0))</f>
        <v>Jacob Oak K Bed Box1 (HB &amp; FB)</v>
      </c>
      <c r="E27" s="48" t="str">
        <f>IF($C27="",0,VLOOKUP($C27,cube!$B$7:$J$73,6,0))</f>
        <v xml:space="preserve">AK 06 MFC </v>
      </c>
      <c r="F27" s="48" t="str">
        <f>IF($C27="",0,VLOOKUP($C27,cube!$B$7:$J$73,4,0))</f>
        <v>OAK, Oak Veneer, Pine</v>
      </c>
      <c r="G27" s="249">
        <f>IF($C27="",0,VLOOKUP($C27,cube!$B$7:$J$73,9,0))</f>
        <v>4.8676296000000001E-2</v>
      </c>
      <c r="H27" s="505">
        <f>IF($C27="",0,VLOOKUP($C27,cube!$B$7:$J$73,8,0))</f>
        <v>201.46500000000003</v>
      </c>
      <c r="I27" s="229">
        <f t="shared" si="2"/>
        <v>79</v>
      </c>
      <c r="J27" s="230">
        <v>21</v>
      </c>
      <c r="K27" s="230"/>
      <c r="L27" s="230">
        <v>10</v>
      </c>
      <c r="M27" s="230">
        <v>0</v>
      </c>
      <c r="N27" s="230">
        <v>18</v>
      </c>
      <c r="O27" s="230">
        <v>30</v>
      </c>
      <c r="P27" s="230">
        <v>0</v>
      </c>
      <c r="Q27" s="230">
        <v>0</v>
      </c>
      <c r="R27" s="230"/>
      <c r="S27" s="230"/>
      <c r="T27" s="231"/>
      <c r="U27" s="64"/>
      <c r="V27" s="237">
        <f t="shared" si="3"/>
        <v>79</v>
      </c>
      <c r="W27" s="232">
        <v>21</v>
      </c>
      <c r="X27" s="232"/>
      <c r="Y27" s="232">
        <v>10</v>
      </c>
      <c r="Z27" s="232"/>
      <c r="AA27" s="232">
        <v>18</v>
      </c>
      <c r="AB27" s="232">
        <v>30</v>
      </c>
      <c r="AC27" s="232"/>
      <c r="AD27" s="232"/>
      <c r="AE27" s="232"/>
      <c r="AF27" s="232"/>
      <c r="AG27" s="233"/>
      <c r="AH27" s="51">
        <f t="shared" si="6"/>
        <v>58</v>
      </c>
      <c r="AI27" s="238">
        <f t="shared" si="4"/>
        <v>0</v>
      </c>
      <c r="AL27" s="234">
        <v>21</v>
      </c>
      <c r="AM27" s="234" t="s">
        <v>144</v>
      </c>
      <c r="AN27" s="234"/>
      <c r="AO27" s="234"/>
      <c r="AP27" s="234">
        <v>40</v>
      </c>
      <c r="AQ27" s="234" t="s">
        <v>29</v>
      </c>
      <c r="AR27" s="234">
        <v>18</v>
      </c>
      <c r="AS27" s="234" t="s">
        <v>30</v>
      </c>
      <c r="AT27" s="234">
        <v>0</v>
      </c>
      <c r="AU27" s="234"/>
      <c r="AV27" s="234"/>
      <c r="AW27" s="234"/>
      <c r="AX27" s="234"/>
      <c r="AY27" s="234"/>
      <c r="AZ27" s="234"/>
      <c r="BA27" s="234"/>
      <c r="BB27" s="234"/>
      <c r="BC27" s="234"/>
      <c r="BD27" s="234"/>
      <c r="BE27" s="234"/>
      <c r="BF27" s="234"/>
      <c r="BG27" s="234"/>
      <c r="BH27" s="390"/>
      <c r="BI27" s="390"/>
      <c r="BJ27" s="52"/>
      <c r="BK27" s="52"/>
      <c r="BM27" s="235">
        <f t="shared" si="16"/>
        <v>79</v>
      </c>
      <c r="BN27" s="236">
        <f t="shared" si="5"/>
        <v>0</v>
      </c>
      <c r="BP27" s="83">
        <f t="shared" si="17"/>
        <v>0</v>
      </c>
    </row>
    <row r="28" spans="1:68" s="51" customFormat="1" ht="15.75" customHeight="1" x14ac:dyDescent="0.45">
      <c r="A28" s="6">
        <f t="shared" si="9"/>
        <v>20</v>
      </c>
      <c r="B28" s="93">
        <f t="shared" si="1"/>
        <v>1</v>
      </c>
      <c r="C28" s="93" t="s">
        <v>119</v>
      </c>
      <c r="D28" s="93" t="str">
        <f>IF($C28="",0,VLOOKUP($C28,cube!$B$7:$J$73,2,0))</f>
        <v>Jacob Oak K Bed Box2 (SR)</v>
      </c>
      <c r="E28" s="48" t="str">
        <f>IF($C28="",0,VLOOKUP($C28,cube!$B$7:$J$73,6,0))</f>
        <v xml:space="preserve">AK 06 MFC </v>
      </c>
      <c r="F28" s="48" t="str">
        <f>IF($C28="",0,VLOOKUP($C28,cube!$B$7:$J$73,4,0))</f>
        <v>OAK, Oak Veneer, Pine</v>
      </c>
      <c r="G28" s="249">
        <f>IF($C28="",0,VLOOKUP($C28,cube!$B$7:$J$73,9,0))</f>
        <v>1.9879600000000001E-2</v>
      </c>
      <c r="H28" s="505">
        <f>IF($C28="",0,VLOOKUP($C28,cube!$B$7:$J$73,8,0))</f>
        <v>78.045000000000016</v>
      </c>
      <c r="I28" s="229">
        <f t="shared" si="2"/>
        <v>79</v>
      </c>
      <c r="J28" s="230">
        <v>21</v>
      </c>
      <c r="K28" s="230"/>
      <c r="L28" s="230">
        <v>10</v>
      </c>
      <c r="M28" s="230">
        <v>0</v>
      </c>
      <c r="N28" s="230">
        <v>18</v>
      </c>
      <c r="O28" s="230">
        <v>30</v>
      </c>
      <c r="P28" s="230">
        <v>0</v>
      </c>
      <c r="Q28" s="230">
        <v>0</v>
      </c>
      <c r="R28" s="230"/>
      <c r="S28" s="230"/>
      <c r="T28" s="231"/>
      <c r="U28" s="64"/>
      <c r="V28" s="237">
        <f t="shared" si="3"/>
        <v>79</v>
      </c>
      <c r="W28" s="232">
        <v>21</v>
      </c>
      <c r="X28" s="232"/>
      <c r="Y28" s="232">
        <v>10</v>
      </c>
      <c r="Z28" s="232"/>
      <c r="AA28" s="232">
        <v>18</v>
      </c>
      <c r="AB28" s="232">
        <v>30</v>
      </c>
      <c r="AC28" s="232"/>
      <c r="AD28" s="232"/>
      <c r="AE28" s="232"/>
      <c r="AF28" s="232"/>
      <c r="AG28" s="233"/>
      <c r="AH28" s="51">
        <f t="shared" si="6"/>
        <v>58</v>
      </c>
      <c r="AI28" s="238">
        <f t="shared" si="4"/>
        <v>0</v>
      </c>
      <c r="AL28" s="234">
        <v>21</v>
      </c>
      <c r="AM28" s="234" t="s">
        <v>144</v>
      </c>
      <c r="AN28" s="234"/>
      <c r="AO28" s="234"/>
      <c r="AP28" s="234">
        <v>40</v>
      </c>
      <c r="AQ28" s="234" t="s">
        <v>29</v>
      </c>
      <c r="AR28" s="234">
        <v>18</v>
      </c>
      <c r="AS28" s="234" t="s">
        <v>30</v>
      </c>
      <c r="AT28" s="234">
        <v>0</v>
      </c>
      <c r="AU28" s="234"/>
      <c r="AV28" s="234"/>
      <c r="AW28" s="234"/>
      <c r="AX28" s="234"/>
      <c r="AY28" s="234"/>
      <c r="AZ28" s="234"/>
      <c r="BA28" s="234"/>
      <c r="BB28" s="234"/>
      <c r="BC28" s="234"/>
      <c r="BD28" s="234"/>
      <c r="BE28" s="234"/>
      <c r="BF28" s="234"/>
      <c r="BG28" s="234"/>
      <c r="BH28" s="390"/>
      <c r="BI28" s="390"/>
      <c r="BJ28" s="52"/>
      <c r="BK28" s="52"/>
      <c r="BM28" s="235">
        <f t="shared" si="16"/>
        <v>79</v>
      </c>
      <c r="BN28" s="236">
        <f t="shared" si="5"/>
        <v>0</v>
      </c>
      <c r="BP28" s="83">
        <f t="shared" si="17"/>
        <v>0</v>
      </c>
    </row>
    <row r="29" spans="1:68" s="51" customFormat="1" ht="15.75" customHeight="1" x14ac:dyDescent="0.45">
      <c r="A29" s="6">
        <f t="shared" si="9"/>
        <v>21</v>
      </c>
      <c r="B29" s="93">
        <f t="shared" si="1"/>
        <v>1</v>
      </c>
      <c r="C29" s="93" t="s">
        <v>120</v>
      </c>
      <c r="D29" s="93" t="str">
        <f>IF($C29="",0,VLOOKUP($C29,cube!$B$7:$J$73,2,0))</f>
        <v>Jacob Natural K Bed Box1 (HB &amp; FB)</v>
      </c>
      <c r="E29" s="48" t="str">
        <f>IF($C29="",0,VLOOKUP($C29,cube!$B$7:$J$73,6,0))</f>
        <v xml:space="preserve">AK 07 MFC </v>
      </c>
      <c r="F29" s="48" t="str">
        <f>IF($C29="",0,VLOOKUP($C29,cube!$B$7:$J$73,4,0))</f>
        <v>OAK, Oak Veneer, Pine</v>
      </c>
      <c r="G29" s="249">
        <f>IF($C29="",0,VLOOKUP($C29,cube!$B$7:$J$73,9,0))</f>
        <v>4.8676296000000001E-2</v>
      </c>
      <c r="H29" s="505">
        <f>IF($C29="",0,VLOOKUP($C29,cube!$B$7:$J$73,8,0))</f>
        <v>201.46500000000003</v>
      </c>
      <c r="I29" s="229">
        <f t="shared" si="2"/>
        <v>51</v>
      </c>
      <c r="J29" s="230">
        <v>12</v>
      </c>
      <c r="K29" s="230"/>
      <c r="L29" s="230">
        <v>20</v>
      </c>
      <c r="M29" s="230">
        <v>0</v>
      </c>
      <c r="N29" s="230">
        <v>9</v>
      </c>
      <c r="O29" s="230">
        <v>10</v>
      </c>
      <c r="P29" s="230">
        <v>0</v>
      </c>
      <c r="Q29" s="230">
        <v>0</v>
      </c>
      <c r="R29" s="230"/>
      <c r="S29" s="230"/>
      <c r="T29" s="231"/>
      <c r="U29" s="64"/>
      <c r="V29" s="237">
        <f t="shared" si="3"/>
        <v>51</v>
      </c>
      <c r="W29" s="232">
        <v>12</v>
      </c>
      <c r="X29" s="232"/>
      <c r="Y29" s="232">
        <v>20</v>
      </c>
      <c r="Z29" s="232"/>
      <c r="AA29" s="232">
        <v>9</v>
      </c>
      <c r="AB29" s="232">
        <v>10</v>
      </c>
      <c r="AC29" s="232"/>
      <c r="AD29" s="232"/>
      <c r="AE29" s="232"/>
      <c r="AF29" s="232"/>
      <c r="AG29" s="233"/>
      <c r="AH29" s="51">
        <f t="shared" si="6"/>
        <v>39</v>
      </c>
      <c r="AI29" s="238">
        <f t="shared" si="4"/>
        <v>0</v>
      </c>
      <c r="AL29" s="234">
        <v>12</v>
      </c>
      <c r="AM29" s="234" t="s">
        <v>144</v>
      </c>
      <c r="AN29" s="234"/>
      <c r="AO29" s="234"/>
      <c r="AP29" s="234">
        <v>30</v>
      </c>
      <c r="AQ29" s="234" t="s">
        <v>29</v>
      </c>
      <c r="AR29" s="234">
        <v>9</v>
      </c>
      <c r="AS29" s="234" t="s">
        <v>30</v>
      </c>
      <c r="AT29" s="234">
        <v>0</v>
      </c>
      <c r="AU29" s="234"/>
      <c r="AV29" s="234"/>
      <c r="AW29" s="234"/>
      <c r="AX29" s="234"/>
      <c r="AY29" s="234"/>
      <c r="AZ29" s="234"/>
      <c r="BA29" s="234"/>
      <c r="BB29" s="234"/>
      <c r="BC29" s="234"/>
      <c r="BD29" s="234"/>
      <c r="BE29" s="234"/>
      <c r="BF29" s="234"/>
      <c r="BG29" s="234"/>
      <c r="BH29" s="390"/>
      <c r="BI29" s="390"/>
      <c r="BJ29" s="52"/>
      <c r="BK29" s="52"/>
      <c r="BM29" s="235">
        <f t="shared" si="16"/>
        <v>51</v>
      </c>
      <c r="BN29" s="236">
        <f t="shared" si="5"/>
        <v>0</v>
      </c>
      <c r="BP29" s="83">
        <f t="shared" si="17"/>
        <v>0</v>
      </c>
    </row>
    <row r="30" spans="1:68" s="51" customFormat="1" ht="15.75" customHeight="1" x14ac:dyDescent="0.45">
      <c r="A30" s="6">
        <f t="shared" si="9"/>
        <v>22</v>
      </c>
      <c r="B30" s="93">
        <f t="shared" si="1"/>
        <v>1</v>
      </c>
      <c r="C30" s="93" t="s">
        <v>121</v>
      </c>
      <c r="D30" s="93" t="str">
        <f>IF($C30="",0,VLOOKUP($C30,cube!$B$7:$J$73,2,0))</f>
        <v>Jacob Natural K Bed Box2 (SR)</v>
      </c>
      <c r="E30" s="48" t="str">
        <f>IF($C30="",0,VLOOKUP($C30,cube!$B$7:$J$73,6,0))</f>
        <v xml:space="preserve">AK 07 MFC </v>
      </c>
      <c r="F30" s="48" t="str">
        <f>IF($C30="",0,VLOOKUP($C30,cube!$B$7:$J$73,4,0))</f>
        <v>OAK, Oak Veneer, Pine</v>
      </c>
      <c r="G30" s="249">
        <f>IF($C30="",0,VLOOKUP($C30,cube!$B$7:$J$73,9,0))</f>
        <v>1.9879600000000001E-2</v>
      </c>
      <c r="H30" s="505">
        <f>IF($C30="",0,VLOOKUP($C30,cube!$B$7:$J$73,8,0))</f>
        <v>78.045000000000016</v>
      </c>
      <c r="I30" s="229">
        <f t="shared" si="2"/>
        <v>51</v>
      </c>
      <c r="J30" s="230">
        <v>12</v>
      </c>
      <c r="K30" s="230"/>
      <c r="L30" s="230">
        <v>20</v>
      </c>
      <c r="M30" s="230">
        <v>0</v>
      </c>
      <c r="N30" s="230">
        <v>9</v>
      </c>
      <c r="O30" s="230">
        <v>10</v>
      </c>
      <c r="P30" s="230">
        <v>0</v>
      </c>
      <c r="Q30" s="230">
        <v>0</v>
      </c>
      <c r="R30" s="230"/>
      <c r="S30" s="230"/>
      <c r="T30" s="231"/>
      <c r="U30" s="64"/>
      <c r="V30" s="237">
        <f t="shared" si="3"/>
        <v>51</v>
      </c>
      <c r="W30" s="232">
        <v>12</v>
      </c>
      <c r="X30" s="232"/>
      <c r="Y30" s="232">
        <v>20</v>
      </c>
      <c r="Z30" s="232"/>
      <c r="AA30" s="232">
        <v>9</v>
      </c>
      <c r="AB30" s="232">
        <v>10</v>
      </c>
      <c r="AC30" s="232"/>
      <c r="AD30" s="232"/>
      <c r="AE30" s="232"/>
      <c r="AF30" s="232"/>
      <c r="AG30" s="233"/>
      <c r="AH30" s="51">
        <f t="shared" si="6"/>
        <v>39</v>
      </c>
      <c r="AI30" s="238">
        <f t="shared" si="4"/>
        <v>0</v>
      </c>
      <c r="AL30" s="234">
        <v>12</v>
      </c>
      <c r="AM30" s="234" t="s">
        <v>144</v>
      </c>
      <c r="AN30" s="234"/>
      <c r="AO30" s="234"/>
      <c r="AP30" s="234">
        <v>30</v>
      </c>
      <c r="AQ30" s="234" t="s">
        <v>29</v>
      </c>
      <c r="AR30" s="234">
        <v>9</v>
      </c>
      <c r="AS30" s="234" t="s">
        <v>30</v>
      </c>
      <c r="AT30" s="234">
        <v>0</v>
      </c>
      <c r="AU30" s="234"/>
      <c r="AV30" s="234"/>
      <c r="AW30" s="234"/>
      <c r="AX30" s="234"/>
      <c r="AY30" s="234"/>
      <c r="AZ30" s="234"/>
      <c r="BA30" s="234"/>
      <c r="BB30" s="234"/>
      <c r="BC30" s="234"/>
      <c r="BD30" s="234"/>
      <c r="BE30" s="234"/>
      <c r="BF30" s="234"/>
      <c r="BG30" s="234"/>
      <c r="BH30" s="390"/>
      <c r="BI30" s="390"/>
      <c r="BJ30" s="52"/>
      <c r="BK30" s="52"/>
      <c r="BM30" s="235">
        <f t="shared" si="16"/>
        <v>51</v>
      </c>
      <c r="BN30" s="236">
        <f t="shared" si="5"/>
        <v>0</v>
      </c>
      <c r="BP30" s="83">
        <f t="shared" si="17"/>
        <v>0</v>
      </c>
    </row>
    <row r="31" spans="1:68" s="51" customFormat="1" ht="15.75" customHeight="1" x14ac:dyDescent="0.45">
      <c r="A31" s="6">
        <f t="shared" si="9"/>
        <v>23</v>
      </c>
      <c r="B31" s="93">
        <f t="shared" si="1"/>
        <v>1</v>
      </c>
      <c r="C31" s="93" t="s">
        <v>122</v>
      </c>
      <c r="D31" s="93" t="str">
        <f>IF($C31="",0,VLOOKUP($C31,cube!$B$7:$J$73,2,0))</f>
        <v>Jacob Oak SK Bed Box1 (HB &amp; FB)</v>
      </c>
      <c r="E31" s="48" t="str">
        <f>IF($C31="",0,VLOOKUP($C31,cube!$B$7:$J$73,6,0))</f>
        <v xml:space="preserve">AK 06 MFC </v>
      </c>
      <c r="F31" s="48" t="str">
        <f>IF($C31="",0,VLOOKUP($C31,cube!$B$7:$J$73,4,0))</f>
        <v>OAK, Oak Veneer, Pine</v>
      </c>
      <c r="G31" s="249">
        <f>IF($C31="",0,VLOOKUP($C31,cube!$B$7:$J$73,9,0))</f>
        <v>5.6373736000000001E-2</v>
      </c>
      <c r="H31" s="505">
        <f>IF($C31="",0,VLOOKUP($C31,cube!$B$7:$J$73,8,0))</f>
        <v>234.86100000000005</v>
      </c>
      <c r="I31" s="229">
        <f t="shared" si="2"/>
        <v>44</v>
      </c>
      <c r="J31" s="230">
        <v>6</v>
      </c>
      <c r="K31" s="230"/>
      <c r="L31" s="230">
        <v>0</v>
      </c>
      <c r="M31" s="230">
        <v>0</v>
      </c>
      <c r="N31" s="230">
        <v>18</v>
      </c>
      <c r="O31" s="230">
        <v>20</v>
      </c>
      <c r="P31" s="230">
        <v>0</v>
      </c>
      <c r="Q31" s="230">
        <v>0</v>
      </c>
      <c r="R31" s="230"/>
      <c r="S31" s="230"/>
      <c r="T31" s="231"/>
      <c r="U31" s="64"/>
      <c r="V31" s="237">
        <f t="shared" si="3"/>
        <v>44</v>
      </c>
      <c r="W31" s="232">
        <v>8</v>
      </c>
      <c r="X31" s="232"/>
      <c r="Y31" s="232"/>
      <c r="Z31" s="232"/>
      <c r="AA31" s="232">
        <v>18</v>
      </c>
      <c r="AB31" s="232">
        <v>18</v>
      </c>
      <c r="AC31" s="232"/>
      <c r="AD31" s="232"/>
      <c r="AE31" s="232"/>
      <c r="AF31" s="232"/>
      <c r="AG31" s="233"/>
      <c r="AH31" s="51">
        <f t="shared" si="6"/>
        <v>36</v>
      </c>
      <c r="AI31" s="238">
        <f t="shared" si="4"/>
        <v>0</v>
      </c>
      <c r="AL31" s="234">
        <v>8</v>
      </c>
      <c r="AM31" s="234" t="s">
        <v>144</v>
      </c>
      <c r="AN31" s="234"/>
      <c r="AO31" s="234"/>
      <c r="AP31" s="234">
        <v>18</v>
      </c>
      <c r="AQ31" s="234" t="s">
        <v>29</v>
      </c>
      <c r="AR31" s="234">
        <v>18</v>
      </c>
      <c r="AS31" s="234" t="s">
        <v>30</v>
      </c>
      <c r="AT31" s="234">
        <v>0</v>
      </c>
      <c r="AU31" s="234"/>
      <c r="AV31" s="234"/>
      <c r="AW31" s="234"/>
      <c r="AX31" s="234"/>
      <c r="AY31" s="234"/>
      <c r="AZ31" s="234"/>
      <c r="BA31" s="234"/>
      <c r="BB31" s="234"/>
      <c r="BC31" s="234"/>
      <c r="BD31" s="234"/>
      <c r="BE31" s="234"/>
      <c r="BF31" s="234"/>
      <c r="BG31" s="234"/>
      <c r="BH31" s="390"/>
      <c r="BI31" s="390"/>
      <c r="BJ31" s="52"/>
      <c r="BK31" s="52"/>
      <c r="BM31" s="235">
        <f t="shared" si="16"/>
        <v>44</v>
      </c>
      <c r="BN31" s="236">
        <f t="shared" si="5"/>
        <v>0</v>
      </c>
      <c r="BP31" s="83">
        <f t="shared" si="17"/>
        <v>0</v>
      </c>
    </row>
    <row r="32" spans="1:68" s="51" customFormat="1" ht="15.75" customHeight="1" x14ac:dyDescent="0.45">
      <c r="A32" s="6">
        <f t="shared" si="9"/>
        <v>24</v>
      </c>
      <c r="B32" s="93">
        <f t="shared" si="1"/>
        <v>1</v>
      </c>
      <c r="C32" s="93" t="s">
        <v>123</v>
      </c>
      <c r="D32" s="93" t="str">
        <f>IF($C32="",0,VLOOKUP($C32,cube!$B$7:$J$73,2,0))</f>
        <v>Jacob Oak SK Bed Box2 (SR)</v>
      </c>
      <c r="E32" s="48" t="str">
        <f>IF($C32="",0,VLOOKUP($C32,cube!$B$7:$J$73,6,0))</f>
        <v xml:space="preserve">AK 06 MFC </v>
      </c>
      <c r="F32" s="48" t="str">
        <f>IF($C32="",0,VLOOKUP($C32,cube!$B$7:$J$73,4,0))</f>
        <v>OAK, Oak Veneer, Pine</v>
      </c>
      <c r="G32" s="249">
        <f>IF($C32="",0,VLOOKUP($C32,cube!$B$7:$J$73,9,0))</f>
        <v>1.9879600000000001E-2</v>
      </c>
      <c r="H32" s="505">
        <f>IF($C32="",0,VLOOKUP($C32,cube!$B$7:$J$73,8,0))</f>
        <v>79.013000000000005</v>
      </c>
      <c r="I32" s="229">
        <f t="shared" si="2"/>
        <v>44</v>
      </c>
      <c r="J32" s="230">
        <v>6</v>
      </c>
      <c r="K32" s="230"/>
      <c r="L32" s="230">
        <v>0</v>
      </c>
      <c r="M32" s="230">
        <v>0</v>
      </c>
      <c r="N32" s="230">
        <v>18</v>
      </c>
      <c r="O32" s="230">
        <v>20</v>
      </c>
      <c r="P32" s="230">
        <v>0</v>
      </c>
      <c r="Q32" s="230">
        <v>0</v>
      </c>
      <c r="R32" s="230"/>
      <c r="S32" s="230"/>
      <c r="T32" s="231"/>
      <c r="U32" s="64"/>
      <c r="V32" s="237">
        <f t="shared" si="3"/>
        <v>44</v>
      </c>
      <c r="W32" s="232">
        <v>8</v>
      </c>
      <c r="X32" s="232"/>
      <c r="Y32" s="232"/>
      <c r="Z32" s="232"/>
      <c r="AA32" s="232">
        <v>18</v>
      </c>
      <c r="AB32" s="232">
        <v>18</v>
      </c>
      <c r="AC32" s="232"/>
      <c r="AD32" s="232"/>
      <c r="AE32" s="232"/>
      <c r="AF32" s="232"/>
      <c r="AG32" s="233"/>
      <c r="AH32" s="51">
        <f t="shared" si="6"/>
        <v>36</v>
      </c>
      <c r="AI32" s="238">
        <f t="shared" si="4"/>
        <v>0</v>
      </c>
      <c r="AL32" s="234">
        <v>8</v>
      </c>
      <c r="AM32" s="234" t="s">
        <v>144</v>
      </c>
      <c r="AN32" s="234"/>
      <c r="AO32" s="234"/>
      <c r="AP32" s="234">
        <v>18</v>
      </c>
      <c r="AQ32" s="234" t="s">
        <v>29</v>
      </c>
      <c r="AR32" s="234">
        <v>18</v>
      </c>
      <c r="AS32" s="234" t="s">
        <v>30</v>
      </c>
      <c r="AT32" s="234">
        <v>0</v>
      </c>
      <c r="AU32" s="234"/>
      <c r="AV32" s="234"/>
      <c r="AW32" s="234"/>
      <c r="AX32" s="234"/>
      <c r="AY32" s="234"/>
      <c r="AZ32" s="234"/>
      <c r="BA32" s="234"/>
      <c r="BB32" s="234"/>
      <c r="BC32" s="234"/>
      <c r="BD32" s="234"/>
      <c r="BE32" s="234"/>
      <c r="BF32" s="234"/>
      <c r="BG32" s="234"/>
      <c r="BH32" s="390"/>
      <c r="BI32" s="390"/>
      <c r="BJ32" s="52"/>
      <c r="BK32" s="52"/>
      <c r="BM32" s="235">
        <f t="shared" si="16"/>
        <v>44</v>
      </c>
      <c r="BN32" s="236">
        <f t="shared" si="5"/>
        <v>0</v>
      </c>
      <c r="BP32" s="83">
        <f t="shared" si="17"/>
        <v>0</v>
      </c>
    </row>
    <row r="33" spans="1:68" s="51" customFormat="1" ht="15.75" customHeight="1" x14ac:dyDescent="0.45">
      <c r="A33" s="6">
        <f t="shared" si="9"/>
        <v>25</v>
      </c>
      <c r="B33" s="93">
        <f t="shared" si="1"/>
        <v>1</v>
      </c>
      <c r="C33" s="93" t="s">
        <v>124</v>
      </c>
      <c r="D33" s="93" t="str">
        <f>IF($C33="",0,VLOOKUP($C33,cube!$B$7:$J$73,2,0))</f>
        <v>Jacob Natural SK Bed Box1 (HB &amp; FB)</v>
      </c>
      <c r="E33" s="48" t="str">
        <f>IF($C33="",0,VLOOKUP($C33,cube!$B$7:$J$73,6,0))</f>
        <v xml:space="preserve">AK 07 MFC </v>
      </c>
      <c r="F33" s="48" t="str">
        <f>IF($C33="",0,VLOOKUP($C33,cube!$B$7:$J$73,4,0))</f>
        <v>OAK, Oak Veneer, Pine</v>
      </c>
      <c r="G33" s="249">
        <f>IF($C33="",0,VLOOKUP($C33,cube!$B$7:$J$73,9,0))</f>
        <v>5.6373736000000001E-2</v>
      </c>
      <c r="H33" s="505">
        <f>IF($C33="",0,VLOOKUP($C33,cube!$B$7:$J$73,8,0))</f>
        <v>234.86100000000005</v>
      </c>
      <c r="I33" s="229">
        <f t="shared" si="2"/>
        <v>28</v>
      </c>
      <c r="J33" s="230">
        <v>6</v>
      </c>
      <c r="K33" s="230"/>
      <c r="L33" s="230">
        <v>20</v>
      </c>
      <c r="M33" s="230">
        <v>0</v>
      </c>
      <c r="N33" s="230">
        <v>2</v>
      </c>
      <c r="O33" s="230">
        <v>0</v>
      </c>
      <c r="P33" s="230">
        <v>0</v>
      </c>
      <c r="Q33" s="230">
        <v>0</v>
      </c>
      <c r="R33" s="230"/>
      <c r="S33" s="230"/>
      <c r="T33" s="231"/>
      <c r="U33" s="64"/>
      <c r="V33" s="237">
        <f t="shared" si="3"/>
        <v>28</v>
      </c>
      <c r="W33" s="232">
        <v>8</v>
      </c>
      <c r="X33" s="232"/>
      <c r="Y33" s="232">
        <v>18</v>
      </c>
      <c r="Z33" s="232"/>
      <c r="AA33" s="232">
        <v>2</v>
      </c>
      <c r="AB33" s="232"/>
      <c r="AC33" s="232"/>
      <c r="AD33" s="232"/>
      <c r="AE33" s="232"/>
      <c r="AF33" s="232"/>
      <c r="AG33" s="233"/>
      <c r="AH33" s="51">
        <f t="shared" si="6"/>
        <v>20</v>
      </c>
      <c r="AI33" s="238">
        <f t="shared" si="4"/>
        <v>0</v>
      </c>
      <c r="AL33" s="234">
        <v>8</v>
      </c>
      <c r="AM33" s="234" t="s">
        <v>144</v>
      </c>
      <c r="AN33" s="234"/>
      <c r="AO33" s="234"/>
      <c r="AP33" s="234">
        <v>18</v>
      </c>
      <c r="AQ33" s="234" t="s">
        <v>29</v>
      </c>
      <c r="AR33" s="234">
        <v>2</v>
      </c>
      <c r="AS33" s="234" t="s">
        <v>30</v>
      </c>
      <c r="AT33" s="234">
        <v>0</v>
      </c>
      <c r="AU33" s="234"/>
      <c r="AV33" s="234"/>
      <c r="AW33" s="234"/>
      <c r="AX33" s="234"/>
      <c r="AY33" s="234"/>
      <c r="AZ33" s="234"/>
      <c r="BA33" s="234"/>
      <c r="BB33" s="234"/>
      <c r="BC33" s="234"/>
      <c r="BD33" s="234"/>
      <c r="BE33" s="234"/>
      <c r="BF33" s="234"/>
      <c r="BG33" s="234"/>
      <c r="BH33" s="390"/>
      <c r="BI33" s="390"/>
      <c r="BJ33" s="52"/>
      <c r="BK33" s="52"/>
      <c r="BM33" s="235">
        <f t="shared" si="16"/>
        <v>28</v>
      </c>
      <c r="BN33" s="236">
        <f t="shared" si="5"/>
        <v>0</v>
      </c>
      <c r="BP33" s="83">
        <f t="shared" si="17"/>
        <v>0</v>
      </c>
    </row>
    <row r="34" spans="1:68" s="51" customFormat="1" ht="15.75" customHeight="1" x14ac:dyDescent="0.45">
      <c r="A34" s="6">
        <f t="shared" si="9"/>
        <v>26</v>
      </c>
      <c r="B34" s="93">
        <f t="shared" si="1"/>
        <v>1</v>
      </c>
      <c r="C34" s="93" t="s">
        <v>125</v>
      </c>
      <c r="D34" s="93" t="str">
        <f>IF($C34="",0,VLOOKUP($C34,cube!$B$7:$J$73,2,0))</f>
        <v>Jacob Natural SK Bed Box2 (SR)</v>
      </c>
      <c r="E34" s="48" t="str">
        <f>IF($C34="",0,VLOOKUP($C34,cube!$B$7:$J$73,6,0))</f>
        <v xml:space="preserve">AK 07 MFC </v>
      </c>
      <c r="F34" s="48" t="str">
        <f>IF($C34="",0,VLOOKUP($C34,cube!$B$7:$J$73,4,0))</f>
        <v>OAK, Oak Veneer, Pine</v>
      </c>
      <c r="G34" s="249">
        <f>IF($C34="",0,VLOOKUP($C34,cube!$B$7:$J$73,9,0))</f>
        <v>1.9879600000000001E-2</v>
      </c>
      <c r="H34" s="505">
        <f>IF($C34="",0,VLOOKUP($C34,cube!$B$7:$J$73,8,0))</f>
        <v>79.013000000000005</v>
      </c>
      <c r="I34" s="229">
        <f t="shared" si="2"/>
        <v>28</v>
      </c>
      <c r="J34" s="230">
        <v>6</v>
      </c>
      <c r="K34" s="230"/>
      <c r="L34" s="230">
        <v>20</v>
      </c>
      <c r="M34" s="230">
        <v>0</v>
      </c>
      <c r="N34" s="230">
        <v>2</v>
      </c>
      <c r="O34" s="230">
        <v>0</v>
      </c>
      <c r="P34" s="230">
        <v>0</v>
      </c>
      <c r="Q34" s="230">
        <v>0</v>
      </c>
      <c r="R34" s="230"/>
      <c r="S34" s="230"/>
      <c r="T34" s="231"/>
      <c r="U34" s="64"/>
      <c r="V34" s="237">
        <f t="shared" si="3"/>
        <v>28</v>
      </c>
      <c r="W34" s="232">
        <v>8</v>
      </c>
      <c r="X34" s="232"/>
      <c r="Y34" s="232">
        <v>18</v>
      </c>
      <c r="Z34" s="232"/>
      <c r="AA34" s="232">
        <v>2</v>
      </c>
      <c r="AB34" s="232"/>
      <c r="AC34" s="232"/>
      <c r="AD34" s="232"/>
      <c r="AE34" s="232"/>
      <c r="AF34" s="232"/>
      <c r="AG34" s="233"/>
      <c r="AH34" s="51">
        <f t="shared" si="6"/>
        <v>20</v>
      </c>
      <c r="AI34" s="238">
        <f t="shared" si="4"/>
        <v>0</v>
      </c>
      <c r="AL34" s="234">
        <v>8</v>
      </c>
      <c r="AM34" s="234" t="s">
        <v>144</v>
      </c>
      <c r="AN34" s="234"/>
      <c r="AO34" s="234"/>
      <c r="AP34" s="234">
        <v>18</v>
      </c>
      <c r="AQ34" s="234" t="s">
        <v>29</v>
      </c>
      <c r="AR34" s="234">
        <v>2</v>
      </c>
      <c r="AS34" s="234" t="s">
        <v>30</v>
      </c>
      <c r="AT34" s="234">
        <v>0</v>
      </c>
      <c r="AU34" s="234"/>
      <c r="AV34" s="234"/>
      <c r="AW34" s="234"/>
      <c r="AX34" s="234"/>
      <c r="AY34" s="234"/>
      <c r="AZ34" s="234"/>
      <c r="BA34" s="234"/>
      <c r="BB34" s="234"/>
      <c r="BC34" s="234"/>
      <c r="BD34" s="234"/>
      <c r="BE34" s="234"/>
      <c r="BF34" s="234"/>
      <c r="BG34" s="234"/>
      <c r="BH34" s="390"/>
      <c r="BI34" s="390"/>
      <c r="BJ34" s="52"/>
      <c r="BK34" s="52"/>
      <c r="BM34" s="235">
        <f t="shared" si="16"/>
        <v>28</v>
      </c>
      <c r="BN34" s="236">
        <f t="shared" si="5"/>
        <v>0</v>
      </c>
      <c r="BP34" s="83">
        <f t="shared" si="17"/>
        <v>0</v>
      </c>
    </row>
    <row r="35" spans="1:68" s="51" customFormat="1" ht="15.75" customHeight="1" x14ac:dyDescent="0.45">
      <c r="A35" s="6">
        <f t="shared" si="9"/>
        <v>27</v>
      </c>
      <c r="B35" s="93">
        <f t="shared" si="1"/>
        <v>1</v>
      </c>
      <c r="C35" s="93" t="s">
        <v>126</v>
      </c>
      <c r="D35" s="93" t="str">
        <f>IF($C35="",0,VLOOKUP($C35,cube!$B$7:$J$73,2,0))</f>
        <v>PAMONA KING BED</v>
      </c>
      <c r="E35" s="48" t="str">
        <f>IF($C35="",0,VLOOKUP($C35,cube!$B$7:$J$73,6,0))</f>
        <v>Natural Oak</v>
      </c>
      <c r="F35" s="48" t="str">
        <f>IF($C35="",0,VLOOKUP($C35,cube!$B$7:$J$73,4,0))</f>
        <v>OAK, Oak Veneer, Pine</v>
      </c>
      <c r="G35" s="249">
        <f>IF($C35="",0,VLOOKUP($C35,cube!$B$7:$J$73,9,0))</f>
        <v>0.12627811799999999</v>
      </c>
      <c r="H35" s="505">
        <f>IF($C35="",0,VLOOKUP($C35,cube!$B$7:$J$73,8,0))</f>
        <v>381.029</v>
      </c>
      <c r="I35" s="229">
        <f t="shared" si="2"/>
        <v>38</v>
      </c>
      <c r="J35" s="230">
        <v>0</v>
      </c>
      <c r="K35" s="230">
        <v>38</v>
      </c>
      <c r="L35" s="230">
        <v>0</v>
      </c>
      <c r="M35" s="230">
        <v>0</v>
      </c>
      <c r="N35" s="230">
        <v>0</v>
      </c>
      <c r="O35" s="230">
        <v>0</v>
      </c>
      <c r="P35" s="230">
        <v>0</v>
      </c>
      <c r="Q35" s="230">
        <v>0</v>
      </c>
      <c r="R35" s="230"/>
      <c r="S35" s="230"/>
      <c r="T35" s="231"/>
      <c r="U35" s="64"/>
      <c r="V35" s="237">
        <f t="shared" si="3"/>
        <v>38</v>
      </c>
      <c r="W35" s="232">
        <v>0</v>
      </c>
      <c r="X35" s="232">
        <v>38</v>
      </c>
      <c r="Y35" s="232"/>
      <c r="Z35" s="232"/>
      <c r="AA35" s="232"/>
      <c r="AB35" s="232"/>
      <c r="AC35" s="232"/>
      <c r="AD35" s="232"/>
      <c r="AE35" s="232"/>
      <c r="AF35" s="232"/>
      <c r="AG35" s="233"/>
      <c r="AH35" s="51">
        <f t="shared" si="6"/>
        <v>0</v>
      </c>
      <c r="AI35" s="238">
        <f t="shared" si="4"/>
        <v>0</v>
      </c>
      <c r="AL35" s="234">
        <v>0</v>
      </c>
      <c r="AM35" s="234"/>
      <c r="AN35" s="234">
        <v>38</v>
      </c>
      <c r="AO35" s="234" t="s">
        <v>28</v>
      </c>
      <c r="AP35" s="234">
        <v>0</v>
      </c>
      <c r="AQ35" s="234"/>
      <c r="AR35" s="234">
        <v>0</v>
      </c>
      <c r="AS35" s="234"/>
      <c r="AT35" s="234">
        <v>0</v>
      </c>
      <c r="AU35" s="234"/>
      <c r="AV35" s="234"/>
      <c r="AW35" s="234"/>
      <c r="AX35" s="234"/>
      <c r="AY35" s="234"/>
      <c r="AZ35" s="234"/>
      <c r="BA35" s="234"/>
      <c r="BB35" s="234"/>
      <c r="BC35" s="234"/>
      <c r="BD35" s="234"/>
      <c r="BE35" s="234"/>
      <c r="BF35" s="234"/>
      <c r="BG35" s="234"/>
      <c r="BH35" s="390"/>
      <c r="BI35" s="390"/>
      <c r="BJ35" s="52"/>
      <c r="BK35" s="52"/>
      <c r="BM35" s="235">
        <f t="shared" si="16"/>
        <v>38</v>
      </c>
      <c r="BN35" s="236">
        <f t="shared" si="5"/>
        <v>0</v>
      </c>
      <c r="BP35" s="83">
        <f t="shared" si="17"/>
        <v>0</v>
      </c>
    </row>
    <row r="36" spans="1:68" s="51" customFormat="1" ht="15.75" customHeight="1" x14ac:dyDescent="0.45">
      <c r="A36" s="6">
        <f t="shared" si="9"/>
        <v>28</v>
      </c>
      <c r="B36" s="93">
        <f t="shared" si="1"/>
        <v>1</v>
      </c>
      <c r="C36" s="93" t="s">
        <v>129</v>
      </c>
      <c r="D36" s="93" t="str">
        <f>IF($C36="",0,VLOOKUP($C36,cube!$B$7:$J$73,2,0))</f>
        <v>PAMONA DOUBLE BED</v>
      </c>
      <c r="E36" s="48" t="str">
        <f>IF($C36="",0,VLOOKUP($C36,cube!$B$7:$J$73,6,0))</f>
        <v>Natural Oak</v>
      </c>
      <c r="F36" s="48" t="str">
        <f>IF($C36="",0,VLOOKUP($C36,cube!$B$7:$J$73,4,0))</f>
        <v>OAK, Oak Veneer, Pine</v>
      </c>
      <c r="G36" s="249">
        <f>IF($C36="",0,VLOOKUP($C36,cube!$B$7:$J$73,9,0))</f>
        <v>0.11779611799999998</v>
      </c>
      <c r="H36" s="505">
        <f>IF($C36="",0,VLOOKUP($C36,cube!$B$7:$J$73,8,0))</f>
        <v>361.42700000000002</v>
      </c>
      <c r="I36" s="229">
        <f t="shared" si="2"/>
        <v>40</v>
      </c>
      <c r="J36" s="230">
        <v>0</v>
      </c>
      <c r="K36" s="230">
        <v>40</v>
      </c>
      <c r="L36" s="230">
        <v>0</v>
      </c>
      <c r="M36" s="230">
        <v>0</v>
      </c>
      <c r="N36" s="230">
        <v>0</v>
      </c>
      <c r="O36" s="230">
        <v>0</v>
      </c>
      <c r="P36" s="230">
        <v>0</v>
      </c>
      <c r="Q36" s="230">
        <v>0</v>
      </c>
      <c r="R36" s="230"/>
      <c r="S36" s="230"/>
      <c r="T36" s="231"/>
      <c r="U36" s="64"/>
      <c r="V36" s="237">
        <f t="shared" si="3"/>
        <v>40</v>
      </c>
      <c r="W36" s="232">
        <v>0</v>
      </c>
      <c r="X36" s="232">
        <v>40</v>
      </c>
      <c r="Y36" s="232"/>
      <c r="Z36" s="232"/>
      <c r="AA36" s="232"/>
      <c r="AB36" s="232"/>
      <c r="AC36" s="232"/>
      <c r="AD36" s="232"/>
      <c r="AE36" s="232"/>
      <c r="AF36" s="232"/>
      <c r="AG36" s="233"/>
      <c r="AH36" s="51">
        <f t="shared" si="6"/>
        <v>0</v>
      </c>
      <c r="AI36" s="238">
        <f t="shared" si="4"/>
        <v>0</v>
      </c>
      <c r="AL36" s="234">
        <v>0</v>
      </c>
      <c r="AM36" s="234"/>
      <c r="AN36" s="234">
        <v>40</v>
      </c>
      <c r="AO36" s="234" t="s">
        <v>28</v>
      </c>
      <c r="AP36" s="234">
        <v>0</v>
      </c>
      <c r="AQ36" s="234"/>
      <c r="AR36" s="234">
        <v>0</v>
      </c>
      <c r="AS36" s="234"/>
      <c r="AT36" s="234">
        <v>0</v>
      </c>
      <c r="AU36" s="234"/>
      <c r="AV36" s="234"/>
      <c r="AW36" s="234"/>
      <c r="AX36" s="234"/>
      <c r="AY36" s="234"/>
      <c r="AZ36" s="234"/>
      <c r="BA36" s="234"/>
      <c r="BB36" s="234"/>
      <c r="BC36" s="234"/>
      <c r="BD36" s="234"/>
      <c r="BE36" s="234"/>
      <c r="BF36" s="234"/>
      <c r="BG36" s="234"/>
      <c r="BH36" s="390"/>
      <c r="BI36" s="390"/>
      <c r="BJ36" s="52"/>
      <c r="BK36" s="52"/>
      <c r="BM36" s="235">
        <f t="shared" ref="BM36:BM39" si="18">SUM(AL36:BI36)</f>
        <v>40</v>
      </c>
      <c r="BN36" s="236">
        <f t="shared" si="5"/>
        <v>0</v>
      </c>
      <c r="BP36" s="83">
        <f t="shared" ref="BP36:BP39" si="19">BN36-AI36</f>
        <v>0</v>
      </c>
    </row>
    <row r="37" spans="1:68" s="51" customFormat="1" ht="15.75" customHeight="1" x14ac:dyDescent="0.45">
      <c r="A37" s="6">
        <f t="shared" si="9"/>
        <v>29</v>
      </c>
      <c r="B37" s="93">
        <f t="shared" si="1"/>
        <v>1</v>
      </c>
      <c r="C37" s="93" t="s">
        <v>21</v>
      </c>
      <c r="D37" s="93" t="str">
        <f>IF($C37="",0,VLOOKUP($C37,cube!$B$7:$J$73,2,0))</f>
        <v>JACOB LOCKER</v>
      </c>
      <c r="E37" s="48" t="str">
        <f>IF($C37="",0,VLOOKUP($C37,cube!$B$7:$J$73,6,0))</f>
        <v>Smoke Oak</v>
      </c>
      <c r="F37" s="48" t="str">
        <f>IF($C37="",0,VLOOKUP($C37,cube!$B$7:$J$73,4,0))</f>
        <v>OAK, Oak Veneer, Pine</v>
      </c>
      <c r="G37" s="249">
        <f>IF($C37="",0,VLOOKUP($C37,cube!$B$7:$J$73,9,0))</f>
        <v>2.2789658000000001E-2</v>
      </c>
      <c r="H37" s="505">
        <f>IF($C37="",0,VLOOKUP($C37,cube!$B$7:$J$73,8,0))</f>
        <v>121.96800000000002</v>
      </c>
      <c r="I37" s="229">
        <f t="shared" si="2"/>
        <v>194</v>
      </c>
      <c r="J37" s="230">
        <v>0</v>
      </c>
      <c r="K37" s="230"/>
      <c r="L37" s="230">
        <v>0</v>
      </c>
      <c r="M37" s="230">
        <v>0</v>
      </c>
      <c r="N37" s="230">
        <v>0</v>
      </c>
      <c r="O37" s="230">
        <v>0</v>
      </c>
      <c r="P37" s="230">
        <v>97</v>
      </c>
      <c r="Q37" s="230">
        <v>97</v>
      </c>
      <c r="R37" s="230"/>
      <c r="S37" s="230"/>
      <c r="T37" s="231"/>
      <c r="U37" s="64"/>
      <c r="V37" s="237">
        <f t="shared" si="3"/>
        <v>194</v>
      </c>
      <c r="W37" s="232">
        <v>0</v>
      </c>
      <c r="X37" s="232"/>
      <c r="Y37" s="232"/>
      <c r="Z37" s="232"/>
      <c r="AA37" s="232"/>
      <c r="AB37" s="232"/>
      <c r="AC37" s="232">
        <v>97</v>
      </c>
      <c r="AD37" s="232">
        <v>97</v>
      </c>
      <c r="AE37" s="232"/>
      <c r="AF37" s="232"/>
      <c r="AG37" s="233"/>
      <c r="AH37" s="51">
        <f t="shared" si="6"/>
        <v>194</v>
      </c>
      <c r="AI37" s="238">
        <f t="shared" si="4"/>
        <v>0</v>
      </c>
      <c r="AL37" s="234">
        <v>0</v>
      </c>
      <c r="AM37" s="234"/>
      <c r="AN37" s="234"/>
      <c r="AO37" s="234"/>
      <c r="AP37" s="234">
        <v>0</v>
      </c>
      <c r="AQ37" s="234"/>
      <c r="AR37" s="234">
        <v>0</v>
      </c>
      <c r="AS37" s="234"/>
      <c r="AT37" s="234">
        <v>194</v>
      </c>
      <c r="AU37" s="234" t="s">
        <v>31</v>
      </c>
      <c r="AV37" s="234"/>
      <c r="AW37" s="234"/>
      <c r="AX37" s="234"/>
      <c r="AY37" s="234"/>
      <c r="AZ37" s="234"/>
      <c r="BA37" s="234"/>
      <c r="BB37" s="234"/>
      <c r="BC37" s="234"/>
      <c r="BD37" s="234"/>
      <c r="BE37" s="234"/>
      <c r="BF37" s="234"/>
      <c r="BG37" s="234"/>
      <c r="BH37" s="390"/>
      <c r="BI37" s="390"/>
      <c r="BJ37" s="52"/>
      <c r="BK37" s="52"/>
      <c r="BM37" s="235">
        <f t="shared" si="18"/>
        <v>194</v>
      </c>
      <c r="BN37" s="236">
        <f t="shared" si="5"/>
        <v>0</v>
      </c>
      <c r="BP37" s="83">
        <f t="shared" si="19"/>
        <v>0</v>
      </c>
    </row>
    <row r="38" spans="1:68" s="51" customFormat="1" ht="15.75" customHeight="1" x14ac:dyDescent="0.45">
      <c r="A38" s="6">
        <f t="shared" ref="A38:A56" si="20">A37+1</f>
        <v>30</v>
      </c>
      <c r="B38" s="93">
        <f t="shared" si="1"/>
        <v>1</v>
      </c>
      <c r="C38" s="93" t="s">
        <v>19</v>
      </c>
      <c r="D38" s="93" t="str">
        <f>IF($C38="",0,VLOOKUP($C38,cube!$B$7:$J$73,2,0))</f>
        <v>JACOB CHEST OF DRAWERS (3 DRAWERS)</v>
      </c>
      <c r="E38" s="48" t="str">
        <f>IF($C38="",0,VLOOKUP($C38,cube!$B$7:$J$73,6,0))</f>
        <v>Smoke Oak</v>
      </c>
      <c r="F38" s="48" t="str">
        <f>IF($C38="",0,VLOOKUP($C38,cube!$B$7:$J$73,4,0))</f>
        <v>OAK, Oak Veneer, Pine</v>
      </c>
      <c r="G38" s="249">
        <f>IF($C38="",0,VLOOKUP($C38,cube!$B$7:$J$73,9,0))</f>
        <v>6.3108892999999985E-2</v>
      </c>
      <c r="H38" s="505">
        <f>IF($C38="",0,VLOOKUP($C38,cube!$B$7:$J$73,8,0))</f>
        <v>316.41500000000008</v>
      </c>
      <c r="I38" s="229">
        <f t="shared" si="2"/>
        <v>46</v>
      </c>
      <c r="J38" s="230">
        <v>0</v>
      </c>
      <c r="K38" s="230"/>
      <c r="L38" s="230">
        <v>0</v>
      </c>
      <c r="M38" s="230">
        <v>0</v>
      </c>
      <c r="N38" s="230">
        <v>0</v>
      </c>
      <c r="O38" s="230">
        <v>0</v>
      </c>
      <c r="P38" s="230">
        <v>23</v>
      </c>
      <c r="Q38" s="230">
        <v>23</v>
      </c>
      <c r="R38" s="230"/>
      <c r="S38" s="230"/>
      <c r="T38" s="231"/>
      <c r="U38" s="64"/>
      <c r="V38" s="237">
        <f t="shared" si="3"/>
        <v>46</v>
      </c>
      <c r="W38" s="232">
        <v>0</v>
      </c>
      <c r="X38" s="232"/>
      <c r="Y38" s="232"/>
      <c r="Z38" s="232"/>
      <c r="AA38" s="232"/>
      <c r="AB38" s="232"/>
      <c r="AC38" s="232">
        <v>23</v>
      </c>
      <c r="AD38" s="232">
        <v>23</v>
      </c>
      <c r="AE38" s="232"/>
      <c r="AF38" s="232"/>
      <c r="AG38" s="233"/>
      <c r="AH38" s="51">
        <f t="shared" si="6"/>
        <v>46</v>
      </c>
      <c r="AI38" s="238">
        <f t="shared" si="4"/>
        <v>0</v>
      </c>
      <c r="AL38" s="234">
        <v>0</v>
      </c>
      <c r="AM38" s="234"/>
      <c r="AN38" s="234"/>
      <c r="AO38" s="234"/>
      <c r="AP38" s="234">
        <v>0</v>
      </c>
      <c r="AQ38" s="234"/>
      <c r="AR38" s="234">
        <v>0</v>
      </c>
      <c r="AS38" s="234"/>
      <c r="AT38" s="234">
        <v>46</v>
      </c>
      <c r="AU38" s="234" t="s">
        <v>31</v>
      </c>
      <c r="AV38" s="234"/>
      <c r="AW38" s="234"/>
      <c r="AX38" s="234"/>
      <c r="AY38" s="234"/>
      <c r="AZ38" s="234"/>
      <c r="BA38" s="234"/>
      <c r="BB38" s="234"/>
      <c r="BC38" s="234"/>
      <c r="BD38" s="234"/>
      <c r="BE38" s="234"/>
      <c r="BF38" s="234"/>
      <c r="BG38" s="234"/>
      <c r="BH38" s="390"/>
      <c r="BI38" s="390"/>
      <c r="BJ38" s="52"/>
      <c r="BK38" s="52"/>
      <c r="BM38" s="235">
        <f t="shared" si="18"/>
        <v>46</v>
      </c>
      <c r="BN38" s="236">
        <f t="shared" si="5"/>
        <v>0</v>
      </c>
      <c r="BP38" s="83">
        <f t="shared" si="19"/>
        <v>0</v>
      </c>
    </row>
    <row r="39" spans="1:68" s="51" customFormat="1" ht="15.75" customHeight="1" x14ac:dyDescent="0.45">
      <c r="A39" s="6">
        <f t="shared" si="20"/>
        <v>31</v>
      </c>
      <c r="B39" s="93">
        <f t="shared" si="1"/>
        <v>1</v>
      </c>
      <c r="C39" s="93" t="s">
        <v>23</v>
      </c>
      <c r="D39" s="93" t="str">
        <f>IF($C39="",0,VLOOKUP($C39,cube!$B$7:$J$73,2,0))</f>
        <v>JACOB TALLBOY (5 DRAWERS)</v>
      </c>
      <c r="E39" s="48" t="str">
        <f>IF($C39="",0,VLOOKUP($C39,cube!$B$7:$J$73,6,0))</f>
        <v>Smoke Oak</v>
      </c>
      <c r="F39" s="48" t="str">
        <f>IF($C39="",0,VLOOKUP($C39,cube!$B$7:$J$73,4,0))</f>
        <v>OAK, Oak Veneer, Pine</v>
      </c>
      <c r="G39" s="249">
        <f>IF($C39="",0,VLOOKUP($C39,cube!$B$7:$J$73,9,0))</f>
        <v>5.7689561000000007E-2</v>
      </c>
      <c r="H39" s="505">
        <f>IF($C39="",0,VLOOKUP($C39,cube!$B$7:$J$73,8,0))</f>
        <v>273.46000000000004</v>
      </c>
      <c r="I39" s="229">
        <f t="shared" si="2"/>
        <v>46</v>
      </c>
      <c r="J39" s="230">
        <v>0</v>
      </c>
      <c r="K39" s="230"/>
      <c r="L39" s="230">
        <v>0</v>
      </c>
      <c r="M39" s="230">
        <v>0</v>
      </c>
      <c r="N39" s="230">
        <v>0</v>
      </c>
      <c r="O39" s="230">
        <v>0</v>
      </c>
      <c r="P39" s="230">
        <v>23</v>
      </c>
      <c r="Q39" s="230">
        <v>23</v>
      </c>
      <c r="R39" s="230"/>
      <c r="S39" s="230"/>
      <c r="T39" s="231"/>
      <c r="U39" s="64"/>
      <c r="V39" s="237">
        <f t="shared" si="3"/>
        <v>46</v>
      </c>
      <c r="W39" s="232">
        <v>0</v>
      </c>
      <c r="X39" s="232"/>
      <c r="Y39" s="232"/>
      <c r="Z39" s="232"/>
      <c r="AA39" s="232"/>
      <c r="AB39" s="232"/>
      <c r="AC39" s="232">
        <v>23</v>
      </c>
      <c r="AD39" s="232">
        <v>23</v>
      </c>
      <c r="AE39" s="232"/>
      <c r="AF39" s="232"/>
      <c r="AG39" s="233"/>
      <c r="AH39" s="51">
        <f t="shared" si="6"/>
        <v>46</v>
      </c>
      <c r="AI39" s="238">
        <f t="shared" si="4"/>
        <v>0</v>
      </c>
      <c r="AL39" s="234">
        <v>0</v>
      </c>
      <c r="AM39" s="234"/>
      <c r="AN39" s="234"/>
      <c r="AO39" s="234"/>
      <c r="AP39" s="234">
        <v>0</v>
      </c>
      <c r="AQ39" s="234"/>
      <c r="AR39" s="234">
        <v>0</v>
      </c>
      <c r="AS39" s="234"/>
      <c r="AT39" s="234">
        <v>46</v>
      </c>
      <c r="AU39" s="234" t="s">
        <v>31</v>
      </c>
      <c r="AV39" s="234"/>
      <c r="AW39" s="234"/>
      <c r="AX39" s="234"/>
      <c r="AY39" s="234"/>
      <c r="AZ39" s="234"/>
      <c r="BA39" s="234"/>
      <c r="BB39" s="234"/>
      <c r="BC39" s="234"/>
      <c r="BD39" s="234"/>
      <c r="BE39" s="234"/>
      <c r="BF39" s="234"/>
      <c r="BG39" s="234"/>
      <c r="BH39" s="390"/>
      <c r="BI39" s="390"/>
      <c r="BJ39" s="52"/>
      <c r="BK39" s="52"/>
      <c r="BM39" s="235">
        <f t="shared" si="18"/>
        <v>46</v>
      </c>
      <c r="BN39" s="236">
        <f t="shared" si="5"/>
        <v>0</v>
      </c>
      <c r="BP39" s="83">
        <f t="shared" si="19"/>
        <v>0</v>
      </c>
    </row>
    <row r="40" spans="1:68" s="51" customFormat="1" ht="15.75" customHeight="1" x14ac:dyDescent="0.45">
      <c r="A40" s="6">
        <f t="shared" si="20"/>
        <v>32</v>
      </c>
      <c r="B40" s="93">
        <f t="shared" si="1"/>
        <v>1</v>
      </c>
      <c r="C40" s="93" t="s">
        <v>25</v>
      </c>
      <c r="D40" s="93" t="str">
        <f>IF($C40="",0,VLOOKUP($C40,cube!$B$7:$J$73,2,0))</f>
        <v>JACOB WARDROBE (2 DOOR &amp; 2DRAWER)</v>
      </c>
      <c r="E40" s="48" t="str">
        <f>IF($C40="",0,VLOOKUP($C40,cube!$B$7:$J$73,6,0))</f>
        <v>Smoke Oak</v>
      </c>
      <c r="F40" s="48" t="str">
        <f>IF($C40="",0,VLOOKUP($C40,cube!$B$7:$J$73,4,0))</f>
        <v>OAK, Oak Veneer, Pine</v>
      </c>
      <c r="G40" s="249">
        <f>IF($C40="",0,VLOOKUP($C40,cube!$B$7:$J$73,9,0))</f>
        <v>0.12739538400000003</v>
      </c>
      <c r="H40" s="505">
        <f>IF($C40="",0,VLOOKUP($C40,cube!$B$7:$J$73,8,0))</f>
        <v>437.41500000000008</v>
      </c>
      <c r="I40" s="229">
        <f t="shared" si="2"/>
        <v>26</v>
      </c>
      <c r="J40" s="230">
        <v>0</v>
      </c>
      <c r="K40" s="230"/>
      <c r="L40" s="230">
        <v>0</v>
      </c>
      <c r="M40" s="230">
        <v>0</v>
      </c>
      <c r="N40" s="230">
        <v>0</v>
      </c>
      <c r="O40" s="230">
        <v>0</v>
      </c>
      <c r="P40" s="230">
        <v>13</v>
      </c>
      <c r="Q40" s="230">
        <v>13</v>
      </c>
      <c r="R40" s="230"/>
      <c r="S40" s="230"/>
      <c r="T40" s="231"/>
      <c r="U40" s="64"/>
      <c r="V40" s="237">
        <f t="shared" si="3"/>
        <v>26</v>
      </c>
      <c r="W40" s="232">
        <v>0</v>
      </c>
      <c r="X40" s="232"/>
      <c r="Y40" s="232"/>
      <c r="Z40" s="232"/>
      <c r="AA40" s="232"/>
      <c r="AB40" s="232"/>
      <c r="AC40" s="232">
        <v>13</v>
      </c>
      <c r="AD40" s="232">
        <v>13</v>
      </c>
      <c r="AE40" s="232"/>
      <c r="AF40" s="232"/>
      <c r="AG40" s="233"/>
      <c r="AH40" s="51">
        <f t="shared" si="6"/>
        <v>26</v>
      </c>
      <c r="AI40" s="238">
        <f t="shared" si="4"/>
        <v>0</v>
      </c>
      <c r="AL40" s="234">
        <v>0</v>
      </c>
      <c r="AM40" s="234"/>
      <c r="AN40" s="234"/>
      <c r="AO40" s="234"/>
      <c r="AP40" s="234">
        <v>0</v>
      </c>
      <c r="AQ40" s="234"/>
      <c r="AR40" s="234">
        <v>0</v>
      </c>
      <c r="AS40" s="234"/>
      <c r="AT40" s="234">
        <v>26</v>
      </c>
      <c r="AU40" s="234" t="s">
        <v>31</v>
      </c>
      <c r="AV40" s="234"/>
      <c r="AW40" s="234"/>
      <c r="AX40" s="234"/>
      <c r="AY40" s="234"/>
      <c r="AZ40" s="234"/>
      <c r="BA40" s="234"/>
      <c r="BB40" s="234"/>
      <c r="BC40" s="234"/>
      <c r="BD40" s="234"/>
      <c r="BE40" s="234"/>
      <c r="BF40" s="234"/>
      <c r="BG40" s="234"/>
      <c r="BH40" s="390"/>
      <c r="BI40" s="390"/>
      <c r="BJ40" s="52"/>
      <c r="BK40" s="52"/>
      <c r="BM40" s="235">
        <f t="shared" ref="BM40:BM55" si="21">SUM(AL40:BI40)</f>
        <v>26</v>
      </c>
      <c r="BN40" s="236">
        <f t="shared" si="5"/>
        <v>0</v>
      </c>
      <c r="BP40" s="83">
        <f t="shared" ref="BP40:BP55" si="22">BN40-AI40</f>
        <v>0</v>
      </c>
    </row>
    <row r="41" spans="1:68" s="51" customFormat="1" ht="15.75" customHeight="1" x14ac:dyDescent="0.45">
      <c r="A41" s="6">
        <f t="shared" si="20"/>
        <v>33</v>
      </c>
      <c r="B41" s="93">
        <f t="shared" si="1"/>
        <v>1</v>
      </c>
      <c r="C41" s="93" t="s">
        <v>15</v>
      </c>
      <c r="D41" s="93" t="str">
        <f>IF($C41="",0,VLOOKUP($C41,cube!$B$7:$J$73,2,0))</f>
        <v>JACOB 5FT BEDFRAME</v>
      </c>
      <c r="E41" s="48" t="str">
        <f>IF($C41="",0,VLOOKUP($C41,cube!$B$7:$J$73,6,0))</f>
        <v>Smoke Oak</v>
      </c>
      <c r="F41" s="48" t="str">
        <f>IF($C41="",0,VLOOKUP($C41,cube!$B$7:$J$73,4,0))</f>
        <v>OAK, Oak Veneer, Pine</v>
      </c>
      <c r="G41" s="249">
        <f>IF($C41="",0,VLOOKUP($C41,cube!$B$7:$J$73,9,0))</f>
        <v>6.8555896000000005E-2</v>
      </c>
      <c r="H41" s="505">
        <f>IF($C41="",0,VLOOKUP($C41,cube!$B$7:$J$73,8,0))</f>
        <v>283.50300000000004</v>
      </c>
      <c r="I41" s="229">
        <f t="shared" si="2"/>
        <v>50</v>
      </c>
      <c r="J41" s="230">
        <v>0</v>
      </c>
      <c r="K41" s="230"/>
      <c r="L41" s="230">
        <v>0</v>
      </c>
      <c r="M41" s="230">
        <v>0</v>
      </c>
      <c r="N41" s="230">
        <v>0</v>
      </c>
      <c r="O41" s="230">
        <v>0</v>
      </c>
      <c r="P41" s="230">
        <v>25</v>
      </c>
      <c r="Q41" s="230">
        <v>25</v>
      </c>
      <c r="R41" s="230"/>
      <c r="S41" s="230"/>
      <c r="T41" s="231"/>
      <c r="U41" s="64"/>
      <c r="V41" s="237">
        <f t="shared" si="3"/>
        <v>50</v>
      </c>
      <c r="W41" s="232">
        <v>0</v>
      </c>
      <c r="X41" s="232"/>
      <c r="Y41" s="232"/>
      <c r="Z41" s="232"/>
      <c r="AA41" s="232"/>
      <c r="AB41" s="232"/>
      <c r="AC41" s="232">
        <v>25</v>
      </c>
      <c r="AD41" s="232">
        <v>25</v>
      </c>
      <c r="AE41" s="232"/>
      <c r="AF41" s="232"/>
      <c r="AG41" s="233"/>
      <c r="AH41" s="51">
        <f t="shared" si="6"/>
        <v>50</v>
      </c>
      <c r="AI41" s="238">
        <f t="shared" si="4"/>
        <v>0</v>
      </c>
      <c r="AL41" s="234">
        <v>0</v>
      </c>
      <c r="AM41" s="234"/>
      <c r="AN41" s="234"/>
      <c r="AO41" s="234"/>
      <c r="AP41" s="234">
        <v>0</v>
      </c>
      <c r="AQ41" s="234"/>
      <c r="AR41" s="234">
        <v>0</v>
      </c>
      <c r="AS41" s="234"/>
      <c r="AT41" s="234">
        <v>50</v>
      </c>
      <c r="AU41" s="234" t="s">
        <v>31</v>
      </c>
      <c r="AV41" s="234"/>
      <c r="AW41" s="234"/>
      <c r="AX41" s="234"/>
      <c r="AY41" s="234"/>
      <c r="AZ41" s="234"/>
      <c r="BA41" s="234"/>
      <c r="BB41" s="234"/>
      <c r="BC41" s="234"/>
      <c r="BD41" s="234"/>
      <c r="BE41" s="234"/>
      <c r="BF41" s="234"/>
      <c r="BG41" s="234"/>
      <c r="BH41" s="390"/>
      <c r="BI41" s="390"/>
      <c r="BJ41" s="52"/>
      <c r="BK41" s="52"/>
      <c r="BM41" s="235">
        <f t="shared" si="21"/>
        <v>50</v>
      </c>
      <c r="BN41" s="236">
        <f t="shared" si="5"/>
        <v>0</v>
      </c>
      <c r="BP41" s="83">
        <f t="shared" si="22"/>
        <v>0</v>
      </c>
    </row>
    <row r="42" spans="1:68" s="51" customFormat="1" ht="15.75" customHeight="1" x14ac:dyDescent="0.45">
      <c r="A42" s="6">
        <f t="shared" si="20"/>
        <v>34</v>
      </c>
      <c r="B42" s="93">
        <f t="shared" si="1"/>
        <v>1</v>
      </c>
      <c r="C42" s="93" t="s">
        <v>12</v>
      </c>
      <c r="D42" s="93" t="str">
        <f>IF($C42="",0,VLOOKUP($C42,cube!$B$7:$J$73,2,0))</f>
        <v>JACOB 4FT6 BEDFRAME</v>
      </c>
      <c r="E42" s="48" t="str">
        <f>IF($C42="",0,VLOOKUP($C42,cube!$B$7:$J$73,6,0))</f>
        <v>Smoke Oak</v>
      </c>
      <c r="F42" s="48" t="str">
        <f>IF($C42="",0,VLOOKUP($C42,cube!$B$7:$J$73,4,0))</f>
        <v>OAK, Oak Veneer, Pine</v>
      </c>
      <c r="G42" s="249">
        <f>IF($C42="",0,VLOOKUP($C42,cube!$B$7:$J$73,9,0))</f>
        <v>6.4370735999999998E-2</v>
      </c>
      <c r="H42" s="505">
        <f>IF($C42="",0,VLOOKUP($C42,cube!$B$7:$J$73,8,0))</f>
        <v>273.21800000000007</v>
      </c>
      <c r="I42" s="229">
        <f t="shared" si="2"/>
        <v>20</v>
      </c>
      <c r="J42" s="230">
        <v>0</v>
      </c>
      <c r="K42" s="230"/>
      <c r="L42" s="230">
        <v>0</v>
      </c>
      <c r="M42" s="230">
        <v>0</v>
      </c>
      <c r="N42" s="230">
        <v>0</v>
      </c>
      <c r="O42" s="230">
        <v>0</v>
      </c>
      <c r="P42" s="230">
        <v>10</v>
      </c>
      <c r="Q42" s="230">
        <v>10</v>
      </c>
      <c r="R42" s="230"/>
      <c r="S42" s="230"/>
      <c r="T42" s="231"/>
      <c r="U42" s="64"/>
      <c r="V42" s="237">
        <f t="shared" si="3"/>
        <v>20</v>
      </c>
      <c r="W42" s="232">
        <v>0</v>
      </c>
      <c r="X42" s="232"/>
      <c r="Y42" s="232"/>
      <c r="Z42" s="232"/>
      <c r="AA42" s="232"/>
      <c r="AB42" s="232"/>
      <c r="AC42" s="232">
        <v>10</v>
      </c>
      <c r="AD42" s="232">
        <v>10</v>
      </c>
      <c r="AE42" s="232"/>
      <c r="AF42" s="232"/>
      <c r="AG42" s="233"/>
      <c r="AH42" s="51">
        <f t="shared" si="6"/>
        <v>20</v>
      </c>
      <c r="AI42" s="238">
        <f t="shared" si="4"/>
        <v>0</v>
      </c>
      <c r="AL42" s="234">
        <v>0</v>
      </c>
      <c r="AM42" s="234"/>
      <c r="AN42" s="234"/>
      <c r="AO42" s="234"/>
      <c r="AP42" s="234">
        <v>0</v>
      </c>
      <c r="AQ42" s="234"/>
      <c r="AR42" s="234">
        <v>0</v>
      </c>
      <c r="AS42" s="234"/>
      <c r="AT42" s="234">
        <v>20</v>
      </c>
      <c r="AU42" s="234" t="s">
        <v>31</v>
      </c>
      <c r="AV42" s="234"/>
      <c r="AW42" s="234"/>
      <c r="AX42" s="234"/>
      <c r="AY42" s="234"/>
      <c r="AZ42" s="234"/>
      <c r="BA42" s="234"/>
      <c r="BB42" s="234"/>
      <c r="BC42" s="234"/>
      <c r="BD42" s="234"/>
      <c r="BE42" s="234"/>
      <c r="BF42" s="234"/>
      <c r="BG42" s="234"/>
      <c r="BH42" s="390"/>
      <c r="BI42" s="390"/>
      <c r="BJ42" s="52"/>
      <c r="BK42" s="52"/>
      <c r="BM42" s="235">
        <f t="shared" si="21"/>
        <v>20</v>
      </c>
      <c r="BN42" s="236">
        <f t="shared" si="5"/>
        <v>0</v>
      </c>
      <c r="BP42" s="83">
        <f t="shared" si="22"/>
        <v>0</v>
      </c>
    </row>
    <row r="43" spans="1:68" s="51" customFormat="1" ht="15.75" customHeight="1" x14ac:dyDescent="0.45">
      <c r="A43" s="6">
        <f t="shared" si="20"/>
        <v>35</v>
      </c>
      <c r="B43" s="93">
        <f t="shared" si="1"/>
        <v>1</v>
      </c>
      <c r="C43" s="93" t="s">
        <v>17</v>
      </c>
      <c r="D43" s="93" t="str">
        <f>IF($C43="",0,VLOOKUP($C43,cube!$B$7:$J$73,2,0))</f>
        <v>JACOB 6FT BEDFRAME</v>
      </c>
      <c r="E43" s="48" t="str">
        <f>IF($C43="",0,VLOOKUP($C43,cube!$B$7:$J$73,6,0))</f>
        <v>Smoke Oak</v>
      </c>
      <c r="F43" s="48" t="str">
        <f>IF($C43="",0,VLOOKUP($C43,cube!$B$7:$J$73,4,0))</f>
        <v>OAK, Oak Veneer, Pine</v>
      </c>
      <c r="G43" s="249">
        <f>IF($C43="",0,VLOOKUP($C43,cube!$B$7:$J$73,9,0))</f>
        <v>7.6253336000000005E-2</v>
      </c>
      <c r="H43" s="505">
        <f>IF($C43="",0,VLOOKUP($C43,cube!$B$7:$J$73,8,0))</f>
        <v>319.19800000000009</v>
      </c>
      <c r="I43" s="229">
        <f t="shared" si="2"/>
        <v>20</v>
      </c>
      <c r="J43" s="230">
        <v>0</v>
      </c>
      <c r="K43" s="230"/>
      <c r="L43" s="230">
        <v>0</v>
      </c>
      <c r="M43" s="230">
        <v>0</v>
      </c>
      <c r="N43" s="230">
        <v>0</v>
      </c>
      <c r="O43" s="230">
        <v>0</v>
      </c>
      <c r="P43" s="230">
        <v>10</v>
      </c>
      <c r="Q43" s="230">
        <v>10</v>
      </c>
      <c r="R43" s="230"/>
      <c r="S43" s="230"/>
      <c r="T43" s="231"/>
      <c r="U43" s="64"/>
      <c r="V43" s="237">
        <f t="shared" si="3"/>
        <v>20</v>
      </c>
      <c r="W43" s="232">
        <v>0</v>
      </c>
      <c r="X43" s="232"/>
      <c r="Y43" s="232"/>
      <c r="Z43" s="232"/>
      <c r="AA43" s="232"/>
      <c r="AB43" s="232"/>
      <c r="AC43" s="232">
        <v>10</v>
      </c>
      <c r="AD43" s="232">
        <v>10</v>
      </c>
      <c r="AE43" s="232"/>
      <c r="AF43" s="232"/>
      <c r="AG43" s="233"/>
      <c r="AH43" s="51">
        <f t="shared" si="6"/>
        <v>20</v>
      </c>
      <c r="AI43" s="238">
        <f t="shared" si="4"/>
        <v>0</v>
      </c>
      <c r="AL43" s="234">
        <v>0</v>
      </c>
      <c r="AM43" s="234"/>
      <c r="AN43" s="234"/>
      <c r="AO43" s="234"/>
      <c r="AP43" s="234">
        <v>0</v>
      </c>
      <c r="AQ43" s="234"/>
      <c r="AR43" s="234">
        <v>0</v>
      </c>
      <c r="AS43" s="234"/>
      <c r="AT43" s="234">
        <v>20</v>
      </c>
      <c r="AU43" s="234" t="s">
        <v>31</v>
      </c>
      <c r="AV43" s="234"/>
      <c r="AW43" s="234"/>
      <c r="AX43" s="234"/>
      <c r="AY43" s="234"/>
      <c r="AZ43" s="234"/>
      <c r="BA43" s="234"/>
      <c r="BB43" s="234"/>
      <c r="BC43" s="234"/>
      <c r="BD43" s="234"/>
      <c r="BE43" s="234"/>
      <c r="BF43" s="234"/>
      <c r="BG43" s="234"/>
      <c r="BH43" s="390"/>
      <c r="BI43" s="390"/>
      <c r="BJ43" s="52"/>
      <c r="BK43" s="52"/>
      <c r="BM43" s="235">
        <f t="shared" si="21"/>
        <v>20</v>
      </c>
      <c r="BN43" s="236">
        <f t="shared" si="5"/>
        <v>0</v>
      </c>
      <c r="BP43" s="83">
        <f t="shared" si="22"/>
        <v>0</v>
      </c>
    </row>
    <row r="44" spans="1:68" s="51" customFormat="1" ht="15.75" customHeight="1" x14ac:dyDescent="0.45">
      <c r="A44" s="6">
        <f t="shared" si="20"/>
        <v>36</v>
      </c>
      <c r="B44" s="93">
        <f t="shared" si="1"/>
        <v>1</v>
      </c>
      <c r="C44" s="93" t="s">
        <v>130</v>
      </c>
      <c r="D44" s="93" t="str">
        <f>IF($C44="",0,VLOOKUP($C44,cube!$B$7:$J$73,2,0))</f>
        <v>Jacob Oak Mable Top Tallboy Box 1 (Chest)</v>
      </c>
      <c r="E44" s="48" t="str">
        <f>IF($C44="",0,VLOOKUP($C44,cube!$B$7:$J$73,6,0))</f>
        <v xml:space="preserve">AK 06 MFC </v>
      </c>
      <c r="F44" s="48" t="str">
        <f>IF($C44="",0,VLOOKUP($C44,cube!$B$7:$J$73,4,0))</f>
        <v>OAK, Oak Veneer, Pine</v>
      </c>
      <c r="G44" s="249">
        <f>IF($C44="",0,VLOOKUP($C44,cube!$B$7:$J$73,9,0))</f>
        <v>5.7689561000000007E-2</v>
      </c>
      <c r="H44" s="505">
        <f>IF($C44="",0,VLOOKUP($C44,cube!$B$7:$J$73,8,0))</f>
        <v>232.47730000000004</v>
      </c>
      <c r="I44" s="229">
        <f t="shared" si="2"/>
        <v>17</v>
      </c>
      <c r="J44" s="230">
        <v>0</v>
      </c>
      <c r="K44" s="230"/>
      <c r="L44" s="230">
        <v>0</v>
      </c>
      <c r="M44" s="230">
        <v>17</v>
      </c>
      <c r="N44" s="230">
        <v>0</v>
      </c>
      <c r="O44" s="230">
        <v>0</v>
      </c>
      <c r="P44" s="230">
        <v>0</v>
      </c>
      <c r="Q44" s="230">
        <v>0</v>
      </c>
      <c r="R44" s="230"/>
      <c r="S44" s="230"/>
      <c r="T44" s="231"/>
      <c r="U44" s="64"/>
      <c r="V44" s="237">
        <f t="shared" si="3"/>
        <v>17</v>
      </c>
      <c r="W44" s="232">
        <v>0</v>
      </c>
      <c r="X44" s="232"/>
      <c r="Y44" s="232"/>
      <c r="Z44" s="232">
        <v>17</v>
      </c>
      <c r="AA44" s="232"/>
      <c r="AB44" s="232"/>
      <c r="AC44" s="232"/>
      <c r="AD44" s="232"/>
      <c r="AE44" s="232"/>
      <c r="AF44" s="232"/>
      <c r="AG44" s="233"/>
      <c r="AH44" s="51">
        <f t="shared" si="6"/>
        <v>17</v>
      </c>
      <c r="AI44" s="238">
        <f t="shared" si="4"/>
        <v>0</v>
      </c>
      <c r="AL44" s="234">
        <v>0</v>
      </c>
      <c r="AM44" s="234"/>
      <c r="AN44" s="234"/>
      <c r="AO44" s="234"/>
      <c r="AP44" s="234">
        <v>17</v>
      </c>
      <c r="AQ44" s="234" t="s">
        <v>29</v>
      </c>
      <c r="AR44" s="234">
        <v>0</v>
      </c>
      <c r="AS44" s="234"/>
      <c r="AT44" s="234">
        <v>0</v>
      </c>
      <c r="AU44" s="234"/>
      <c r="AV44" s="234"/>
      <c r="AW44" s="234"/>
      <c r="AX44" s="234"/>
      <c r="AY44" s="234"/>
      <c r="AZ44" s="234"/>
      <c r="BA44" s="234"/>
      <c r="BB44" s="234"/>
      <c r="BC44" s="234"/>
      <c r="BD44" s="234"/>
      <c r="BE44" s="234"/>
      <c r="BF44" s="234"/>
      <c r="BG44" s="234"/>
      <c r="BH44" s="390"/>
      <c r="BI44" s="390"/>
      <c r="BJ44" s="52"/>
      <c r="BK44" s="52"/>
      <c r="BM44" s="235">
        <f t="shared" si="21"/>
        <v>17</v>
      </c>
      <c r="BN44" s="236">
        <f t="shared" si="5"/>
        <v>0</v>
      </c>
      <c r="BP44" s="83">
        <f t="shared" si="22"/>
        <v>0</v>
      </c>
    </row>
    <row r="45" spans="1:68" s="51" customFormat="1" ht="15.75" customHeight="1" x14ac:dyDescent="0.45">
      <c r="A45" s="6">
        <f t="shared" si="20"/>
        <v>37</v>
      </c>
      <c r="B45" s="93">
        <f t="shared" si="1"/>
        <v>1</v>
      </c>
      <c r="C45" s="93" t="s">
        <v>131</v>
      </c>
      <c r="D45" s="93" t="str">
        <f>IF($C45="",0,VLOOKUP($C45,cube!$B$7:$J$73,2,0))</f>
        <v>Jacob Oak Mable Top Tallboy Box 2 (Marble)</v>
      </c>
      <c r="E45" s="48" t="str">
        <f>IF($C45="",0,VLOOKUP($C45,cube!$B$7:$J$73,6,0))</f>
        <v xml:space="preserve">AK 06 MFC </v>
      </c>
      <c r="F45" s="48" t="str">
        <f>IF($C45="",0,VLOOKUP($C45,cube!$B$7:$J$73,4,0))</f>
        <v>OAK, Oak Veneer, Pine</v>
      </c>
      <c r="G45" s="249">
        <f>IF($C45="",0,VLOOKUP($C45,cube!$B$7:$J$73,9,0))</f>
        <v>0</v>
      </c>
      <c r="H45" s="505">
        <f>IF($C45="",0,VLOOKUP($C45,cube!$B$7:$J$73,8,0))</f>
        <v>47.48040000000001</v>
      </c>
      <c r="I45" s="229">
        <f t="shared" si="2"/>
        <v>17</v>
      </c>
      <c r="J45" s="230">
        <v>0</v>
      </c>
      <c r="K45" s="230"/>
      <c r="L45" s="230">
        <v>0</v>
      </c>
      <c r="M45" s="230">
        <v>17</v>
      </c>
      <c r="N45" s="230">
        <v>0</v>
      </c>
      <c r="O45" s="230">
        <v>0</v>
      </c>
      <c r="P45" s="230">
        <v>0</v>
      </c>
      <c r="Q45" s="230">
        <v>0</v>
      </c>
      <c r="R45" s="230"/>
      <c r="S45" s="230"/>
      <c r="T45" s="231"/>
      <c r="U45" s="64"/>
      <c r="V45" s="237">
        <f t="shared" si="3"/>
        <v>17</v>
      </c>
      <c r="W45" s="232">
        <v>0</v>
      </c>
      <c r="X45" s="232"/>
      <c r="Y45" s="232"/>
      <c r="Z45" s="232">
        <v>17</v>
      </c>
      <c r="AA45" s="232"/>
      <c r="AB45" s="232"/>
      <c r="AC45" s="232"/>
      <c r="AD45" s="232"/>
      <c r="AE45" s="232"/>
      <c r="AF45" s="232"/>
      <c r="AG45" s="233"/>
      <c r="AH45" s="51">
        <f t="shared" si="6"/>
        <v>17</v>
      </c>
      <c r="AI45" s="238">
        <f t="shared" si="4"/>
        <v>0</v>
      </c>
      <c r="AL45" s="234">
        <v>0</v>
      </c>
      <c r="AM45" s="234"/>
      <c r="AN45" s="234"/>
      <c r="AO45" s="234"/>
      <c r="AP45" s="234">
        <v>17</v>
      </c>
      <c r="AQ45" s="234" t="s">
        <v>29</v>
      </c>
      <c r="AR45" s="234">
        <v>0</v>
      </c>
      <c r="AS45" s="234"/>
      <c r="AT45" s="234">
        <v>0</v>
      </c>
      <c r="AU45" s="234"/>
      <c r="AV45" s="234"/>
      <c r="AW45" s="234"/>
      <c r="AX45" s="234"/>
      <c r="AY45" s="234"/>
      <c r="AZ45" s="234"/>
      <c r="BA45" s="234"/>
      <c r="BB45" s="234"/>
      <c r="BC45" s="234"/>
      <c r="BD45" s="234"/>
      <c r="BE45" s="234"/>
      <c r="BF45" s="234"/>
      <c r="BG45" s="234"/>
      <c r="BH45" s="390"/>
      <c r="BI45" s="390"/>
      <c r="BJ45" s="52"/>
      <c r="BK45" s="52"/>
      <c r="BM45" s="235">
        <f t="shared" si="21"/>
        <v>17</v>
      </c>
      <c r="BN45" s="236">
        <f t="shared" si="5"/>
        <v>0</v>
      </c>
      <c r="BP45" s="83">
        <f t="shared" si="22"/>
        <v>0</v>
      </c>
    </row>
    <row r="46" spans="1:68" s="51" customFormat="1" ht="15.75" customHeight="1" x14ac:dyDescent="0.45">
      <c r="A46" s="6">
        <f t="shared" si="20"/>
        <v>38</v>
      </c>
      <c r="B46" s="93">
        <f t="shared" ref="B46:B54" si="23">COUNTIF($C$9:$C$57,C46)</f>
        <v>1</v>
      </c>
      <c r="C46" s="93" t="s">
        <v>132</v>
      </c>
      <c r="D46" s="93" t="str">
        <f>IF($C46="",0,VLOOKUP($C46,cube!$B$7:$J$73,2,0))</f>
        <v>Jacob Natural Tallboy Box 1 (Chest)</v>
      </c>
      <c r="E46" s="48" t="str">
        <f>IF($C46="",0,VLOOKUP($C46,cube!$B$7:$J$73,6,0))</f>
        <v xml:space="preserve">AK 07 MFC </v>
      </c>
      <c r="F46" s="48" t="str">
        <f>IF($C46="",0,VLOOKUP($C46,cube!$B$7:$J$73,4,0))</f>
        <v>OAK, Oak Veneer, Pine</v>
      </c>
      <c r="G46" s="249">
        <f>IF($C46="",0,VLOOKUP($C46,cube!$B$7:$J$73,9,0))</f>
        <v>5.7689561000000007E-2</v>
      </c>
      <c r="H46" s="505">
        <f>IF($C46="",0,VLOOKUP($C46,cube!$B$7:$J$73,8,0))</f>
        <v>232.47730000000004</v>
      </c>
      <c r="I46" s="229">
        <f t="shared" si="2"/>
        <v>19</v>
      </c>
      <c r="J46" s="230">
        <v>0</v>
      </c>
      <c r="K46" s="230"/>
      <c r="L46" s="230">
        <v>0</v>
      </c>
      <c r="M46" s="230">
        <v>19</v>
      </c>
      <c r="N46" s="230">
        <v>0</v>
      </c>
      <c r="O46" s="230">
        <v>0</v>
      </c>
      <c r="P46" s="230">
        <v>0</v>
      </c>
      <c r="Q46" s="230">
        <v>0</v>
      </c>
      <c r="R46" s="230"/>
      <c r="S46" s="230"/>
      <c r="T46" s="231"/>
      <c r="U46" s="64"/>
      <c r="V46" s="237">
        <f t="shared" si="3"/>
        <v>19</v>
      </c>
      <c r="W46" s="232">
        <v>0</v>
      </c>
      <c r="X46" s="232"/>
      <c r="Y46" s="232"/>
      <c r="Z46" s="232">
        <v>19</v>
      </c>
      <c r="AA46" s="232"/>
      <c r="AB46" s="232"/>
      <c r="AC46" s="232"/>
      <c r="AD46" s="232"/>
      <c r="AE46" s="232"/>
      <c r="AF46" s="232"/>
      <c r="AG46" s="233"/>
      <c r="AH46" s="51">
        <f t="shared" si="6"/>
        <v>19</v>
      </c>
      <c r="AI46" s="238">
        <f t="shared" si="4"/>
        <v>0</v>
      </c>
      <c r="AL46" s="234">
        <v>0</v>
      </c>
      <c r="AM46" s="234"/>
      <c r="AN46" s="234"/>
      <c r="AO46" s="234"/>
      <c r="AP46" s="234">
        <v>19</v>
      </c>
      <c r="AQ46" s="234" t="s">
        <v>29</v>
      </c>
      <c r="AR46" s="234">
        <v>0</v>
      </c>
      <c r="AS46" s="234"/>
      <c r="AT46" s="234">
        <v>0</v>
      </c>
      <c r="AU46" s="234"/>
      <c r="AV46" s="234"/>
      <c r="AW46" s="234"/>
      <c r="AX46" s="234"/>
      <c r="AY46" s="234"/>
      <c r="AZ46" s="234"/>
      <c r="BA46" s="234"/>
      <c r="BB46" s="234"/>
      <c r="BC46" s="234"/>
      <c r="BD46" s="234"/>
      <c r="BE46" s="234"/>
      <c r="BF46" s="234"/>
      <c r="BG46" s="234"/>
      <c r="BH46" s="390"/>
      <c r="BI46" s="390"/>
      <c r="BJ46" s="52"/>
      <c r="BK46" s="52"/>
      <c r="BM46" s="235">
        <f t="shared" ref="BM46:BM54" si="24">SUM(AL46:BI46)</f>
        <v>19</v>
      </c>
      <c r="BN46" s="236">
        <f t="shared" si="5"/>
        <v>0</v>
      </c>
      <c r="BP46" s="83">
        <f t="shared" ref="BP46:BP54" si="25">BN46-AI46</f>
        <v>0</v>
      </c>
    </row>
    <row r="47" spans="1:68" s="51" customFormat="1" ht="15.75" customHeight="1" x14ac:dyDescent="0.45">
      <c r="A47" s="6">
        <f t="shared" si="20"/>
        <v>39</v>
      </c>
      <c r="B47" s="93">
        <f t="shared" si="23"/>
        <v>1</v>
      </c>
      <c r="C47" s="93" t="s">
        <v>133</v>
      </c>
      <c r="D47" s="93" t="str">
        <f>IF($C47="",0,VLOOKUP($C47,cube!$B$7:$J$73,2,0))</f>
        <v>Jacob Natural Tallboy Box 2 (Marble)</v>
      </c>
      <c r="E47" s="48" t="str">
        <f>IF($C47="",0,VLOOKUP($C47,cube!$B$7:$J$73,6,0))</f>
        <v xml:space="preserve">AK 07 MFC </v>
      </c>
      <c r="F47" s="48" t="str">
        <f>IF($C47="",0,VLOOKUP($C47,cube!$B$7:$J$73,4,0))</f>
        <v>OAK, Oak Veneer, Pine</v>
      </c>
      <c r="G47" s="249">
        <f>IF($C47="",0,VLOOKUP($C47,cube!$B$7:$J$73,9,0))</f>
        <v>0</v>
      </c>
      <c r="H47" s="505">
        <f>IF($C47="",0,VLOOKUP($C47,cube!$B$7:$J$73,8,0))</f>
        <v>47.48040000000001</v>
      </c>
      <c r="I47" s="229">
        <f t="shared" si="2"/>
        <v>19</v>
      </c>
      <c r="J47" s="230">
        <v>0</v>
      </c>
      <c r="K47" s="230"/>
      <c r="L47" s="230">
        <v>0</v>
      </c>
      <c r="M47" s="230">
        <v>19</v>
      </c>
      <c r="N47" s="230">
        <v>0</v>
      </c>
      <c r="O47" s="230">
        <v>0</v>
      </c>
      <c r="P47" s="230">
        <v>0</v>
      </c>
      <c r="Q47" s="230">
        <v>0</v>
      </c>
      <c r="R47" s="230"/>
      <c r="S47" s="230"/>
      <c r="T47" s="231"/>
      <c r="U47" s="64"/>
      <c r="V47" s="237">
        <f t="shared" si="3"/>
        <v>19</v>
      </c>
      <c r="W47" s="232">
        <v>0</v>
      </c>
      <c r="X47" s="232"/>
      <c r="Y47" s="232"/>
      <c r="Z47" s="232">
        <v>19</v>
      </c>
      <c r="AA47" s="232"/>
      <c r="AB47" s="232"/>
      <c r="AC47" s="232"/>
      <c r="AD47" s="232"/>
      <c r="AE47" s="232"/>
      <c r="AF47" s="232"/>
      <c r="AG47" s="233"/>
      <c r="AH47" s="51">
        <f t="shared" si="6"/>
        <v>19</v>
      </c>
      <c r="AI47" s="238">
        <f t="shared" si="4"/>
        <v>0</v>
      </c>
      <c r="AL47" s="234">
        <v>0</v>
      </c>
      <c r="AM47" s="234"/>
      <c r="AN47" s="234"/>
      <c r="AO47" s="234"/>
      <c r="AP47" s="234">
        <v>19</v>
      </c>
      <c r="AQ47" s="234" t="s">
        <v>29</v>
      </c>
      <c r="AR47" s="234">
        <v>0</v>
      </c>
      <c r="AS47" s="234"/>
      <c r="AT47" s="234">
        <v>0</v>
      </c>
      <c r="AU47" s="234"/>
      <c r="AV47" s="234"/>
      <c r="AW47" s="234"/>
      <c r="AX47" s="234"/>
      <c r="AY47" s="234"/>
      <c r="AZ47" s="234"/>
      <c r="BA47" s="234"/>
      <c r="BB47" s="234"/>
      <c r="BC47" s="234"/>
      <c r="BD47" s="234"/>
      <c r="BE47" s="234"/>
      <c r="BF47" s="234"/>
      <c r="BG47" s="234"/>
      <c r="BH47" s="390"/>
      <c r="BI47" s="390"/>
      <c r="BJ47" s="52"/>
      <c r="BK47" s="52"/>
      <c r="BM47" s="235">
        <f t="shared" si="24"/>
        <v>19</v>
      </c>
      <c r="BN47" s="236">
        <f t="shared" si="5"/>
        <v>0</v>
      </c>
      <c r="BP47" s="83">
        <f t="shared" si="25"/>
        <v>0</v>
      </c>
    </row>
    <row r="48" spans="1:68" s="51" customFormat="1" ht="15.75" customHeight="1" x14ac:dyDescent="0.45">
      <c r="A48" s="6">
        <f t="shared" si="20"/>
        <v>40</v>
      </c>
      <c r="B48" s="93">
        <f t="shared" si="23"/>
        <v>1</v>
      </c>
      <c r="C48" s="93" t="s">
        <v>134</v>
      </c>
      <c r="D48" s="93" t="str">
        <f>IF($C48="",0,VLOOKUP($C48,cube!$B$7:$J$73,2,0))</f>
        <v>Jacob Oak 3 Drawer Chest Box 1 (Chest)</v>
      </c>
      <c r="E48" s="48" t="str">
        <f>IF($C48="",0,VLOOKUP($C48,cube!$B$7:$J$73,6,0))</f>
        <v xml:space="preserve">AK 06 MFC </v>
      </c>
      <c r="F48" s="48" t="str">
        <f>IF($C48="",0,VLOOKUP($C48,cube!$B$7:$J$73,4,0))</f>
        <v>OAK, Oak Veneer, Pine</v>
      </c>
      <c r="G48" s="249">
        <f>IF($C48="",0,VLOOKUP($C48,cube!$B$7:$J$73,9,0))</f>
        <v>6.3108892999999985E-2</v>
      </c>
      <c r="H48" s="505">
        <f>IF($C48="",0,VLOOKUP($C48,cube!$B$7:$J$73,8,0))</f>
        <v>235.55070000000001</v>
      </c>
      <c r="I48" s="229">
        <f t="shared" si="2"/>
        <v>25</v>
      </c>
      <c r="J48" s="230">
        <v>0</v>
      </c>
      <c r="K48" s="230"/>
      <c r="L48" s="230">
        <v>0</v>
      </c>
      <c r="M48" s="230">
        <v>25</v>
      </c>
      <c r="N48" s="230">
        <v>0</v>
      </c>
      <c r="O48" s="230">
        <v>0</v>
      </c>
      <c r="P48" s="230">
        <v>0</v>
      </c>
      <c r="Q48" s="230">
        <v>0</v>
      </c>
      <c r="R48" s="230"/>
      <c r="S48" s="230"/>
      <c r="T48" s="231"/>
      <c r="U48" s="64"/>
      <c r="V48" s="237">
        <f t="shared" si="3"/>
        <v>25</v>
      </c>
      <c r="W48" s="232">
        <v>0</v>
      </c>
      <c r="X48" s="232"/>
      <c r="Y48" s="232"/>
      <c r="Z48" s="232">
        <v>25</v>
      </c>
      <c r="AA48" s="232"/>
      <c r="AB48" s="232"/>
      <c r="AC48" s="232"/>
      <c r="AD48" s="232"/>
      <c r="AE48" s="232"/>
      <c r="AF48" s="232"/>
      <c r="AG48" s="233"/>
      <c r="AH48" s="51">
        <f t="shared" si="6"/>
        <v>25</v>
      </c>
      <c r="AI48" s="238">
        <f t="shared" si="4"/>
        <v>0</v>
      </c>
      <c r="AL48" s="234">
        <v>0</v>
      </c>
      <c r="AM48" s="234"/>
      <c r="AN48" s="234"/>
      <c r="AO48" s="234"/>
      <c r="AP48" s="234">
        <v>25</v>
      </c>
      <c r="AQ48" s="234" t="s">
        <v>29</v>
      </c>
      <c r="AR48" s="234">
        <v>0</v>
      </c>
      <c r="AS48" s="234"/>
      <c r="AT48" s="234">
        <v>0</v>
      </c>
      <c r="AU48" s="234"/>
      <c r="AV48" s="234"/>
      <c r="AW48" s="234"/>
      <c r="AX48" s="234"/>
      <c r="AY48" s="234"/>
      <c r="AZ48" s="234"/>
      <c r="BA48" s="234"/>
      <c r="BB48" s="234"/>
      <c r="BC48" s="234"/>
      <c r="BD48" s="234"/>
      <c r="BE48" s="234"/>
      <c r="BF48" s="234"/>
      <c r="BG48" s="234"/>
      <c r="BH48" s="390"/>
      <c r="BI48" s="390"/>
      <c r="BJ48" s="52"/>
      <c r="BK48" s="52"/>
      <c r="BM48" s="235">
        <f t="shared" si="24"/>
        <v>25</v>
      </c>
      <c r="BN48" s="236">
        <f t="shared" si="5"/>
        <v>0</v>
      </c>
      <c r="BP48" s="83">
        <f t="shared" si="25"/>
        <v>0</v>
      </c>
    </row>
    <row r="49" spans="1:71" s="51" customFormat="1" ht="15.75" customHeight="1" x14ac:dyDescent="0.45">
      <c r="A49" s="6">
        <f t="shared" si="20"/>
        <v>41</v>
      </c>
      <c r="B49" s="93">
        <f t="shared" si="23"/>
        <v>1</v>
      </c>
      <c r="C49" s="93" t="s">
        <v>135</v>
      </c>
      <c r="D49" s="93" t="str">
        <f>IF($C49="",0,VLOOKUP($C49,cube!$B$7:$J$73,2,0))</f>
        <v>Jacob Oak 3 Drawer Chest Box 2 (Marble)</v>
      </c>
      <c r="E49" s="48" t="str">
        <f>IF($C49="",0,VLOOKUP($C49,cube!$B$7:$J$73,6,0))</f>
        <v xml:space="preserve">AK 06 MFC </v>
      </c>
      <c r="F49" s="48" t="str">
        <f>IF($C49="",0,VLOOKUP($C49,cube!$B$7:$J$73,4,0))</f>
        <v>OAK, Oak Veneer, Pine</v>
      </c>
      <c r="G49" s="249">
        <f>IF($C49="",0,VLOOKUP($C49,cube!$B$7:$J$73,9,0))</f>
        <v>0</v>
      </c>
      <c r="H49" s="505">
        <f>IF($C49="",0,VLOOKUP($C49,cube!$B$7:$J$73,8,0))</f>
        <v>93.448300000000032</v>
      </c>
      <c r="I49" s="229">
        <f t="shared" si="2"/>
        <v>25</v>
      </c>
      <c r="J49" s="230">
        <v>0</v>
      </c>
      <c r="K49" s="230"/>
      <c r="L49" s="230">
        <v>0</v>
      </c>
      <c r="M49" s="230">
        <v>25</v>
      </c>
      <c r="N49" s="230">
        <v>0</v>
      </c>
      <c r="O49" s="230">
        <v>0</v>
      </c>
      <c r="P49" s="230">
        <v>0</v>
      </c>
      <c r="Q49" s="230">
        <v>0</v>
      </c>
      <c r="R49" s="230"/>
      <c r="S49" s="230"/>
      <c r="T49" s="231"/>
      <c r="U49" s="64"/>
      <c r="V49" s="237">
        <f t="shared" si="3"/>
        <v>25</v>
      </c>
      <c r="W49" s="232">
        <v>0</v>
      </c>
      <c r="X49" s="232"/>
      <c r="Y49" s="232"/>
      <c r="Z49" s="232">
        <v>25</v>
      </c>
      <c r="AA49" s="232"/>
      <c r="AB49" s="232"/>
      <c r="AC49" s="232"/>
      <c r="AD49" s="232"/>
      <c r="AE49" s="232"/>
      <c r="AF49" s="232"/>
      <c r="AG49" s="233"/>
      <c r="AH49" s="51">
        <f t="shared" si="6"/>
        <v>25</v>
      </c>
      <c r="AI49" s="238">
        <f t="shared" si="4"/>
        <v>0</v>
      </c>
      <c r="AL49" s="234">
        <v>0</v>
      </c>
      <c r="AM49" s="234"/>
      <c r="AN49" s="234"/>
      <c r="AO49" s="234"/>
      <c r="AP49" s="234">
        <v>25</v>
      </c>
      <c r="AQ49" s="234" t="s">
        <v>29</v>
      </c>
      <c r="AR49" s="234">
        <v>0</v>
      </c>
      <c r="AS49" s="234"/>
      <c r="AT49" s="234">
        <v>0</v>
      </c>
      <c r="AU49" s="234"/>
      <c r="AV49" s="234"/>
      <c r="AW49" s="234"/>
      <c r="AX49" s="234"/>
      <c r="AY49" s="234"/>
      <c r="AZ49" s="234"/>
      <c r="BA49" s="234"/>
      <c r="BB49" s="234"/>
      <c r="BC49" s="234"/>
      <c r="BD49" s="234"/>
      <c r="BE49" s="234"/>
      <c r="BF49" s="234"/>
      <c r="BG49" s="234"/>
      <c r="BH49" s="390"/>
      <c r="BI49" s="390"/>
      <c r="BJ49" s="52"/>
      <c r="BK49" s="52"/>
      <c r="BM49" s="235">
        <f t="shared" si="24"/>
        <v>25</v>
      </c>
      <c r="BN49" s="236">
        <f t="shared" si="5"/>
        <v>0</v>
      </c>
      <c r="BP49" s="83">
        <f t="shared" si="25"/>
        <v>0</v>
      </c>
    </row>
    <row r="50" spans="1:71" s="51" customFormat="1" ht="15.75" customHeight="1" x14ac:dyDescent="0.45">
      <c r="A50" s="6">
        <f t="shared" si="20"/>
        <v>42</v>
      </c>
      <c r="B50" s="93">
        <f t="shared" si="23"/>
        <v>1</v>
      </c>
      <c r="C50" s="93" t="s">
        <v>136</v>
      </c>
      <c r="D50" s="93" t="str">
        <f>IF($C50="",0,VLOOKUP($C50,cube!$B$7:$J$73,2,0))</f>
        <v>Jacob Natural 3 Drawer Chest Box 1 (Chest)</v>
      </c>
      <c r="E50" s="48" t="str">
        <f>IF($C50="",0,VLOOKUP($C50,cube!$B$7:$J$73,6,0))</f>
        <v xml:space="preserve">AK 07 MFC </v>
      </c>
      <c r="F50" s="48" t="str">
        <f>IF($C50="",0,VLOOKUP($C50,cube!$B$7:$J$73,4,0))</f>
        <v>OAK, Oak Veneer, Pine</v>
      </c>
      <c r="G50" s="249">
        <f>IF($C50="",0,VLOOKUP($C50,cube!$B$7:$J$73,9,0))</f>
        <v>6.3108892999999985E-2</v>
      </c>
      <c r="H50" s="505">
        <f>IF($C50="",0,VLOOKUP($C50,cube!$B$7:$J$73,8,0))</f>
        <v>235.55070000000001</v>
      </c>
      <c r="I50" s="229">
        <f t="shared" si="2"/>
        <v>19</v>
      </c>
      <c r="J50" s="230">
        <v>0</v>
      </c>
      <c r="K50" s="230"/>
      <c r="L50" s="230">
        <v>0</v>
      </c>
      <c r="M50" s="230">
        <v>19</v>
      </c>
      <c r="N50" s="230">
        <v>0</v>
      </c>
      <c r="O50" s="230">
        <v>0</v>
      </c>
      <c r="P50" s="230">
        <v>0</v>
      </c>
      <c r="Q50" s="230">
        <v>0</v>
      </c>
      <c r="R50" s="230"/>
      <c r="S50" s="230"/>
      <c r="T50" s="231"/>
      <c r="U50" s="64"/>
      <c r="V50" s="237">
        <f t="shared" si="3"/>
        <v>19</v>
      </c>
      <c r="W50" s="232">
        <v>0</v>
      </c>
      <c r="X50" s="232"/>
      <c r="Y50" s="232"/>
      <c r="Z50" s="232">
        <v>19</v>
      </c>
      <c r="AA50" s="232"/>
      <c r="AB50" s="232"/>
      <c r="AC50" s="232"/>
      <c r="AD50" s="232"/>
      <c r="AE50" s="232"/>
      <c r="AF50" s="232"/>
      <c r="AG50" s="233"/>
      <c r="AH50" s="51">
        <f t="shared" si="6"/>
        <v>19</v>
      </c>
      <c r="AI50" s="238">
        <f t="shared" si="4"/>
        <v>0</v>
      </c>
      <c r="AL50" s="234">
        <v>0</v>
      </c>
      <c r="AM50" s="234"/>
      <c r="AN50" s="234"/>
      <c r="AO50" s="234"/>
      <c r="AP50" s="234">
        <v>19</v>
      </c>
      <c r="AQ50" s="234" t="s">
        <v>29</v>
      </c>
      <c r="AR50" s="234">
        <v>0</v>
      </c>
      <c r="AS50" s="234"/>
      <c r="AT50" s="234">
        <v>0</v>
      </c>
      <c r="AU50" s="234"/>
      <c r="AV50" s="234"/>
      <c r="AW50" s="234"/>
      <c r="AX50" s="234"/>
      <c r="AY50" s="234"/>
      <c r="AZ50" s="234"/>
      <c r="BA50" s="234"/>
      <c r="BB50" s="234"/>
      <c r="BC50" s="234"/>
      <c r="BD50" s="234"/>
      <c r="BE50" s="234"/>
      <c r="BF50" s="234"/>
      <c r="BG50" s="234"/>
      <c r="BH50" s="390"/>
      <c r="BI50" s="390"/>
      <c r="BJ50" s="52"/>
      <c r="BK50" s="52"/>
      <c r="BM50" s="235">
        <f t="shared" si="24"/>
        <v>19</v>
      </c>
      <c r="BN50" s="236">
        <f t="shared" si="5"/>
        <v>0</v>
      </c>
      <c r="BP50" s="83">
        <f t="shared" si="25"/>
        <v>0</v>
      </c>
    </row>
    <row r="51" spans="1:71" s="51" customFormat="1" ht="15.75" customHeight="1" x14ac:dyDescent="0.45">
      <c r="A51" s="6">
        <f t="shared" si="20"/>
        <v>43</v>
      </c>
      <c r="B51" s="93">
        <f t="shared" si="23"/>
        <v>1</v>
      </c>
      <c r="C51" s="93" t="s">
        <v>137</v>
      </c>
      <c r="D51" s="93" t="str">
        <f>IF($C51="",0,VLOOKUP($C51,cube!$B$7:$J$73,2,0))</f>
        <v>Jacob Natural 3 Drawer Chest Box 2 (Marble)</v>
      </c>
      <c r="E51" s="48" t="str">
        <f>IF($C51="",0,VLOOKUP($C51,cube!$B$7:$J$73,6,0))</f>
        <v xml:space="preserve">AK 07 MFC </v>
      </c>
      <c r="F51" s="48" t="str">
        <f>IF($C51="",0,VLOOKUP($C51,cube!$B$7:$J$73,4,0))</f>
        <v>OAK, Oak Veneer, Pine</v>
      </c>
      <c r="G51" s="249">
        <f>IF($C51="",0,VLOOKUP($C51,cube!$B$7:$J$73,9,0))</f>
        <v>0</v>
      </c>
      <c r="H51" s="505">
        <f>IF($C51="",0,VLOOKUP($C51,cube!$B$7:$J$73,8,0))</f>
        <v>93.448300000000032</v>
      </c>
      <c r="I51" s="229">
        <f t="shared" si="2"/>
        <v>19</v>
      </c>
      <c r="J51" s="230">
        <v>0</v>
      </c>
      <c r="K51" s="230"/>
      <c r="L51" s="230">
        <v>0</v>
      </c>
      <c r="M51" s="230">
        <v>19</v>
      </c>
      <c r="N51" s="230">
        <v>0</v>
      </c>
      <c r="O51" s="230">
        <v>0</v>
      </c>
      <c r="P51" s="230">
        <v>0</v>
      </c>
      <c r="Q51" s="230">
        <v>0</v>
      </c>
      <c r="R51" s="230"/>
      <c r="S51" s="230"/>
      <c r="T51" s="231"/>
      <c r="U51" s="64"/>
      <c r="V51" s="237">
        <f t="shared" si="3"/>
        <v>19</v>
      </c>
      <c r="W51" s="232">
        <v>0</v>
      </c>
      <c r="X51" s="232"/>
      <c r="Y51" s="232"/>
      <c r="Z51" s="232">
        <v>19</v>
      </c>
      <c r="AA51" s="232"/>
      <c r="AB51" s="232"/>
      <c r="AC51" s="232"/>
      <c r="AD51" s="232"/>
      <c r="AE51" s="232"/>
      <c r="AF51" s="232"/>
      <c r="AG51" s="233"/>
      <c r="AH51" s="51">
        <f t="shared" si="6"/>
        <v>19</v>
      </c>
      <c r="AI51" s="238">
        <f t="shared" si="4"/>
        <v>0</v>
      </c>
      <c r="AL51" s="234">
        <v>0</v>
      </c>
      <c r="AM51" s="234"/>
      <c r="AN51" s="234"/>
      <c r="AO51" s="234"/>
      <c r="AP51" s="234">
        <v>19</v>
      </c>
      <c r="AQ51" s="234" t="s">
        <v>29</v>
      </c>
      <c r="AR51" s="234">
        <v>0</v>
      </c>
      <c r="AS51" s="234"/>
      <c r="AT51" s="234">
        <v>0</v>
      </c>
      <c r="AU51" s="234"/>
      <c r="AV51" s="234"/>
      <c r="AW51" s="234"/>
      <c r="AX51" s="234"/>
      <c r="AY51" s="234"/>
      <c r="AZ51" s="234"/>
      <c r="BA51" s="234"/>
      <c r="BB51" s="234"/>
      <c r="BC51" s="234"/>
      <c r="BD51" s="234"/>
      <c r="BE51" s="234"/>
      <c r="BF51" s="234"/>
      <c r="BG51" s="234"/>
      <c r="BH51" s="390"/>
      <c r="BI51" s="390"/>
      <c r="BJ51" s="52"/>
      <c r="BK51" s="52"/>
      <c r="BM51" s="235">
        <f t="shared" si="24"/>
        <v>19</v>
      </c>
      <c r="BN51" s="236">
        <f t="shared" si="5"/>
        <v>0</v>
      </c>
      <c r="BP51" s="83">
        <f t="shared" si="25"/>
        <v>0</v>
      </c>
    </row>
    <row r="52" spans="1:71" s="51" customFormat="1" ht="15.75" customHeight="1" x14ac:dyDescent="0.45">
      <c r="A52" s="6">
        <f t="shared" si="20"/>
        <v>44</v>
      </c>
      <c r="B52" s="93">
        <f t="shared" si="23"/>
        <v>0</v>
      </c>
      <c r="C52" s="93"/>
      <c r="D52" s="93">
        <f>IF($C52="",0,VLOOKUP($C52,cube!$B$7:$J$73,2,0))</f>
        <v>0</v>
      </c>
      <c r="E52" s="48">
        <f>IF($C52="",0,VLOOKUP($C52,cube!$B$7:$J$73,6,0))</f>
        <v>0</v>
      </c>
      <c r="F52" s="48">
        <f>IF($C52="",0,VLOOKUP($C52,cube!$B$7:$J$73,4,0))</f>
        <v>0</v>
      </c>
      <c r="G52" s="249">
        <f>IF($C52="",0,VLOOKUP($C52,cube!$B$7:$J$73,9,0))</f>
        <v>0</v>
      </c>
      <c r="H52" s="505">
        <f>IF($C52="",0,VLOOKUP($C52,cube!$B$7:$J$73,8,0))</f>
        <v>0</v>
      </c>
      <c r="I52" s="229">
        <f t="shared" si="2"/>
        <v>0</v>
      </c>
      <c r="J52" s="230">
        <v>0</v>
      </c>
      <c r="K52" s="230"/>
      <c r="L52" s="230">
        <v>0</v>
      </c>
      <c r="M52" s="230">
        <v>0</v>
      </c>
      <c r="N52" s="230">
        <v>0</v>
      </c>
      <c r="O52" s="230">
        <v>0</v>
      </c>
      <c r="P52" s="230">
        <v>0</v>
      </c>
      <c r="Q52" s="230">
        <v>0</v>
      </c>
      <c r="R52" s="230"/>
      <c r="S52" s="230"/>
      <c r="T52" s="231"/>
      <c r="U52" s="64"/>
      <c r="V52" s="237">
        <f t="shared" si="3"/>
        <v>0</v>
      </c>
      <c r="W52" s="232">
        <v>0</v>
      </c>
      <c r="X52" s="232"/>
      <c r="Y52" s="232"/>
      <c r="Z52" s="232"/>
      <c r="AA52" s="232"/>
      <c r="AB52" s="232"/>
      <c r="AC52" s="232"/>
      <c r="AD52" s="232"/>
      <c r="AE52" s="232"/>
      <c r="AF52" s="232"/>
      <c r="AG52" s="233"/>
      <c r="AH52" s="51">
        <f t="shared" si="6"/>
        <v>0</v>
      </c>
      <c r="AI52" s="238">
        <f t="shared" si="4"/>
        <v>0</v>
      </c>
      <c r="AL52" s="234">
        <v>0</v>
      </c>
      <c r="AM52" s="234"/>
      <c r="AN52" s="234"/>
      <c r="AO52" s="234"/>
      <c r="AP52" s="234">
        <v>0</v>
      </c>
      <c r="AQ52" s="234"/>
      <c r="AR52" s="234">
        <v>0</v>
      </c>
      <c r="AS52" s="234"/>
      <c r="AT52" s="234">
        <v>0</v>
      </c>
      <c r="AU52" s="234"/>
      <c r="AV52" s="234"/>
      <c r="AW52" s="234"/>
      <c r="AX52" s="234"/>
      <c r="AY52" s="234"/>
      <c r="AZ52" s="234"/>
      <c r="BA52" s="234"/>
      <c r="BB52" s="234"/>
      <c r="BC52" s="234"/>
      <c r="BD52" s="234"/>
      <c r="BE52" s="234"/>
      <c r="BF52" s="234"/>
      <c r="BG52" s="234"/>
      <c r="BH52" s="390"/>
      <c r="BI52" s="390"/>
      <c r="BJ52" s="52"/>
      <c r="BK52" s="52"/>
      <c r="BM52" s="235">
        <f t="shared" si="24"/>
        <v>0</v>
      </c>
      <c r="BN52" s="236">
        <f t="shared" si="5"/>
        <v>0</v>
      </c>
      <c r="BP52" s="83">
        <f t="shared" si="25"/>
        <v>0</v>
      </c>
    </row>
    <row r="53" spans="1:71" s="51" customFormat="1" ht="15.75" customHeight="1" x14ac:dyDescent="0.45">
      <c r="A53" s="6">
        <f t="shared" si="20"/>
        <v>45</v>
      </c>
      <c r="B53" s="93">
        <f t="shared" si="23"/>
        <v>0</v>
      </c>
      <c r="C53" s="93"/>
      <c r="D53" s="93">
        <f>IF($C53="",0,VLOOKUP($C53,cube!$B$7:$J$73,2,0))</f>
        <v>0</v>
      </c>
      <c r="E53" s="48">
        <f>IF($C53="",0,VLOOKUP($C53,cube!$B$7:$J$73,6,0))</f>
        <v>0</v>
      </c>
      <c r="F53" s="48">
        <f>IF($C53="",0,VLOOKUP($C53,cube!$B$7:$J$73,4,0))</f>
        <v>0</v>
      </c>
      <c r="G53" s="249">
        <f>IF($C53="",0,VLOOKUP($C53,cube!$B$7:$J$73,9,0))</f>
        <v>0</v>
      </c>
      <c r="H53" s="505">
        <f>IF($C53="",0,VLOOKUP($C53,cube!$B$7:$J$73,8,0))</f>
        <v>0</v>
      </c>
      <c r="I53" s="229">
        <f t="shared" si="2"/>
        <v>0</v>
      </c>
      <c r="J53" s="230">
        <v>0</v>
      </c>
      <c r="K53" s="230"/>
      <c r="L53" s="230">
        <v>0</v>
      </c>
      <c r="M53" s="230">
        <v>0</v>
      </c>
      <c r="N53" s="230">
        <v>0</v>
      </c>
      <c r="O53" s="230">
        <v>0</v>
      </c>
      <c r="P53" s="230">
        <v>0</v>
      </c>
      <c r="Q53" s="230">
        <v>0</v>
      </c>
      <c r="R53" s="230"/>
      <c r="S53" s="230"/>
      <c r="T53" s="231"/>
      <c r="U53" s="64"/>
      <c r="V53" s="237">
        <f t="shared" si="3"/>
        <v>0</v>
      </c>
      <c r="W53" s="232">
        <v>0</v>
      </c>
      <c r="X53" s="232"/>
      <c r="Y53" s="232"/>
      <c r="Z53" s="232"/>
      <c r="AA53" s="232"/>
      <c r="AB53" s="232"/>
      <c r="AC53" s="232"/>
      <c r="AD53" s="232"/>
      <c r="AE53" s="232"/>
      <c r="AF53" s="232"/>
      <c r="AG53" s="233"/>
      <c r="AH53" s="51">
        <f t="shared" si="6"/>
        <v>0</v>
      </c>
      <c r="AI53" s="238">
        <f t="shared" si="4"/>
        <v>0</v>
      </c>
      <c r="AL53" s="234">
        <v>0</v>
      </c>
      <c r="AM53" s="234"/>
      <c r="AN53" s="234"/>
      <c r="AO53" s="234"/>
      <c r="AP53" s="234">
        <v>0</v>
      </c>
      <c r="AQ53" s="234"/>
      <c r="AR53" s="234">
        <v>0</v>
      </c>
      <c r="AS53" s="234"/>
      <c r="AT53" s="234">
        <v>0</v>
      </c>
      <c r="AU53" s="234"/>
      <c r="AV53" s="234"/>
      <c r="AW53" s="234"/>
      <c r="AX53" s="234"/>
      <c r="AY53" s="234"/>
      <c r="AZ53" s="234"/>
      <c r="BA53" s="234"/>
      <c r="BB53" s="234"/>
      <c r="BC53" s="234"/>
      <c r="BD53" s="234"/>
      <c r="BE53" s="234"/>
      <c r="BF53" s="234"/>
      <c r="BG53" s="234"/>
      <c r="BH53" s="390"/>
      <c r="BI53" s="390"/>
      <c r="BJ53" s="52"/>
      <c r="BK53" s="52"/>
      <c r="BM53" s="235">
        <f t="shared" si="24"/>
        <v>0</v>
      </c>
      <c r="BN53" s="236">
        <f t="shared" si="5"/>
        <v>0</v>
      </c>
      <c r="BP53" s="83">
        <f t="shared" si="25"/>
        <v>0</v>
      </c>
    </row>
    <row r="54" spans="1:71" s="51" customFormat="1" ht="15.75" customHeight="1" x14ac:dyDescent="0.45">
      <c r="A54" s="6">
        <f t="shared" si="20"/>
        <v>46</v>
      </c>
      <c r="B54" s="93">
        <f t="shared" si="23"/>
        <v>0</v>
      </c>
      <c r="C54" s="93"/>
      <c r="D54" s="93">
        <f>IF($C54="",0,VLOOKUP($C54,cube!$B$7:$J$73,2,0))</f>
        <v>0</v>
      </c>
      <c r="E54" s="48">
        <f>IF($C54="",0,VLOOKUP($C54,cube!$B$7:$J$73,6,0))</f>
        <v>0</v>
      </c>
      <c r="F54" s="48">
        <f>IF($C54="",0,VLOOKUP($C54,cube!$B$7:$J$73,4,0))</f>
        <v>0</v>
      </c>
      <c r="G54" s="249">
        <f>IF($C54="",0,VLOOKUP($C54,cube!$B$7:$J$73,9,0))</f>
        <v>0</v>
      </c>
      <c r="H54" s="505">
        <f>IF($C54="",0,VLOOKUP($C54,cube!$B$7:$J$73,8,0))</f>
        <v>0</v>
      </c>
      <c r="I54" s="229">
        <f t="shared" si="2"/>
        <v>0</v>
      </c>
      <c r="J54" s="230">
        <v>0</v>
      </c>
      <c r="K54" s="230"/>
      <c r="L54" s="230">
        <v>0</v>
      </c>
      <c r="M54" s="230">
        <v>0</v>
      </c>
      <c r="N54" s="230">
        <v>0</v>
      </c>
      <c r="O54" s="230">
        <v>0</v>
      </c>
      <c r="P54" s="230">
        <v>0</v>
      </c>
      <c r="Q54" s="230">
        <v>0</v>
      </c>
      <c r="R54" s="230"/>
      <c r="S54" s="230"/>
      <c r="T54" s="231"/>
      <c r="U54" s="64"/>
      <c r="V54" s="237">
        <f t="shared" si="3"/>
        <v>0</v>
      </c>
      <c r="W54" s="232">
        <v>0</v>
      </c>
      <c r="X54" s="232"/>
      <c r="Y54" s="232"/>
      <c r="Z54" s="232"/>
      <c r="AA54" s="232"/>
      <c r="AB54" s="232"/>
      <c r="AC54" s="232"/>
      <c r="AD54" s="232"/>
      <c r="AE54" s="232"/>
      <c r="AF54" s="232"/>
      <c r="AG54" s="233"/>
      <c r="AH54" s="51">
        <f t="shared" si="6"/>
        <v>0</v>
      </c>
      <c r="AI54" s="238">
        <f t="shared" si="4"/>
        <v>0</v>
      </c>
      <c r="AL54" s="234">
        <v>0</v>
      </c>
      <c r="AM54" s="234"/>
      <c r="AN54" s="234"/>
      <c r="AO54" s="234"/>
      <c r="AP54" s="234">
        <v>0</v>
      </c>
      <c r="AQ54" s="234"/>
      <c r="AR54" s="234">
        <v>0</v>
      </c>
      <c r="AS54" s="234"/>
      <c r="AT54" s="234">
        <v>0</v>
      </c>
      <c r="AU54" s="234"/>
      <c r="AV54" s="234"/>
      <c r="AW54" s="234"/>
      <c r="AX54" s="234"/>
      <c r="AY54" s="234"/>
      <c r="AZ54" s="234"/>
      <c r="BA54" s="234"/>
      <c r="BB54" s="234"/>
      <c r="BC54" s="234"/>
      <c r="BD54" s="234"/>
      <c r="BE54" s="234"/>
      <c r="BF54" s="234"/>
      <c r="BG54" s="234"/>
      <c r="BH54" s="390"/>
      <c r="BI54" s="390"/>
      <c r="BJ54" s="52"/>
      <c r="BK54" s="52"/>
      <c r="BM54" s="235">
        <f t="shared" si="24"/>
        <v>0</v>
      </c>
      <c r="BN54" s="236">
        <f t="shared" si="5"/>
        <v>0</v>
      </c>
      <c r="BP54" s="83">
        <f t="shared" si="25"/>
        <v>0</v>
      </c>
    </row>
    <row r="55" spans="1:71" s="51" customFormat="1" ht="15.75" customHeight="1" x14ac:dyDescent="0.45">
      <c r="A55" s="6">
        <f t="shared" si="20"/>
        <v>47</v>
      </c>
      <c r="B55" s="93">
        <f>COUNTIF($C$9:$C$57,C55)</f>
        <v>0</v>
      </c>
      <c r="C55" s="93"/>
      <c r="D55" s="93">
        <f>IF($C55="",0,VLOOKUP($C55,cube!$B$7:$J$73,2,0))</f>
        <v>0</v>
      </c>
      <c r="E55" s="48">
        <f>IF($C55="",0,VLOOKUP($C55,cube!$B$7:$J$73,6,0))</f>
        <v>0</v>
      </c>
      <c r="F55" s="48">
        <f>IF($C55="",0,VLOOKUP($C55,cube!$B$7:$J$73,4,0))</f>
        <v>0</v>
      </c>
      <c r="G55" s="249">
        <f>IF($C55="",0,VLOOKUP($C55,cube!$B$7:$J$73,9,0))</f>
        <v>0</v>
      </c>
      <c r="H55" s="505">
        <f>IF($C55="",0,VLOOKUP($C55,cube!$B$7:$J$73,8,0))</f>
        <v>0</v>
      </c>
      <c r="I55" s="229">
        <f t="shared" si="2"/>
        <v>0</v>
      </c>
      <c r="J55" s="230">
        <v>0</v>
      </c>
      <c r="K55" s="230"/>
      <c r="L55" s="230">
        <v>0</v>
      </c>
      <c r="M55" s="230">
        <v>0</v>
      </c>
      <c r="N55" s="230">
        <v>0</v>
      </c>
      <c r="O55" s="230">
        <v>0</v>
      </c>
      <c r="P55" s="230">
        <v>0</v>
      </c>
      <c r="Q55" s="230">
        <v>0</v>
      </c>
      <c r="R55" s="230"/>
      <c r="S55" s="230"/>
      <c r="T55" s="231"/>
      <c r="U55" s="64"/>
      <c r="V55" s="237">
        <f t="shared" si="3"/>
        <v>0</v>
      </c>
      <c r="W55" s="232">
        <v>0</v>
      </c>
      <c r="X55" s="232"/>
      <c r="Y55" s="232"/>
      <c r="Z55" s="232"/>
      <c r="AA55" s="232"/>
      <c r="AB55" s="232"/>
      <c r="AC55" s="232"/>
      <c r="AD55" s="232"/>
      <c r="AE55" s="232"/>
      <c r="AF55" s="232"/>
      <c r="AG55" s="233"/>
      <c r="AH55" s="51">
        <f t="shared" si="6"/>
        <v>0</v>
      </c>
      <c r="AI55" s="238">
        <f t="shared" si="4"/>
        <v>0</v>
      </c>
      <c r="AL55" s="234">
        <v>0</v>
      </c>
      <c r="AM55" s="234"/>
      <c r="AN55" s="234"/>
      <c r="AO55" s="234"/>
      <c r="AP55" s="234">
        <v>0</v>
      </c>
      <c r="AQ55" s="234"/>
      <c r="AR55" s="234">
        <v>0</v>
      </c>
      <c r="AS55" s="234"/>
      <c r="AT55" s="234">
        <v>0</v>
      </c>
      <c r="AU55" s="234"/>
      <c r="AV55" s="234"/>
      <c r="AW55" s="234"/>
      <c r="AX55" s="234"/>
      <c r="AY55" s="234"/>
      <c r="AZ55" s="234"/>
      <c r="BA55" s="234"/>
      <c r="BB55" s="234"/>
      <c r="BC55" s="234"/>
      <c r="BD55" s="234"/>
      <c r="BE55" s="234"/>
      <c r="BF55" s="234"/>
      <c r="BG55" s="234"/>
      <c r="BH55" s="390"/>
      <c r="BI55" s="390"/>
      <c r="BJ55" s="52"/>
      <c r="BK55" s="52"/>
      <c r="BM55" s="235">
        <f t="shared" si="21"/>
        <v>0</v>
      </c>
      <c r="BN55" s="236">
        <f t="shared" si="5"/>
        <v>0</v>
      </c>
      <c r="BP55" s="83">
        <f t="shared" si="22"/>
        <v>0</v>
      </c>
    </row>
    <row r="56" spans="1:71" s="51" customFormat="1" ht="15.75" customHeight="1" thickBot="1" x14ac:dyDescent="0.5">
      <c r="A56" s="6">
        <f t="shared" si="20"/>
        <v>48</v>
      </c>
      <c r="B56" s="93">
        <f>COUNTIF($C$9:$C$57,C56)</f>
        <v>0</v>
      </c>
      <c r="C56" s="93"/>
      <c r="D56" s="93">
        <f>IF($C56="",0,VLOOKUP($C56,cube!$B$7:$J$73,2,0))</f>
        <v>0</v>
      </c>
      <c r="E56" s="48">
        <f>IF($C56="",0,VLOOKUP($C56,cube!$B$7:$J$73,6,0))</f>
        <v>0</v>
      </c>
      <c r="F56" s="48">
        <f>IF($C56="",0,VLOOKUP($C56,cube!$B$7:$J$73,4,0))</f>
        <v>0</v>
      </c>
      <c r="G56" s="249">
        <f>IF($C56="",0,VLOOKUP($C56,cube!$B$7:$J$73,9,0))</f>
        <v>0</v>
      </c>
      <c r="H56" s="505">
        <f>IF($C56="",0,VLOOKUP($C56,cube!$B$7:$J$73,8,0))</f>
        <v>0</v>
      </c>
      <c r="I56" s="229">
        <f t="shared" si="2"/>
        <v>0</v>
      </c>
      <c r="J56" s="230">
        <v>0</v>
      </c>
      <c r="K56" s="230"/>
      <c r="L56" s="230">
        <v>0</v>
      </c>
      <c r="M56" s="230">
        <v>0</v>
      </c>
      <c r="N56" s="230">
        <v>0</v>
      </c>
      <c r="O56" s="230">
        <v>0</v>
      </c>
      <c r="P56" s="230">
        <v>0</v>
      </c>
      <c r="Q56" s="230">
        <v>0</v>
      </c>
      <c r="R56" s="230"/>
      <c r="S56" s="230"/>
      <c r="T56" s="231"/>
      <c r="U56" s="64"/>
      <c r="V56" s="237">
        <f t="shared" si="3"/>
        <v>0</v>
      </c>
      <c r="W56" s="232">
        <v>0</v>
      </c>
      <c r="X56" s="232"/>
      <c r="Y56" s="232"/>
      <c r="Z56" s="232"/>
      <c r="AA56" s="232"/>
      <c r="AB56" s="232"/>
      <c r="AC56" s="232"/>
      <c r="AD56" s="232"/>
      <c r="AE56" s="232"/>
      <c r="AF56" s="232"/>
      <c r="AG56" s="233"/>
      <c r="AH56" s="51">
        <f t="shared" si="6"/>
        <v>0</v>
      </c>
      <c r="AI56" s="238">
        <f t="shared" si="4"/>
        <v>0</v>
      </c>
      <c r="AL56" s="234">
        <v>0</v>
      </c>
      <c r="AM56" s="234"/>
      <c r="AN56" s="234"/>
      <c r="AO56" s="234"/>
      <c r="AP56" s="234">
        <v>0</v>
      </c>
      <c r="AQ56" s="234"/>
      <c r="AR56" s="234">
        <v>0</v>
      </c>
      <c r="AS56" s="234"/>
      <c r="AT56" s="234">
        <v>0</v>
      </c>
      <c r="AU56" s="234"/>
      <c r="AV56" s="234"/>
      <c r="AW56" s="234"/>
      <c r="AX56" s="234"/>
      <c r="AY56" s="234"/>
      <c r="AZ56" s="234"/>
      <c r="BA56" s="234"/>
      <c r="BB56" s="234"/>
      <c r="BC56" s="234"/>
      <c r="BD56" s="234"/>
      <c r="BE56" s="234"/>
      <c r="BF56" s="234"/>
      <c r="BG56" s="234"/>
      <c r="BH56" s="390"/>
      <c r="BI56" s="390"/>
      <c r="BJ56" s="52"/>
      <c r="BK56" s="52"/>
      <c r="BM56" s="235">
        <f t="shared" ref="BM56" si="26">SUM(AL56:BI56)</f>
        <v>0</v>
      </c>
      <c r="BN56" s="236">
        <f t="shared" si="5"/>
        <v>0</v>
      </c>
      <c r="BP56" s="83">
        <f t="shared" ref="BP56" si="27">BN56-AI56</f>
        <v>0</v>
      </c>
    </row>
    <row r="57" spans="1:71" s="58" customFormat="1" ht="15.75" customHeight="1" x14ac:dyDescent="0.45">
      <c r="A57" s="239"/>
      <c r="B57" s="240"/>
      <c r="C57" s="241" t="s">
        <v>75</v>
      </c>
      <c r="D57" s="240"/>
      <c r="E57" s="181">
        <f>SUM(E9:E56)</f>
        <v>0</v>
      </c>
      <c r="F57" s="181">
        <f>SUM(F9:F56)</f>
        <v>0</v>
      </c>
      <c r="G57" s="181">
        <f>SUM(G9:G56)</f>
        <v>2.1809523040000007</v>
      </c>
      <c r="H57" s="506"/>
      <c r="I57" s="181">
        <f t="shared" ref="I57:T57" si="28">SUM(I9:I56)</f>
        <v>1472</v>
      </c>
      <c r="J57" s="181">
        <f t="shared" si="28"/>
        <v>198</v>
      </c>
      <c r="K57" s="181">
        <f t="shared" si="28"/>
        <v>78</v>
      </c>
      <c r="L57" s="181">
        <f t="shared" si="28"/>
        <v>210</v>
      </c>
      <c r="M57" s="181">
        <f t="shared" si="28"/>
        <v>260</v>
      </c>
      <c r="N57" s="181">
        <f t="shared" si="28"/>
        <v>94</v>
      </c>
      <c r="O57" s="181">
        <f t="shared" si="28"/>
        <v>230</v>
      </c>
      <c r="P57" s="181">
        <f t="shared" si="28"/>
        <v>201</v>
      </c>
      <c r="Q57" s="181">
        <f t="shared" si="28"/>
        <v>201</v>
      </c>
      <c r="R57" s="181">
        <f t="shared" si="28"/>
        <v>0</v>
      </c>
      <c r="S57" s="181">
        <f t="shared" si="28"/>
        <v>0</v>
      </c>
      <c r="T57" s="242">
        <f t="shared" si="28"/>
        <v>0</v>
      </c>
      <c r="U57" s="51"/>
      <c r="V57" s="243">
        <f t="shared" ref="V57:AD57" si="29">SUM(V9:V56)</f>
        <v>1472</v>
      </c>
      <c r="W57" s="432">
        <f t="shared" si="29"/>
        <v>236</v>
      </c>
      <c r="X57" s="432">
        <f t="shared" si="29"/>
        <v>78</v>
      </c>
      <c r="Y57" s="432">
        <f t="shared" si="29"/>
        <v>187</v>
      </c>
      <c r="Z57" s="432">
        <f t="shared" si="29"/>
        <v>252</v>
      </c>
      <c r="AA57" s="432">
        <f t="shared" si="29"/>
        <v>94</v>
      </c>
      <c r="AB57" s="432">
        <f t="shared" si="29"/>
        <v>223</v>
      </c>
      <c r="AC57" s="432">
        <f t="shared" si="29"/>
        <v>201</v>
      </c>
      <c r="AD57" s="432">
        <f t="shared" si="29"/>
        <v>201</v>
      </c>
      <c r="AE57" s="432"/>
      <c r="AF57" s="432">
        <f>SUM(AF9:AF56)</f>
        <v>0</v>
      </c>
      <c r="AG57" s="335">
        <f>SUM(AG9:AG56)</f>
        <v>0</v>
      </c>
      <c r="AH57" s="58">
        <f>SUM(AH9:AH56)</f>
        <v>1158</v>
      </c>
      <c r="AI57" s="239">
        <f>SUM(AI9:AI56)</f>
        <v>0</v>
      </c>
      <c r="AK57" s="58">
        <f t="shared" ref="AK57:BI57" si="30">SUM(AK9:AK56)</f>
        <v>0</v>
      </c>
      <c r="AL57" s="58">
        <f t="shared" si="30"/>
        <v>236</v>
      </c>
      <c r="AM57" s="58">
        <f t="shared" si="30"/>
        <v>0</v>
      </c>
      <c r="AN57" s="58">
        <f t="shared" si="30"/>
        <v>78</v>
      </c>
      <c r="AO57" s="58">
        <f t="shared" si="30"/>
        <v>0</v>
      </c>
      <c r="AP57" s="58">
        <f t="shared" si="30"/>
        <v>662</v>
      </c>
      <c r="AQ57" s="58">
        <f t="shared" si="30"/>
        <v>0</v>
      </c>
      <c r="AR57" s="58">
        <f t="shared" si="30"/>
        <v>94</v>
      </c>
      <c r="AS57" s="58">
        <f t="shared" si="30"/>
        <v>0</v>
      </c>
      <c r="AT57" s="58">
        <f t="shared" si="30"/>
        <v>402</v>
      </c>
      <c r="AU57" s="58">
        <f t="shared" si="30"/>
        <v>0</v>
      </c>
      <c r="AV57" s="58">
        <f t="shared" si="30"/>
        <v>0</v>
      </c>
      <c r="AW57" s="58">
        <f t="shared" si="30"/>
        <v>0</v>
      </c>
      <c r="AX57" s="58">
        <f t="shared" si="30"/>
        <v>0</v>
      </c>
      <c r="AY57" s="58">
        <f t="shared" si="30"/>
        <v>0</v>
      </c>
      <c r="AZ57" s="58">
        <f t="shared" si="30"/>
        <v>0</v>
      </c>
      <c r="BA57" s="58">
        <f t="shared" si="30"/>
        <v>0</v>
      </c>
      <c r="BB57" s="58">
        <f t="shared" si="30"/>
        <v>0</v>
      </c>
      <c r="BC57" s="58">
        <f t="shared" si="30"/>
        <v>0</v>
      </c>
      <c r="BD57" s="58">
        <f t="shared" si="30"/>
        <v>0</v>
      </c>
      <c r="BE57" s="58">
        <f t="shared" si="30"/>
        <v>0</v>
      </c>
      <c r="BF57" s="58">
        <f t="shared" si="30"/>
        <v>0</v>
      </c>
      <c r="BG57" s="58">
        <f t="shared" si="30"/>
        <v>0</v>
      </c>
      <c r="BH57" s="58">
        <f t="shared" si="30"/>
        <v>0</v>
      </c>
      <c r="BI57" s="58">
        <f t="shared" si="30"/>
        <v>0</v>
      </c>
      <c r="BK57" s="58">
        <f>SUM(BK9:BK56)</f>
        <v>0</v>
      </c>
      <c r="BM57" s="235">
        <f>SUM(BM9:BM56)</f>
        <v>1472</v>
      </c>
      <c r="BN57" s="236">
        <f>SUM(BN9:BN56)</f>
        <v>0</v>
      </c>
      <c r="BP57" s="236">
        <f>SUM(BP9:BP56)</f>
        <v>0</v>
      </c>
    </row>
    <row r="58" spans="1:71" s="46" customFormat="1" ht="15.75" customHeight="1" thickBot="1" x14ac:dyDescent="0.5">
      <c r="A58" s="572"/>
      <c r="B58" s="573"/>
      <c r="C58" s="573"/>
      <c r="D58" s="573"/>
      <c r="E58" s="463"/>
      <c r="F58" s="463"/>
      <c r="G58" s="573"/>
      <c r="H58" s="573"/>
      <c r="I58" s="573"/>
      <c r="J58" s="573">
        <f t="shared" ref="J58:T58" si="31">SUMPRODUCT($H$8:$H$57,J8:J57)</f>
        <v>31850.346000000012</v>
      </c>
      <c r="K58" s="573">
        <f t="shared" si="31"/>
        <v>28936.182000000001</v>
      </c>
      <c r="L58" s="573">
        <f t="shared" si="31"/>
        <v>31587.292000000009</v>
      </c>
      <c r="M58" s="573">
        <f t="shared" si="31"/>
        <v>36557.633200000004</v>
      </c>
      <c r="N58" s="573">
        <f t="shared" si="31"/>
        <v>13824.250000000004</v>
      </c>
      <c r="O58" s="573">
        <f t="shared" si="31"/>
        <v>32355.400000000009</v>
      </c>
      <c r="P58" s="573">
        <f t="shared" si="31"/>
        <v>44096.151000000013</v>
      </c>
      <c r="Q58" s="573">
        <f t="shared" si="31"/>
        <v>44096.151000000013</v>
      </c>
      <c r="R58" s="573">
        <f t="shared" si="31"/>
        <v>0</v>
      </c>
      <c r="S58" s="573">
        <f t="shared" si="31"/>
        <v>0</v>
      </c>
      <c r="T58" s="574">
        <f t="shared" si="31"/>
        <v>0</v>
      </c>
      <c r="BM58" s="575"/>
      <c r="BN58" s="576"/>
      <c r="BP58" s="80"/>
    </row>
    <row r="59" spans="1:71" s="51" customFormat="1" x14ac:dyDescent="0.45">
      <c r="E59" s="83"/>
      <c r="F59" s="83"/>
      <c r="G59" s="76"/>
      <c r="T59" s="157"/>
      <c r="AI59" s="58"/>
      <c r="BM59" s="235"/>
      <c r="BN59" s="236"/>
      <c r="BP59" s="83"/>
    </row>
    <row r="60" spans="1:71" s="83" customFormat="1" x14ac:dyDescent="0.45">
      <c r="G60" s="10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57"/>
      <c r="AF60" s="157"/>
      <c r="AG60" s="36"/>
      <c r="AH60" s="157"/>
      <c r="AI60" s="157"/>
      <c r="AK60" s="157"/>
      <c r="AL60" s="157"/>
      <c r="AM60" s="157"/>
      <c r="AN60" s="157"/>
      <c r="AO60" s="157"/>
      <c r="AP60" s="157"/>
      <c r="AQ60" s="157"/>
      <c r="AR60" s="157"/>
      <c r="AS60" s="157"/>
      <c r="AT60" s="157"/>
      <c r="AU60" s="157"/>
      <c r="AV60" s="157"/>
      <c r="AW60" s="157"/>
      <c r="AX60" s="157"/>
      <c r="AY60" s="157"/>
      <c r="AZ60" s="157"/>
      <c r="BA60" s="157"/>
      <c r="BB60" s="157"/>
      <c r="BC60" s="157"/>
      <c r="BD60" s="157"/>
      <c r="BE60" s="157"/>
      <c r="BF60" s="157"/>
      <c r="BG60" s="157"/>
      <c r="BH60" s="157"/>
      <c r="BI60" s="157"/>
      <c r="BJ60" s="157"/>
      <c r="BK60" s="157"/>
      <c r="BL60" s="157"/>
      <c r="BM60" s="157"/>
      <c r="BN60" s="157"/>
      <c r="BO60" s="157"/>
      <c r="BP60" s="157"/>
      <c r="BQ60" s="157"/>
      <c r="BR60" s="157"/>
      <c r="BS60" s="157"/>
    </row>
    <row r="61" spans="1:71" s="51" customFormat="1" ht="12.75" customHeight="1" x14ac:dyDescent="0.45">
      <c r="E61" s="83"/>
      <c r="F61" s="83"/>
      <c r="G61" s="107"/>
      <c r="H61" s="83"/>
      <c r="I61" s="157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</row>
    <row r="62" spans="1:71" s="51" customFormat="1" x14ac:dyDescent="0.45">
      <c r="E62" s="83"/>
      <c r="F62" s="83"/>
      <c r="G62" s="107"/>
      <c r="H62" s="83"/>
      <c r="I62" s="157"/>
      <c r="J62" s="83"/>
      <c r="K62" s="83"/>
      <c r="L62" s="83"/>
      <c r="M62" s="83"/>
      <c r="N62" s="83"/>
      <c r="O62" s="157"/>
      <c r="P62" s="83"/>
      <c r="Q62" s="83"/>
      <c r="R62" s="83"/>
      <c r="S62" s="83"/>
      <c r="T62" s="83"/>
      <c r="U62" s="83"/>
      <c r="V62" s="157"/>
      <c r="AI62" s="58"/>
      <c r="BM62" s="235"/>
      <c r="BN62" s="236"/>
      <c r="BP62" s="83"/>
    </row>
    <row r="63" spans="1:71" s="51" customFormat="1" x14ac:dyDescent="0.45">
      <c r="E63" s="83"/>
      <c r="F63" s="83"/>
      <c r="G63" s="107"/>
      <c r="H63" s="83"/>
      <c r="I63" s="157"/>
      <c r="J63" s="83"/>
      <c r="K63" s="83"/>
      <c r="L63" s="83"/>
      <c r="M63" s="83"/>
      <c r="N63" s="83"/>
      <c r="O63" s="157"/>
      <c r="P63" s="83"/>
      <c r="Q63" s="83"/>
      <c r="R63" s="83"/>
      <c r="S63" s="83"/>
      <c r="T63" s="83"/>
      <c r="U63" s="83"/>
      <c r="V63" s="157"/>
      <c r="AI63" s="58"/>
      <c r="BM63" s="235"/>
      <c r="BN63" s="236"/>
      <c r="BP63" s="83"/>
    </row>
    <row r="64" spans="1:71" s="51" customFormat="1" x14ac:dyDescent="0.45">
      <c r="E64" s="83"/>
      <c r="F64" s="83"/>
      <c r="G64" s="107"/>
      <c r="H64" s="83"/>
      <c r="I64" s="157"/>
      <c r="J64" s="83"/>
      <c r="K64" s="83"/>
      <c r="L64" s="83"/>
      <c r="M64" s="83"/>
      <c r="N64" s="83"/>
      <c r="O64" s="157"/>
      <c r="P64" s="83"/>
      <c r="Q64" s="83"/>
      <c r="R64" s="83"/>
      <c r="S64" s="83"/>
      <c r="T64" s="83"/>
      <c r="U64" s="83"/>
      <c r="V64" s="157"/>
      <c r="AI64" s="58"/>
      <c r="BH64" s="337"/>
      <c r="BM64" s="235"/>
      <c r="BN64" s="236"/>
      <c r="BP64" s="83"/>
    </row>
    <row r="65" spans="5:68" s="51" customFormat="1" x14ac:dyDescent="0.45">
      <c r="E65" s="83"/>
      <c r="F65" s="83"/>
      <c r="G65" s="107"/>
      <c r="H65" s="83"/>
      <c r="I65" s="157"/>
      <c r="J65" s="83"/>
      <c r="K65" s="83"/>
      <c r="L65" s="83"/>
      <c r="M65" s="83"/>
      <c r="N65" s="83"/>
      <c r="O65" s="157"/>
      <c r="P65" s="83"/>
      <c r="Q65" s="83"/>
      <c r="R65" s="83"/>
      <c r="S65" s="83"/>
      <c r="T65" s="83"/>
      <c r="U65" s="83"/>
      <c r="V65" s="157"/>
      <c r="BM65" s="235"/>
      <c r="BN65" s="236"/>
      <c r="BP65" s="83"/>
    </row>
    <row r="66" spans="5:68" x14ac:dyDescent="0.45">
      <c r="G66" s="107"/>
      <c r="H66" s="228"/>
      <c r="I66" s="194"/>
      <c r="J66" s="74"/>
      <c r="K66" s="74"/>
      <c r="L66" s="74"/>
      <c r="M66" s="74"/>
      <c r="N66" s="74"/>
      <c r="O66" s="194"/>
      <c r="P66" s="74"/>
      <c r="Q66" s="74"/>
      <c r="R66" s="74"/>
      <c r="S66" s="74"/>
      <c r="U66" s="228"/>
      <c r="V66" s="161"/>
      <c r="AA66" s="77"/>
      <c r="AI66" s="44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</row>
    <row r="67" spans="5:68" x14ac:dyDescent="0.45">
      <c r="AI67" s="44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</row>
    <row r="68" spans="5:68" x14ac:dyDescent="0.45">
      <c r="V68" s="16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</row>
  </sheetData>
  <autoFilter ref="A8:CC58" xr:uid="{00000000-0009-0000-0000-000002000000}"/>
  <sortState xmlns:xlrd2="http://schemas.microsoft.com/office/spreadsheetml/2017/richdata2" ref="A10:CF28">
    <sortCondition ref="D9:D28"/>
  </sortState>
  <phoneticPr fontId="29" type="noConversion"/>
  <pageMargins left="0.7" right="0.7" top="0.75" bottom="0.75" header="0.3" footer="0.3"/>
  <pageSetup paperSize="9"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 filterMode="1">
    <tabColor theme="9" tint="-0.249977111117893"/>
  </sheetPr>
  <dimension ref="A1:BR268"/>
  <sheetViews>
    <sheetView zoomScale="115" zoomScaleNormal="115" workbookViewId="0">
      <pane xSplit="8" ySplit="7" topLeftCell="I8" activePane="bottomRight" state="frozen"/>
      <selection pane="topRight" activeCell="V1" sqref="V1"/>
      <selection pane="bottomLeft" activeCell="A9" sqref="A9"/>
      <selection pane="bottomRight" activeCell="L30" sqref="L30"/>
    </sheetView>
  </sheetViews>
  <sheetFormatPr defaultColWidth="9.25" defaultRowHeight="14.25" x14ac:dyDescent="0.45"/>
  <cols>
    <col min="1" max="1" width="5.75" style="44" customWidth="1"/>
    <col min="2" max="2" width="14.25" style="493" hidden="1" customWidth="1"/>
    <col min="3" max="3" width="20.1640625" style="96" customWidth="1"/>
    <col min="4" max="4" width="37.1640625" style="96" customWidth="1"/>
    <col min="5" max="5" width="13.75" style="188" hidden="1" customWidth="1"/>
    <col min="6" max="6" width="10.75" style="107" customWidth="1"/>
    <col min="7" max="7" width="11" style="80" customWidth="1"/>
    <col min="8" max="8" width="10.83203125" style="31" customWidth="1"/>
    <col min="9" max="10" width="10.75" style="74" customWidth="1"/>
    <col min="11" max="11" width="10.75" style="617" customWidth="1"/>
    <col min="12" max="14" width="10.25" style="74" customWidth="1"/>
    <col min="15" max="15" width="10.1640625" style="74" customWidth="1"/>
    <col min="16" max="16" width="12.4140625" style="420" customWidth="1"/>
    <col min="17" max="17" width="11.83203125" style="44" customWidth="1"/>
    <col min="18" max="18" width="7.83203125" style="51" customWidth="1"/>
    <col min="19" max="19" width="11.4140625" style="276" customWidth="1"/>
    <col min="20" max="21" width="8.25" style="70" customWidth="1"/>
    <col min="22" max="22" width="8.25" style="570" customWidth="1"/>
    <col min="23" max="23" width="12.75" style="70" customWidth="1"/>
    <col min="24" max="24" width="7" style="70" customWidth="1"/>
    <col min="25" max="25" width="5.4140625" style="70" customWidth="1"/>
    <col min="26" max="26" width="6.75" style="70" customWidth="1"/>
    <col min="27" max="27" width="5.75" style="70" customWidth="1"/>
    <col min="28" max="28" width="2.1640625" style="70" customWidth="1"/>
    <col min="29" max="36" width="9" style="70" hidden="1" customWidth="1"/>
    <col min="37" max="37" width="8.83203125" style="356" customWidth="1"/>
    <col min="38" max="38" width="3.1640625" style="70" customWidth="1"/>
    <col min="39" max="39" width="10.75" style="274" customWidth="1"/>
    <col min="40" max="41" width="6.4140625" style="66" customWidth="1"/>
    <col min="42" max="42" width="7.1640625" style="66" customWidth="1"/>
    <col min="43" max="43" width="6.4140625" style="66" customWidth="1"/>
    <col min="44" max="45" width="4.83203125" style="66" customWidth="1"/>
    <col min="46" max="46" width="6.83203125" style="66" customWidth="1"/>
    <col min="47" max="47" width="4.83203125" style="66" customWidth="1"/>
    <col min="48" max="48" width="3.83203125" style="44" customWidth="1"/>
    <col min="49" max="49" width="10.75" style="46" customWidth="1"/>
    <col min="50" max="50" width="9.25" style="44"/>
    <col min="51" max="56" width="8.75" style="44" customWidth="1"/>
    <col min="57" max="59" width="5.4140625" style="44" customWidth="1"/>
    <col min="60" max="64" width="6.25" style="44" customWidth="1"/>
    <col min="65" max="67" width="5.4140625" style="44" customWidth="1"/>
    <col min="68" max="16384" width="9.25" style="44"/>
  </cols>
  <sheetData>
    <row r="1" spans="1:70" s="27" customFormat="1" ht="25.5" x14ac:dyDescent="0.45">
      <c r="A1" s="26" t="s">
        <v>171</v>
      </c>
      <c r="B1" s="496"/>
      <c r="C1" s="37"/>
      <c r="D1" s="37"/>
      <c r="E1" s="188"/>
      <c r="F1" s="252"/>
      <c r="G1" s="29"/>
      <c r="I1" s="495"/>
      <c r="J1" s="495"/>
      <c r="K1" s="495"/>
      <c r="L1" s="495"/>
      <c r="M1" s="495"/>
      <c r="N1" s="495"/>
      <c r="O1" s="29"/>
      <c r="P1" s="550"/>
      <c r="R1" s="36"/>
      <c r="S1" s="290"/>
      <c r="T1" s="290"/>
      <c r="U1" s="290"/>
      <c r="V1" s="290"/>
      <c r="W1" s="290"/>
      <c r="X1" s="290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352"/>
      <c r="AL1" s="68"/>
      <c r="AM1" s="68"/>
      <c r="AN1" s="68" t="s">
        <v>172</v>
      </c>
      <c r="AO1" s="68"/>
      <c r="AP1" s="68"/>
      <c r="AQ1" s="68"/>
      <c r="AR1" s="68"/>
      <c r="AS1" s="68"/>
      <c r="AT1" s="68"/>
      <c r="AU1" s="68"/>
      <c r="AW1" s="29"/>
    </row>
    <row r="2" spans="1:70" s="33" customFormat="1" x14ac:dyDescent="0.45">
      <c r="B2" s="497"/>
      <c r="C2" s="336" t="s">
        <v>39</v>
      </c>
      <c r="D2" s="336"/>
      <c r="E2" s="188"/>
      <c r="F2" s="34"/>
      <c r="G2" s="35"/>
      <c r="I2" s="29">
        <f t="shared" ref="I2:L2" si="0">I22</f>
        <v>29.297515000000001</v>
      </c>
      <c r="J2" s="29">
        <f t="shared" si="0"/>
        <v>0</v>
      </c>
      <c r="K2" s="29">
        <f t="shared" si="0"/>
        <v>0</v>
      </c>
      <c r="L2" s="29">
        <f t="shared" si="0"/>
        <v>0</v>
      </c>
      <c r="M2" s="29">
        <f>M22</f>
        <v>0</v>
      </c>
      <c r="N2" s="29">
        <f>N22</f>
        <v>0</v>
      </c>
      <c r="O2" s="29">
        <f>O22</f>
        <v>0</v>
      </c>
      <c r="P2" s="514"/>
      <c r="R2" s="53"/>
      <c r="S2" s="71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353"/>
      <c r="AL2" s="256"/>
      <c r="AM2" s="68"/>
      <c r="AN2" s="256"/>
      <c r="AO2" s="256"/>
      <c r="AP2" s="256"/>
      <c r="AQ2" s="256"/>
      <c r="AR2" s="256"/>
      <c r="AS2" s="256"/>
      <c r="AT2" s="256"/>
      <c r="AU2" s="256"/>
      <c r="AW2" s="35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</row>
    <row r="3" spans="1:70" s="31" customFormat="1" ht="14.65" thickBot="1" x14ac:dyDescent="0.5">
      <c r="B3" s="498"/>
      <c r="G3" s="561"/>
      <c r="P3" s="473"/>
      <c r="R3" s="183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354"/>
      <c r="AL3" s="71"/>
      <c r="AM3" s="71"/>
      <c r="AN3" s="71"/>
      <c r="AO3" s="71"/>
      <c r="AP3" s="71"/>
      <c r="AQ3" s="71"/>
      <c r="AR3" s="71"/>
      <c r="AS3" s="71"/>
      <c r="AT3" s="71"/>
      <c r="AU3" s="71"/>
      <c r="AW3" s="32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</row>
    <row r="4" spans="1:70" s="31" customFormat="1" ht="14.25" customHeight="1" x14ac:dyDescent="0.45">
      <c r="A4" s="86"/>
      <c r="B4" s="489"/>
      <c r="C4" s="373"/>
      <c r="D4" s="373"/>
      <c r="E4" s="374" t="s">
        <v>173</v>
      </c>
      <c r="F4" s="345" t="s">
        <v>54</v>
      </c>
      <c r="G4" s="342" t="s">
        <v>174</v>
      </c>
      <c r="H4" s="87" t="s">
        <v>175</v>
      </c>
      <c r="I4" s="87" t="s">
        <v>62</v>
      </c>
      <c r="J4" s="87"/>
      <c r="K4" s="87"/>
      <c r="L4" s="87"/>
      <c r="M4" s="87"/>
      <c r="N4" s="87"/>
      <c r="O4" s="259"/>
      <c r="P4" s="621" t="s">
        <v>176</v>
      </c>
      <c r="R4" s="183"/>
      <c r="S4" s="295" t="s">
        <v>169</v>
      </c>
      <c r="T4" s="258"/>
      <c r="U4" s="258"/>
      <c r="V4" s="258"/>
      <c r="W4" s="258"/>
      <c r="X4" s="258"/>
      <c r="Y4" s="258"/>
      <c r="Z4" s="71"/>
      <c r="AA4" s="71"/>
      <c r="AB4" s="71"/>
      <c r="AC4" s="257" t="s">
        <v>177</v>
      </c>
      <c r="AD4" s="258" t="s">
        <v>178</v>
      </c>
      <c r="AE4" s="261" t="s">
        <v>179</v>
      </c>
      <c r="AF4" s="262" t="s">
        <v>180</v>
      </c>
      <c r="AG4" s="263" t="s">
        <v>181</v>
      </c>
      <c r="AH4" s="260" t="s">
        <v>182</v>
      </c>
      <c r="AI4" s="264" t="s">
        <v>183</v>
      </c>
      <c r="AJ4" s="265" t="s">
        <v>184</v>
      </c>
      <c r="AK4" s="354"/>
      <c r="AL4" s="71"/>
      <c r="AM4" s="71"/>
      <c r="AN4" s="258" t="s">
        <v>185</v>
      </c>
      <c r="AO4" s="258" t="s">
        <v>186</v>
      </c>
      <c r="AP4" s="258" t="s">
        <v>187</v>
      </c>
      <c r="AQ4" s="258" t="s">
        <v>188</v>
      </c>
      <c r="AR4" s="258" t="s">
        <v>189</v>
      </c>
      <c r="AS4" s="258" t="s">
        <v>190</v>
      </c>
      <c r="AT4" s="258" t="s">
        <v>191</v>
      </c>
      <c r="AU4" s="258" t="s">
        <v>192</v>
      </c>
      <c r="AW4" s="32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</row>
    <row r="5" spans="1:70" s="33" customFormat="1" ht="14.25" customHeight="1" x14ac:dyDescent="0.45">
      <c r="A5" s="266"/>
      <c r="B5" s="499"/>
      <c r="C5" s="375"/>
      <c r="D5" s="375"/>
      <c r="E5" s="376">
        <f>MAX(E7:E20)</f>
        <v>1</v>
      </c>
      <c r="F5" s="377"/>
      <c r="G5" s="563"/>
      <c r="H5" s="378" t="s">
        <v>159</v>
      </c>
      <c r="I5" s="103">
        <v>45472</v>
      </c>
      <c r="J5" s="103"/>
      <c r="K5" s="103"/>
      <c r="L5" s="103"/>
      <c r="M5" s="103"/>
      <c r="N5" s="103"/>
      <c r="O5" s="104"/>
      <c r="P5" s="514"/>
      <c r="R5" s="286"/>
      <c r="S5" s="285"/>
      <c r="T5" s="285"/>
      <c r="U5" s="285"/>
      <c r="V5" s="285"/>
      <c r="W5" s="285"/>
      <c r="X5" s="285"/>
      <c r="Y5" s="285"/>
      <c r="Z5" s="286"/>
      <c r="AA5" s="286" t="s">
        <v>193</v>
      </c>
      <c r="AB5" s="287"/>
      <c r="AC5" s="287"/>
      <c r="AD5" s="287"/>
      <c r="AE5" s="287"/>
      <c r="AF5" s="287"/>
      <c r="AG5" s="287"/>
      <c r="AH5" s="287"/>
      <c r="AI5" s="287"/>
      <c r="AJ5" s="287"/>
      <c r="AK5" s="355"/>
      <c r="AL5" s="287"/>
      <c r="AM5" s="288"/>
      <c r="AN5" s="285"/>
      <c r="AO5" s="285"/>
      <c r="AP5" s="285"/>
      <c r="AQ5" s="285"/>
      <c r="AR5" s="285"/>
      <c r="AS5" s="285"/>
      <c r="AT5" s="285"/>
      <c r="AU5" s="285"/>
      <c r="AW5" s="35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</row>
    <row r="6" spans="1:70" s="27" customFormat="1" ht="14.25" customHeight="1" thickBot="1" x14ac:dyDescent="0.5">
      <c r="A6" s="17" t="s">
        <v>89</v>
      </c>
      <c r="B6" s="490" t="s">
        <v>0</v>
      </c>
      <c r="C6" s="18" t="s">
        <v>90</v>
      </c>
      <c r="D6" s="18" t="s">
        <v>194</v>
      </c>
      <c r="E6" s="216"/>
      <c r="F6" s="402"/>
      <c r="G6" s="18"/>
      <c r="H6" s="379" t="s">
        <v>195</v>
      </c>
      <c r="I6" s="16" t="s">
        <v>99</v>
      </c>
      <c r="J6" s="16"/>
      <c r="K6" s="16"/>
      <c r="L6" s="16"/>
      <c r="M6" s="16"/>
      <c r="N6" s="16"/>
      <c r="O6" s="42"/>
      <c r="P6" s="550"/>
      <c r="R6" s="36"/>
      <c r="S6" s="269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352"/>
      <c r="AL6" s="68"/>
      <c r="AM6" s="267" t="s">
        <v>196</v>
      </c>
      <c r="AN6" s="270"/>
      <c r="AO6" s="270"/>
      <c r="AP6" s="270"/>
      <c r="AQ6" s="270"/>
      <c r="AR6" s="270"/>
      <c r="AS6" s="270"/>
      <c r="AT6" s="270"/>
      <c r="AU6" s="270"/>
      <c r="AW6" s="29"/>
    </row>
    <row r="7" spans="1:70" ht="14.25" customHeight="1" x14ac:dyDescent="0.45">
      <c r="A7" s="3"/>
      <c r="B7" s="491"/>
      <c r="C7" s="15"/>
      <c r="D7" s="15"/>
      <c r="E7" s="271"/>
      <c r="F7" s="624"/>
      <c r="G7" s="625"/>
      <c r="H7" s="5"/>
      <c r="I7" s="4"/>
      <c r="J7" s="4"/>
      <c r="K7" s="4"/>
      <c r="L7" s="4"/>
      <c r="M7" s="4"/>
      <c r="N7" s="4"/>
      <c r="O7" s="272"/>
      <c r="S7" s="273"/>
      <c r="V7" s="70"/>
      <c r="AC7" s="297"/>
      <c r="AD7" s="297"/>
      <c r="AE7" s="297"/>
      <c r="AF7" s="297"/>
      <c r="AG7" s="297"/>
      <c r="AH7" s="297"/>
      <c r="AI7" s="297"/>
      <c r="AJ7" s="297"/>
      <c r="AN7" s="275"/>
      <c r="AO7" s="275"/>
      <c r="AP7" s="275"/>
      <c r="AQ7" s="275"/>
      <c r="AR7" s="275"/>
      <c r="AS7" s="275"/>
      <c r="AT7" s="275"/>
      <c r="AU7" s="275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</row>
    <row r="8" spans="1:70" s="51" customFormat="1" ht="14.25" customHeight="1" x14ac:dyDescent="0.45">
      <c r="A8" s="6">
        <v>1</v>
      </c>
      <c r="B8" s="492"/>
      <c r="C8" s="47" t="s">
        <v>118</v>
      </c>
      <c r="D8" s="47" t="str">
        <f>IF($C8="",0,VLOOKUP($C8,cube!$B$7:$P$73,2,0))</f>
        <v>Jacob Oak K Bed Box1 (HB &amp; FB)</v>
      </c>
      <c r="E8" s="278">
        <f t="shared" ref="E8:E20" si="1">COUNTIF($C$8:$C$20,$C8)</f>
        <v>1</v>
      </c>
      <c r="F8" s="626">
        <f>IF($C8="",0,VLOOKUP($C8,cube!$B$7:$P$73,14,0))</f>
        <v>0.51656999999999997</v>
      </c>
      <c r="G8" s="627">
        <f>IF($C8="",0,VLOOKUP($C8,cube!$B$7:$P$73,8,0))</f>
        <v>201.46500000000003</v>
      </c>
      <c r="H8" s="8">
        <f t="shared" ref="H8:H10" si="2">SUM(I8:O8)</f>
        <v>18</v>
      </c>
      <c r="I8" s="47">
        <v>18</v>
      </c>
      <c r="J8" s="47"/>
      <c r="K8" s="47"/>
      <c r="L8" s="47"/>
      <c r="M8" s="47"/>
      <c r="N8" s="47"/>
      <c r="O8" s="279"/>
      <c r="P8" s="384">
        <f>SUMIF('TH 2023'!$B$12:$B$61,$C8,'TH 2023'!$AJ$12:$AJ$61)</f>
        <v>0</v>
      </c>
      <c r="R8" s="83">
        <f>SUMIF('TH 2023'!$B$12:$B$61,$C8,'TH 2023'!$AE$12:$AE$61)</f>
        <v>58</v>
      </c>
      <c r="S8" s="280">
        <f t="shared" ref="S8:S20" si="3">SUM(T8:Y8)</f>
        <v>20</v>
      </c>
      <c r="T8" s="281">
        <v>20</v>
      </c>
      <c r="U8" s="281"/>
      <c r="V8" s="281"/>
      <c r="W8" s="281"/>
      <c r="X8" s="281"/>
      <c r="Y8" s="281"/>
      <c r="Z8" s="282"/>
      <c r="AA8" s="282">
        <f t="shared" ref="AA8:AA20" si="4">S8-H8</f>
        <v>2</v>
      </c>
      <c r="AB8" s="282"/>
      <c r="AC8" s="297">
        <f t="shared" ref="AC8:AC20" si="5">T8*$F8</f>
        <v>10.331399999999999</v>
      </c>
      <c r="AD8" s="297">
        <f t="shared" ref="AD8:AD20" si="6">U8*$F8</f>
        <v>0</v>
      </c>
      <c r="AE8" s="297">
        <f t="shared" ref="AE8:AE20" si="7">V8*$F8</f>
        <v>0</v>
      </c>
      <c r="AF8" s="297">
        <f t="shared" ref="AF8:AF20" si="8">W8*$F8</f>
        <v>0</v>
      </c>
      <c r="AG8" s="297">
        <f t="shared" ref="AG8:AG20" si="9">X8*$F8</f>
        <v>0</v>
      </c>
      <c r="AH8" s="297" t="e">
        <f>#REF!*$F8</f>
        <v>#REF!</v>
      </c>
      <c r="AI8" s="297" t="e">
        <f>#REF!*$F8</f>
        <v>#REF!</v>
      </c>
      <c r="AJ8" s="297">
        <f t="shared" ref="AJ8:AJ14" si="10">Y8*$F8</f>
        <v>0</v>
      </c>
      <c r="AK8" s="357">
        <f t="shared" ref="AK8:AK20" si="11">R8-H8</f>
        <v>40</v>
      </c>
      <c r="AL8" s="282"/>
      <c r="AM8" s="283">
        <f t="shared" ref="AM8:AM14" si="12">SUM(AN8:AU8)</f>
        <v>2</v>
      </c>
      <c r="AN8" s="284">
        <f>T8-I8</f>
        <v>2</v>
      </c>
      <c r="AO8" s="284">
        <f t="shared" ref="AO8:AQ8" si="13">U8-J8</f>
        <v>0</v>
      </c>
      <c r="AP8" s="284">
        <f t="shared" si="13"/>
        <v>0</v>
      </c>
      <c r="AQ8" s="284">
        <f t="shared" si="13"/>
        <v>0</v>
      </c>
      <c r="AR8" s="284"/>
      <c r="AS8" s="284"/>
      <c r="AT8" s="284"/>
      <c r="AU8" s="284"/>
      <c r="AW8" s="46"/>
      <c r="AX8" s="27"/>
      <c r="AY8" s="158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158"/>
      <c r="BQ8" s="27"/>
      <c r="BR8" s="27"/>
    </row>
    <row r="9" spans="1:70" s="51" customFormat="1" ht="14.25" customHeight="1" x14ac:dyDescent="0.45">
      <c r="A9" s="6">
        <f>A8+1</f>
        <v>2</v>
      </c>
      <c r="B9" s="492"/>
      <c r="C9" s="47" t="s">
        <v>119</v>
      </c>
      <c r="D9" s="47" t="str">
        <f>IF($C9="",0,VLOOKUP($C9,cube!$B$7:$P$73,2,0))</f>
        <v>Jacob Oak K Bed Box2 (SR)</v>
      </c>
      <c r="E9" s="278">
        <f t="shared" si="1"/>
        <v>1</v>
      </c>
      <c r="F9" s="626">
        <f>IF($C9="",0,VLOOKUP($C9,cube!$B$7:$P$73,14,0))</f>
        <v>7.3675000000000004E-2</v>
      </c>
      <c r="G9" s="627">
        <f>IF($C9="",0,VLOOKUP($C9,cube!$B$7:$P$73,8,0))</f>
        <v>78.045000000000016</v>
      </c>
      <c r="H9" s="8">
        <f t="shared" si="2"/>
        <v>18</v>
      </c>
      <c r="I9" s="47">
        <v>18</v>
      </c>
      <c r="J9" s="47"/>
      <c r="K9" s="47"/>
      <c r="L9" s="47"/>
      <c r="M9" s="47"/>
      <c r="N9" s="47"/>
      <c r="O9" s="279"/>
      <c r="P9" s="384">
        <f>SUMIF('TH 2023'!$B$12:$B$61,$C9,'TH 2023'!$AJ$12:$AJ$61)</f>
        <v>0</v>
      </c>
      <c r="R9" s="83">
        <f>SUMIF('TH 2023'!$B$12:$B$61,$C9,'TH 2023'!$AE$12:$AE$61)</f>
        <v>58</v>
      </c>
      <c r="S9" s="280">
        <f t="shared" si="3"/>
        <v>20</v>
      </c>
      <c r="T9" s="281">
        <v>20</v>
      </c>
      <c r="U9" s="281"/>
      <c r="V9" s="281"/>
      <c r="W9" s="281"/>
      <c r="X9" s="281"/>
      <c r="Y9" s="281"/>
      <c r="Z9" s="282"/>
      <c r="AA9" s="282">
        <f t="shared" si="4"/>
        <v>2</v>
      </c>
      <c r="AB9" s="282"/>
      <c r="AC9" s="297">
        <f t="shared" si="5"/>
        <v>1.4735</v>
      </c>
      <c r="AD9" s="297">
        <f t="shared" si="6"/>
        <v>0</v>
      </c>
      <c r="AE9" s="297">
        <f t="shared" si="7"/>
        <v>0</v>
      </c>
      <c r="AF9" s="297">
        <f t="shared" si="8"/>
        <v>0</v>
      </c>
      <c r="AG9" s="297">
        <f t="shared" si="9"/>
        <v>0</v>
      </c>
      <c r="AH9" s="297" t="e">
        <f>#REF!*$F9</f>
        <v>#REF!</v>
      </c>
      <c r="AI9" s="297" t="e">
        <f>#REF!*$F9</f>
        <v>#REF!</v>
      </c>
      <c r="AJ9" s="297">
        <f t="shared" si="10"/>
        <v>0</v>
      </c>
      <c r="AK9" s="357">
        <f t="shared" si="11"/>
        <v>40</v>
      </c>
      <c r="AL9" s="282"/>
      <c r="AM9" s="283">
        <f t="shared" si="12"/>
        <v>2</v>
      </c>
      <c r="AN9" s="284">
        <f t="shared" ref="AN9:AN20" si="14">T9-I9</f>
        <v>2</v>
      </c>
      <c r="AO9" s="284">
        <f t="shared" ref="AO9:AO20" si="15">U9-J9</f>
        <v>0</v>
      </c>
      <c r="AP9" s="284">
        <f t="shared" ref="AP9:AP20" si="16">V9-K9</f>
        <v>0</v>
      </c>
      <c r="AQ9" s="284">
        <f t="shared" ref="AQ9:AQ20" si="17">W9-L9</f>
        <v>0</v>
      </c>
      <c r="AR9" s="284"/>
      <c r="AS9" s="284"/>
      <c r="AT9" s="284"/>
      <c r="AU9" s="284"/>
      <c r="AW9" s="46"/>
      <c r="AX9" s="27"/>
      <c r="AY9" s="158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158"/>
      <c r="BQ9" s="27"/>
      <c r="BR9" s="27"/>
    </row>
    <row r="10" spans="1:70" s="51" customFormat="1" ht="14.25" customHeight="1" x14ac:dyDescent="0.45">
      <c r="A10" s="6">
        <f t="shared" ref="A10:A20" si="18">A9+1</f>
        <v>3</v>
      </c>
      <c r="B10" s="492"/>
      <c r="C10" s="47" t="s">
        <v>122</v>
      </c>
      <c r="D10" s="47" t="str">
        <f>IF($C10="",0,VLOOKUP($C10,cube!$B$7:$P$73,2,0))</f>
        <v>Jacob Oak SK Bed Box1 (HB &amp; FB)</v>
      </c>
      <c r="E10" s="278">
        <f t="shared" si="1"/>
        <v>1</v>
      </c>
      <c r="F10" s="626">
        <f>IF($C10="",0,VLOOKUP($C10,cube!$B$7:$P$73,14,0))</f>
        <v>0.59367000000000003</v>
      </c>
      <c r="G10" s="627">
        <f>IF($C10="",0,VLOOKUP($C10,cube!$B$7:$P$73,8,0))</f>
        <v>234.86100000000005</v>
      </c>
      <c r="H10" s="8">
        <f t="shared" si="2"/>
        <v>18</v>
      </c>
      <c r="I10" s="47">
        <v>18</v>
      </c>
      <c r="J10" s="47"/>
      <c r="K10" s="47"/>
      <c r="L10" s="47"/>
      <c r="M10" s="47"/>
      <c r="N10" s="47"/>
      <c r="O10" s="279"/>
      <c r="P10" s="384">
        <f>SUMIF('TH 2023'!$B$12:$B$61,$C10,'TH 2023'!$AJ$12:$AJ$61)</f>
        <v>0</v>
      </c>
      <c r="R10" s="83">
        <f>SUMIF('TH 2023'!$B$12:$B$61,$C10,'TH 2023'!$AE$12:$AE$61)</f>
        <v>38</v>
      </c>
      <c r="S10" s="280">
        <f t="shared" si="3"/>
        <v>22</v>
      </c>
      <c r="T10" s="281">
        <v>22</v>
      </c>
      <c r="U10" s="281"/>
      <c r="V10" s="281"/>
      <c r="W10" s="281"/>
      <c r="X10" s="281"/>
      <c r="Y10" s="281"/>
      <c r="Z10" s="282"/>
      <c r="AA10" s="282">
        <f t="shared" si="4"/>
        <v>4</v>
      </c>
      <c r="AB10" s="282"/>
      <c r="AC10" s="297">
        <f t="shared" si="5"/>
        <v>13.060740000000001</v>
      </c>
      <c r="AD10" s="297">
        <f t="shared" si="6"/>
        <v>0</v>
      </c>
      <c r="AE10" s="297">
        <f t="shared" si="7"/>
        <v>0</v>
      </c>
      <c r="AF10" s="297">
        <f t="shared" si="8"/>
        <v>0</v>
      </c>
      <c r="AG10" s="297">
        <f t="shared" si="9"/>
        <v>0</v>
      </c>
      <c r="AH10" s="297" t="e">
        <f>#REF!*$F10</f>
        <v>#REF!</v>
      </c>
      <c r="AI10" s="297" t="e">
        <f>#REF!*$F10</f>
        <v>#REF!</v>
      </c>
      <c r="AJ10" s="297">
        <f t="shared" si="10"/>
        <v>0</v>
      </c>
      <c r="AK10" s="357">
        <f t="shared" si="11"/>
        <v>20</v>
      </c>
      <c r="AL10" s="282"/>
      <c r="AM10" s="283">
        <f t="shared" si="12"/>
        <v>4</v>
      </c>
      <c r="AN10" s="284">
        <f t="shared" si="14"/>
        <v>4</v>
      </c>
      <c r="AO10" s="284">
        <f t="shared" si="15"/>
        <v>0</v>
      </c>
      <c r="AP10" s="284">
        <f t="shared" si="16"/>
        <v>0</v>
      </c>
      <c r="AQ10" s="284">
        <f t="shared" si="17"/>
        <v>0</v>
      </c>
      <c r="AR10" s="284"/>
      <c r="AS10" s="284"/>
      <c r="AT10" s="284"/>
      <c r="AU10" s="284"/>
      <c r="AW10" s="46"/>
      <c r="AX10" s="27"/>
      <c r="AY10" s="158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158"/>
      <c r="BQ10" s="27"/>
      <c r="BR10" s="27"/>
    </row>
    <row r="11" spans="1:70" s="51" customFormat="1" ht="14.25" customHeight="1" x14ac:dyDescent="0.45">
      <c r="A11" s="6">
        <f t="shared" si="18"/>
        <v>4</v>
      </c>
      <c r="B11" s="492"/>
      <c r="C11" s="47" t="s">
        <v>123</v>
      </c>
      <c r="D11" s="47" t="str">
        <f>IF($C11="",0,VLOOKUP($C11,cube!$B$7:$P$73,2,0))</f>
        <v>Jacob Oak SK Bed Box2 (SR)</v>
      </c>
      <c r="E11" s="278">
        <f t="shared" si="1"/>
        <v>1</v>
      </c>
      <c r="F11" s="626">
        <f>IF($C11="",0,VLOOKUP($C11,cube!$B$7:$P$73,14,0))</f>
        <v>7.4374999999999997E-2</v>
      </c>
      <c r="G11" s="627">
        <f>IF($C11="",0,VLOOKUP($C11,cube!$B$7:$P$73,8,0))</f>
        <v>79.013000000000005</v>
      </c>
      <c r="H11" s="8">
        <f t="shared" ref="H11:H16" si="19">SUM(I11:O11)</f>
        <v>18</v>
      </c>
      <c r="I11" s="47">
        <v>18</v>
      </c>
      <c r="J11" s="47"/>
      <c r="K11" s="47"/>
      <c r="L11" s="47"/>
      <c r="M11" s="47"/>
      <c r="N11" s="47"/>
      <c r="O11" s="279"/>
      <c r="P11" s="384">
        <f>SUMIF('TH 2023'!$B$12:$B$61,$C11,'TH 2023'!$AJ$12:$AJ$61)</f>
        <v>0</v>
      </c>
      <c r="R11" s="83">
        <f>SUMIF('TH 2023'!$B$12:$B$61,$C11,'TH 2023'!$AE$12:$AE$61)</f>
        <v>38</v>
      </c>
      <c r="S11" s="280">
        <f t="shared" si="3"/>
        <v>22</v>
      </c>
      <c r="T11" s="281">
        <v>22</v>
      </c>
      <c r="U11" s="281"/>
      <c r="V11" s="281"/>
      <c r="W11" s="281"/>
      <c r="X11" s="281"/>
      <c r="Y11" s="281"/>
      <c r="Z11" s="282"/>
      <c r="AA11" s="282">
        <f t="shared" si="4"/>
        <v>4</v>
      </c>
      <c r="AB11" s="282"/>
      <c r="AC11" s="297">
        <f t="shared" si="5"/>
        <v>1.63625</v>
      </c>
      <c r="AD11" s="297">
        <f t="shared" si="6"/>
        <v>0</v>
      </c>
      <c r="AE11" s="297">
        <f t="shared" si="7"/>
        <v>0</v>
      </c>
      <c r="AF11" s="297">
        <f t="shared" si="8"/>
        <v>0</v>
      </c>
      <c r="AG11" s="297">
        <f t="shared" si="9"/>
        <v>0</v>
      </c>
      <c r="AH11" s="297" t="e">
        <f>#REF!*$F11</f>
        <v>#REF!</v>
      </c>
      <c r="AI11" s="297" t="e">
        <f>#REF!*$F11</f>
        <v>#REF!</v>
      </c>
      <c r="AJ11" s="297">
        <f t="shared" si="10"/>
        <v>0</v>
      </c>
      <c r="AK11" s="357">
        <f t="shared" si="11"/>
        <v>20</v>
      </c>
      <c r="AL11" s="282"/>
      <c r="AM11" s="283">
        <f t="shared" si="12"/>
        <v>4</v>
      </c>
      <c r="AN11" s="284">
        <f t="shared" si="14"/>
        <v>4</v>
      </c>
      <c r="AO11" s="284">
        <f t="shared" si="15"/>
        <v>0</v>
      </c>
      <c r="AP11" s="284">
        <f t="shared" si="16"/>
        <v>0</v>
      </c>
      <c r="AQ11" s="284">
        <f t="shared" si="17"/>
        <v>0</v>
      </c>
      <c r="AR11" s="284"/>
      <c r="AS11" s="284"/>
      <c r="AT11" s="284"/>
      <c r="AU11" s="284"/>
      <c r="AW11" s="46"/>
      <c r="AX11" s="27"/>
      <c r="AY11" s="158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158"/>
      <c r="BQ11" s="27"/>
      <c r="BR11" s="27"/>
    </row>
    <row r="12" spans="1:70" s="51" customFormat="1" ht="14.25" customHeight="1" x14ac:dyDescent="0.45">
      <c r="A12" s="6">
        <f t="shared" si="18"/>
        <v>5</v>
      </c>
      <c r="B12" s="492"/>
      <c r="C12" s="47" t="s">
        <v>120</v>
      </c>
      <c r="D12" s="47" t="str">
        <f>IF($C12="",0,VLOOKUP($C12,cube!$B$7:$P$73,2,0))</f>
        <v>Jacob Natural K Bed Box1 (HB &amp; FB)</v>
      </c>
      <c r="E12" s="278">
        <f t="shared" si="1"/>
        <v>1</v>
      </c>
      <c r="F12" s="626">
        <f>IF($C12="",0,VLOOKUP($C12,cube!$B$7:$P$73,14,0))</f>
        <v>0.51656999999999997</v>
      </c>
      <c r="G12" s="627">
        <f>IF($C12="",0,VLOOKUP($C12,cube!$B$7:$P$73,8,0))</f>
        <v>201.46500000000003</v>
      </c>
      <c r="H12" s="8">
        <f t="shared" si="19"/>
        <v>9</v>
      </c>
      <c r="I12" s="47">
        <v>9</v>
      </c>
      <c r="J12" s="47"/>
      <c r="K12" s="47"/>
      <c r="L12" s="47"/>
      <c r="M12" s="47"/>
      <c r="N12" s="47"/>
      <c r="O12" s="279"/>
      <c r="P12" s="384">
        <f>SUMIF('TH 2023'!$B$12:$B$61,$C12,'TH 2023'!$AJ$12:$AJ$61)</f>
        <v>0</v>
      </c>
      <c r="R12" s="83">
        <f>SUMIF('TH 2023'!$B$12:$B$61,$C12,'TH 2023'!$AE$12:$AE$61)</f>
        <v>39</v>
      </c>
      <c r="S12" s="280">
        <f t="shared" si="3"/>
        <v>10</v>
      </c>
      <c r="T12" s="281">
        <v>10</v>
      </c>
      <c r="U12" s="281"/>
      <c r="V12" s="281"/>
      <c r="W12" s="281"/>
      <c r="X12" s="281"/>
      <c r="Y12" s="281"/>
      <c r="Z12" s="282"/>
      <c r="AA12" s="282">
        <f t="shared" si="4"/>
        <v>1</v>
      </c>
      <c r="AB12" s="282"/>
      <c r="AC12" s="297">
        <f t="shared" si="5"/>
        <v>5.1656999999999993</v>
      </c>
      <c r="AD12" s="297">
        <f t="shared" si="6"/>
        <v>0</v>
      </c>
      <c r="AE12" s="297">
        <f t="shared" si="7"/>
        <v>0</v>
      </c>
      <c r="AF12" s="297">
        <f t="shared" si="8"/>
        <v>0</v>
      </c>
      <c r="AG12" s="297">
        <f t="shared" si="9"/>
        <v>0</v>
      </c>
      <c r="AH12" s="297" t="e">
        <f>#REF!*$F12</f>
        <v>#REF!</v>
      </c>
      <c r="AI12" s="297" t="e">
        <f>#REF!*$F12</f>
        <v>#REF!</v>
      </c>
      <c r="AJ12" s="297">
        <f t="shared" si="10"/>
        <v>0</v>
      </c>
      <c r="AK12" s="357">
        <f t="shared" si="11"/>
        <v>30</v>
      </c>
      <c r="AL12" s="282"/>
      <c r="AM12" s="283">
        <f t="shared" si="12"/>
        <v>1</v>
      </c>
      <c r="AN12" s="284">
        <f t="shared" si="14"/>
        <v>1</v>
      </c>
      <c r="AO12" s="284">
        <f t="shared" si="15"/>
        <v>0</v>
      </c>
      <c r="AP12" s="284">
        <f t="shared" si="16"/>
        <v>0</v>
      </c>
      <c r="AQ12" s="284">
        <f t="shared" si="17"/>
        <v>0</v>
      </c>
      <c r="AR12" s="284"/>
      <c r="AS12" s="284"/>
      <c r="AT12" s="284"/>
      <c r="AU12" s="284"/>
      <c r="AW12" s="46"/>
      <c r="AX12" s="27"/>
      <c r="AY12" s="158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158"/>
      <c r="BQ12" s="27"/>
      <c r="BR12" s="27"/>
    </row>
    <row r="13" spans="1:70" s="51" customFormat="1" ht="14.25" customHeight="1" x14ac:dyDescent="0.45">
      <c r="A13" s="6">
        <f t="shared" si="18"/>
        <v>6</v>
      </c>
      <c r="B13" s="492"/>
      <c r="C13" s="47" t="s">
        <v>121</v>
      </c>
      <c r="D13" s="47" t="str">
        <f>IF($C13="",0,VLOOKUP($C13,cube!$B$7:$P$73,2,0))</f>
        <v>Jacob Natural K Bed Box2 (SR)</v>
      </c>
      <c r="E13" s="278">
        <f t="shared" si="1"/>
        <v>1</v>
      </c>
      <c r="F13" s="626">
        <f>IF($C13="",0,VLOOKUP($C13,cube!$B$7:$P$73,14,0))</f>
        <v>7.3675000000000004E-2</v>
      </c>
      <c r="G13" s="627">
        <f>IF($C13="",0,VLOOKUP($C13,cube!$B$7:$P$73,8,0))</f>
        <v>78.045000000000016</v>
      </c>
      <c r="H13" s="8">
        <f t="shared" si="19"/>
        <v>9</v>
      </c>
      <c r="I13" s="47">
        <v>9</v>
      </c>
      <c r="J13" s="47"/>
      <c r="K13" s="47"/>
      <c r="L13" s="47"/>
      <c r="M13" s="47"/>
      <c r="N13" s="47"/>
      <c r="O13" s="279"/>
      <c r="P13" s="384">
        <f>SUMIF('TH 2023'!$B$12:$B$61,$C13,'TH 2023'!$AJ$12:$AJ$61)</f>
        <v>0</v>
      </c>
      <c r="R13" s="83">
        <f>SUMIF('TH 2023'!$B$12:$B$61,$C13,'TH 2023'!$AE$12:$AE$61)</f>
        <v>39</v>
      </c>
      <c r="S13" s="280">
        <f t="shared" si="3"/>
        <v>10</v>
      </c>
      <c r="T13" s="281">
        <v>10</v>
      </c>
      <c r="U13" s="281"/>
      <c r="V13" s="281"/>
      <c r="W13" s="281"/>
      <c r="X13" s="281"/>
      <c r="Y13" s="281"/>
      <c r="Z13" s="282"/>
      <c r="AA13" s="282">
        <f t="shared" si="4"/>
        <v>1</v>
      </c>
      <c r="AB13" s="282"/>
      <c r="AC13" s="297">
        <f t="shared" si="5"/>
        <v>0.73675000000000002</v>
      </c>
      <c r="AD13" s="297">
        <f t="shared" si="6"/>
        <v>0</v>
      </c>
      <c r="AE13" s="297">
        <f t="shared" si="7"/>
        <v>0</v>
      </c>
      <c r="AF13" s="297">
        <f t="shared" si="8"/>
        <v>0</v>
      </c>
      <c r="AG13" s="297">
        <f t="shared" si="9"/>
        <v>0</v>
      </c>
      <c r="AH13" s="297" t="e">
        <f>#REF!*$F13</f>
        <v>#REF!</v>
      </c>
      <c r="AI13" s="297" t="e">
        <f>#REF!*$F13</f>
        <v>#REF!</v>
      </c>
      <c r="AJ13" s="297">
        <f t="shared" si="10"/>
        <v>0</v>
      </c>
      <c r="AK13" s="357">
        <f t="shared" si="11"/>
        <v>30</v>
      </c>
      <c r="AL13" s="282"/>
      <c r="AM13" s="283">
        <f t="shared" si="12"/>
        <v>1</v>
      </c>
      <c r="AN13" s="284">
        <f t="shared" si="14"/>
        <v>1</v>
      </c>
      <c r="AO13" s="284">
        <f t="shared" si="15"/>
        <v>0</v>
      </c>
      <c r="AP13" s="284">
        <f t="shared" si="16"/>
        <v>0</v>
      </c>
      <c r="AQ13" s="284">
        <f t="shared" si="17"/>
        <v>0</v>
      </c>
      <c r="AR13" s="284"/>
      <c r="AS13" s="284"/>
      <c r="AT13" s="284"/>
      <c r="AU13" s="284"/>
      <c r="AW13" s="46"/>
      <c r="AX13" s="27"/>
      <c r="AY13" s="158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158"/>
      <c r="BQ13" s="27"/>
      <c r="BR13" s="27"/>
    </row>
    <row r="14" spans="1:70" s="51" customFormat="1" ht="14.25" customHeight="1" x14ac:dyDescent="0.45">
      <c r="A14" s="6">
        <f t="shared" si="18"/>
        <v>7</v>
      </c>
      <c r="B14" s="492"/>
      <c r="C14" s="47" t="s">
        <v>124</v>
      </c>
      <c r="D14" s="47" t="str">
        <f>IF($C14="",0,VLOOKUP($C14,cube!$B$7:$P$73,2,0))</f>
        <v>Jacob Natural SK Bed Box1 (HB &amp; FB)</v>
      </c>
      <c r="E14" s="278">
        <f t="shared" si="1"/>
        <v>1</v>
      </c>
      <c r="F14" s="626">
        <f>IF($C14="",0,VLOOKUP($C14,cube!$B$7:$P$73,14,0))</f>
        <v>0.59367000000000003</v>
      </c>
      <c r="G14" s="627">
        <f>IF($C14="",0,VLOOKUP($C14,cube!$B$7:$P$73,8,0))</f>
        <v>234.86100000000005</v>
      </c>
      <c r="H14" s="8">
        <f t="shared" si="19"/>
        <v>2</v>
      </c>
      <c r="I14" s="47">
        <v>2</v>
      </c>
      <c r="J14" s="47"/>
      <c r="K14" s="47"/>
      <c r="L14" s="47"/>
      <c r="M14" s="47"/>
      <c r="N14" s="47"/>
      <c r="O14" s="279"/>
      <c r="P14" s="384">
        <f>SUMIF('TH 2023'!$B$12:$B$61,$C14,'TH 2023'!$AJ$12:$AJ$61)</f>
        <v>0</v>
      </c>
      <c r="R14" s="83">
        <f>SUMIF('TH 2023'!$B$12:$B$61,$C14,'TH 2023'!$AE$12:$AE$61)</f>
        <v>22</v>
      </c>
      <c r="S14" s="280">
        <f t="shared" si="3"/>
        <v>2</v>
      </c>
      <c r="T14" s="281">
        <v>2</v>
      </c>
      <c r="U14" s="281"/>
      <c r="V14" s="281"/>
      <c r="W14" s="281"/>
      <c r="X14" s="281"/>
      <c r="Y14" s="281"/>
      <c r="Z14" s="282"/>
      <c r="AA14" s="282">
        <f t="shared" si="4"/>
        <v>0</v>
      </c>
      <c r="AB14" s="282"/>
      <c r="AC14" s="297">
        <f t="shared" si="5"/>
        <v>1.1873400000000001</v>
      </c>
      <c r="AD14" s="297">
        <f t="shared" si="6"/>
        <v>0</v>
      </c>
      <c r="AE14" s="297">
        <f t="shared" si="7"/>
        <v>0</v>
      </c>
      <c r="AF14" s="297">
        <f t="shared" si="8"/>
        <v>0</v>
      </c>
      <c r="AG14" s="297">
        <f t="shared" si="9"/>
        <v>0</v>
      </c>
      <c r="AH14" s="297" t="e">
        <f>#REF!*$F14</f>
        <v>#REF!</v>
      </c>
      <c r="AI14" s="297" t="e">
        <f>#REF!*$F14</f>
        <v>#REF!</v>
      </c>
      <c r="AJ14" s="297">
        <f t="shared" si="10"/>
        <v>0</v>
      </c>
      <c r="AK14" s="357">
        <f t="shared" si="11"/>
        <v>20</v>
      </c>
      <c r="AL14" s="282"/>
      <c r="AM14" s="283">
        <f t="shared" si="12"/>
        <v>0</v>
      </c>
      <c r="AN14" s="284">
        <f t="shared" si="14"/>
        <v>0</v>
      </c>
      <c r="AO14" s="284">
        <f t="shared" si="15"/>
        <v>0</v>
      </c>
      <c r="AP14" s="284">
        <f t="shared" si="16"/>
        <v>0</v>
      </c>
      <c r="AQ14" s="284">
        <f t="shared" si="17"/>
        <v>0</v>
      </c>
      <c r="AR14" s="284"/>
      <c r="AS14" s="284"/>
      <c r="AT14" s="284"/>
      <c r="AU14" s="284"/>
      <c r="AW14" s="46"/>
      <c r="AX14" s="27"/>
      <c r="AY14" s="158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158"/>
      <c r="BQ14" s="27"/>
      <c r="BR14" s="27"/>
    </row>
    <row r="15" spans="1:70" s="51" customFormat="1" ht="14.25" customHeight="1" thickBot="1" x14ac:dyDescent="0.5">
      <c r="A15" s="6">
        <f t="shared" si="18"/>
        <v>8</v>
      </c>
      <c r="B15" s="492"/>
      <c r="C15" s="47" t="s">
        <v>125</v>
      </c>
      <c r="D15" s="47" t="str">
        <f>IF($C15="",0,VLOOKUP($C15,cube!$B$7:$P$73,2,0))</f>
        <v>Jacob Natural SK Bed Box2 (SR)</v>
      </c>
      <c r="E15" s="278">
        <f t="shared" si="1"/>
        <v>1</v>
      </c>
      <c r="F15" s="626">
        <f>IF($C15="",0,VLOOKUP($C15,cube!$B$7:$P$73,14,0))</f>
        <v>7.4374999999999997E-2</v>
      </c>
      <c r="G15" s="627">
        <f>IF($C15="",0,VLOOKUP($C15,cube!$B$7:$P$73,8,0))</f>
        <v>79.013000000000005</v>
      </c>
      <c r="H15" s="8">
        <f t="shared" si="19"/>
        <v>2</v>
      </c>
      <c r="I15" s="47">
        <v>2</v>
      </c>
      <c r="J15" s="47"/>
      <c r="K15" s="47"/>
      <c r="L15" s="47"/>
      <c r="M15" s="47"/>
      <c r="N15" s="47"/>
      <c r="O15" s="279"/>
      <c r="P15" s="384">
        <f>SUMIF('TH 2023'!$B$12:$B$61,$C15,'TH 2023'!$AJ$12:$AJ$61)</f>
        <v>0</v>
      </c>
      <c r="R15" s="83">
        <f>SUMIF('TH 2023'!$B$12:$B$61,$C15,'TH 2023'!$AE$12:$AE$61)</f>
        <v>22</v>
      </c>
      <c r="S15" s="280">
        <f t="shared" si="3"/>
        <v>2</v>
      </c>
      <c r="T15" s="281">
        <v>2</v>
      </c>
      <c r="U15" s="281"/>
      <c r="V15" s="281"/>
      <c r="W15" s="281"/>
      <c r="X15" s="281"/>
      <c r="Y15" s="281"/>
      <c r="Z15" s="282"/>
      <c r="AA15" s="282">
        <f t="shared" si="4"/>
        <v>0</v>
      </c>
      <c r="AB15" s="282"/>
      <c r="AC15" s="297">
        <f t="shared" si="5"/>
        <v>0.14874999999999999</v>
      </c>
      <c r="AD15" s="297">
        <f t="shared" si="6"/>
        <v>0</v>
      </c>
      <c r="AE15" s="297">
        <f t="shared" si="7"/>
        <v>0</v>
      </c>
      <c r="AF15" s="297">
        <f t="shared" si="8"/>
        <v>0</v>
      </c>
      <c r="AG15" s="297">
        <f t="shared" si="9"/>
        <v>0</v>
      </c>
      <c r="AH15" s="297" t="e">
        <f>#REF!*$F15</f>
        <v>#REF!</v>
      </c>
      <c r="AI15" s="297" t="e">
        <f>#REF!*$F15</f>
        <v>#REF!</v>
      </c>
      <c r="AJ15" s="297">
        <f t="shared" ref="AJ15:AJ20" si="20">Y15*$F15</f>
        <v>0</v>
      </c>
      <c r="AK15" s="357">
        <f t="shared" si="11"/>
        <v>20</v>
      </c>
      <c r="AL15" s="282"/>
      <c r="AM15" s="283">
        <f t="shared" ref="AM15:AM20" si="21">SUM(AN15:AU15)</f>
        <v>0</v>
      </c>
      <c r="AN15" s="284">
        <f t="shared" si="14"/>
        <v>0</v>
      </c>
      <c r="AO15" s="284">
        <f t="shared" si="15"/>
        <v>0</v>
      </c>
      <c r="AP15" s="284">
        <f t="shared" si="16"/>
        <v>0</v>
      </c>
      <c r="AQ15" s="284">
        <f t="shared" si="17"/>
        <v>0</v>
      </c>
      <c r="AR15" s="284"/>
      <c r="AS15" s="284"/>
      <c r="AT15" s="284"/>
      <c r="AU15" s="284"/>
      <c r="AW15" s="46"/>
      <c r="AX15" s="27"/>
      <c r="AY15" s="158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158"/>
      <c r="BQ15" s="27"/>
      <c r="BR15" s="27"/>
    </row>
    <row r="16" spans="1:70" s="51" customFormat="1" ht="14.25" hidden="1" customHeight="1" x14ac:dyDescent="0.45">
      <c r="A16" s="6">
        <f t="shared" si="18"/>
        <v>9</v>
      </c>
      <c r="B16" s="492"/>
      <c r="C16" s="47"/>
      <c r="D16" s="47">
        <f>IF($C16="",0,VLOOKUP($C16,cube!$B$7:$P$73,2,0))</f>
        <v>0</v>
      </c>
      <c r="E16" s="278">
        <f t="shared" si="1"/>
        <v>0</v>
      </c>
      <c r="F16" s="626">
        <f>IF($C16="",0,VLOOKUP($C16,cube!$B$7:$P$73,14,0))</f>
        <v>0</v>
      </c>
      <c r="G16" s="627">
        <f>IF($C16="",0,VLOOKUP($C16,cube!$B$7:$P$73,8,0))</f>
        <v>0</v>
      </c>
      <c r="H16" s="8">
        <f t="shared" si="19"/>
        <v>0</v>
      </c>
      <c r="I16" s="47"/>
      <c r="J16" s="47"/>
      <c r="K16" s="47"/>
      <c r="L16" s="47"/>
      <c r="M16" s="47"/>
      <c r="N16" s="47"/>
      <c r="O16" s="279"/>
      <c r="P16" s="384">
        <f>SUMIF('TH 2023'!$B$12:$B$61,$C16,'TH 2023'!$AJ$12:$AJ$61)</f>
        <v>0</v>
      </c>
      <c r="R16" s="83">
        <f>SUMIF('TH 2023'!$B$12:$B$61,$C16,'TH 2023'!$AE$12:$AE$61)</f>
        <v>0</v>
      </c>
      <c r="S16" s="280">
        <f t="shared" si="3"/>
        <v>0</v>
      </c>
      <c r="T16" s="281"/>
      <c r="U16" s="281"/>
      <c r="V16" s="281"/>
      <c r="W16" s="281"/>
      <c r="X16" s="281"/>
      <c r="Y16" s="281"/>
      <c r="Z16" s="282"/>
      <c r="AA16" s="282">
        <f t="shared" si="4"/>
        <v>0</v>
      </c>
      <c r="AB16" s="282"/>
      <c r="AC16" s="297">
        <f t="shared" si="5"/>
        <v>0</v>
      </c>
      <c r="AD16" s="297">
        <f t="shared" si="6"/>
        <v>0</v>
      </c>
      <c r="AE16" s="297">
        <f t="shared" si="7"/>
        <v>0</v>
      </c>
      <c r="AF16" s="297">
        <f t="shared" si="8"/>
        <v>0</v>
      </c>
      <c r="AG16" s="297">
        <f t="shared" si="9"/>
        <v>0</v>
      </c>
      <c r="AH16" s="297" t="e">
        <f>#REF!*$F16</f>
        <v>#REF!</v>
      </c>
      <c r="AI16" s="297" t="e">
        <f>#REF!*$F16</f>
        <v>#REF!</v>
      </c>
      <c r="AJ16" s="297">
        <f t="shared" si="20"/>
        <v>0</v>
      </c>
      <c r="AK16" s="357">
        <f t="shared" si="11"/>
        <v>0</v>
      </c>
      <c r="AL16" s="282"/>
      <c r="AM16" s="283">
        <f t="shared" si="21"/>
        <v>0</v>
      </c>
      <c r="AN16" s="284">
        <f t="shared" si="14"/>
        <v>0</v>
      </c>
      <c r="AO16" s="284">
        <f t="shared" si="15"/>
        <v>0</v>
      </c>
      <c r="AP16" s="284">
        <f t="shared" si="16"/>
        <v>0</v>
      </c>
      <c r="AQ16" s="284">
        <f t="shared" si="17"/>
        <v>0</v>
      </c>
      <c r="AR16" s="284"/>
      <c r="AS16" s="284"/>
      <c r="AT16" s="284"/>
      <c r="AU16" s="284"/>
      <c r="AW16" s="46"/>
      <c r="AX16" s="27"/>
      <c r="AY16" s="158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158"/>
      <c r="BQ16" s="27"/>
      <c r="BR16" s="27"/>
    </row>
    <row r="17" spans="1:70" s="51" customFormat="1" ht="14.25" hidden="1" customHeight="1" x14ac:dyDescent="0.45">
      <c r="A17" s="6">
        <f t="shared" si="18"/>
        <v>10</v>
      </c>
      <c r="B17" s="492"/>
      <c r="C17" s="47"/>
      <c r="D17" s="47">
        <f>IF($C17="",0,VLOOKUP($C17,cube!$B$7:$P$73,2,0))</f>
        <v>0</v>
      </c>
      <c r="E17" s="278">
        <f t="shared" si="1"/>
        <v>0</v>
      </c>
      <c r="F17" s="626">
        <f>IF($C17="",0,VLOOKUP($C17,cube!$B$7:$P$73,14,0))</f>
        <v>0</v>
      </c>
      <c r="G17" s="627">
        <f>IF($C17="",0,VLOOKUP($C17,cube!$B$7:$P$73,8,0))</f>
        <v>0</v>
      </c>
      <c r="H17" s="8">
        <f t="shared" ref="H17:H20" si="22">SUM(I17:O17)</f>
        <v>0</v>
      </c>
      <c r="I17" s="47"/>
      <c r="J17" s="47"/>
      <c r="K17" s="47"/>
      <c r="L17" s="47"/>
      <c r="N17" s="47"/>
      <c r="O17" s="279"/>
      <c r="P17" s="384">
        <f>SUMIF('TH 2023'!$B$12:$B$61,$C17,'TH 2023'!$AJ$12:$AJ$61)</f>
        <v>0</v>
      </c>
      <c r="R17" s="83">
        <f>SUMIF('TH 2023'!$B$12:$B$61,$C17,'TH 2023'!$AE$12:$AE$61)</f>
        <v>0</v>
      </c>
      <c r="S17" s="280">
        <f t="shared" si="3"/>
        <v>0</v>
      </c>
      <c r="T17" s="281"/>
      <c r="U17" s="281"/>
      <c r="V17" s="281"/>
      <c r="W17" s="281"/>
      <c r="X17" s="281"/>
      <c r="Y17" s="281"/>
      <c r="Z17" s="282"/>
      <c r="AA17" s="282">
        <f t="shared" si="4"/>
        <v>0</v>
      </c>
      <c r="AB17" s="282"/>
      <c r="AC17" s="297">
        <f t="shared" si="5"/>
        <v>0</v>
      </c>
      <c r="AD17" s="297">
        <f t="shared" si="6"/>
        <v>0</v>
      </c>
      <c r="AE17" s="297">
        <f t="shared" si="7"/>
        <v>0</v>
      </c>
      <c r="AF17" s="297">
        <f t="shared" si="8"/>
        <v>0</v>
      </c>
      <c r="AG17" s="297">
        <f t="shared" si="9"/>
        <v>0</v>
      </c>
      <c r="AH17" s="297" t="e">
        <f>#REF!*$F17</f>
        <v>#REF!</v>
      </c>
      <c r="AI17" s="297" t="e">
        <f>#REF!*$F17</f>
        <v>#REF!</v>
      </c>
      <c r="AJ17" s="297">
        <f t="shared" si="20"/>
        <v>0</v>
      </c>
      <c r="AK17" s="357">
        <f t="shared" si="11"/>
        <v>0</v>
      </c>
      <c r="AL17" s="282"/>
      <c r="AM17" s="283">
        <f t="shared" si="21"/>
        <v>0</v>
      </c>
      <c r="AN17" s="284">
        <f t="shared" si="14"/>
        <v>0</v>
      </c>
      <c r="AO17" s="284">
        <f t="shared" si="15"/>
        <v>0</v>
      </c>
      <c r="AP17" s="284">
        <f t="shared" si="16"/>
        <v>0</v>
      </c>
      <c r="AQ17" s="284">
        <f t="shared" si="17"/>
        <v>0</v>
      </c>
      <c r="AR17" s="284"/>
      <c r="AS17" s="284"/>
      <c r="AT17" s="284"/>
      <c r="AU17" s="284"/>
      <c r="AW17" s="46"/>
      <c r="AX17" s="27"/>
      <c r="AY17" s="158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158"/>
      <c r="BQ17" s="27"/>
      <c r="BR17" s="27"/>
    </row>
    <row r="18" spans="1:70" s="51" customFormat="1" ht="14.25" hidden="1" customHeight="1" x14ac:dyDescent="0.45">
      <c r="A18" s="6">
        <f t="shared" si="18"/>
        <v>11</v>
      </c>
      <c r="B18" s="492"/>
      <c r="C18" s="47"/>
      <c r="D18" s="47">
        <f>IF($C18="",0,VLOOKUP($C18,cube!$B$7:$P$73,2,0))</f>
        <v>0</v>
      </c>
      <c r="E18" s="278">
        <f t="shared" si="1"/>
        <v>0</v>
      </c>
      <c r="F18" s="626">
        <f>IF($C18="",0,VLOOKUP($C18,cube!$B$7:$P$73,14,0))</f>
        <v>0</v>
      </c>
      <c r="G18" s="627">
        <f>IF($C18="",0,VLOOKUP($C18,cube!$B$7:$P$73,8,0))</f>
        <v>0</v>
      </c>
      <c r="H18" s="8">
        <f t="shared" si="22"/>
        <v>0</v>
      </c>
      <c r="I18" s="47"/>
      <c r="J18" s="47"/>
      <c r="K18" s="47"/>
      <c r="L18" s="47"/>
      <c r="M18" s="47"/>
      <c r="N18" s="47"/>
      <c r="O18" s="279"/>
      <c r="P18" s="384">
        <f>SUMIF('TH 2023'!$B$12:$B$61,$C18,'TH 2023'!$AJ$12:$AJ$61)</f>
        <v>0</v>
      </c>
      <c r="R18" s="83">
        <f>SUMIF('TH 2023'!$B$12:$B$61,$C18,'TH 2023'!$AE$12:$AE$61)</f>
        <v>0</v>
      </c>
      <c r="S18" s="280">
        <f t="shared" si="3"/>
        <v>0</v>
      </c>
      <c r="T18" s="281"/>
      <c r="U18" s="281"/>
      <c r="V18" s="281"/>
      <c r="W18" s="281"/>
      <c r="X18" s="281"/>
      <c r="Y18" s="281"/>
      <c r="Z18" s="282"/>
      <c r="AA18" s="282">
        <f t="shared" si="4"/>
        <v>0</v>
      </c>
      <c r="AB18" s="282"/>
      <c r="AC18" s="297">
        <f t="shared" si="5"/>
        <v>0</v>
      </c>
      <c r="AD18" s="297">
        <f t="shared" si="6"/>
        <v>0</v>
      </c>
      <c r="AE18" s="297">
        <f t="shared" si="7"/>
        <v>0</v>
      </c>
      <c r="AF18" s="297">
        <f t="shared" si="8"/>
        <v>0</v>
      </c>
      <c r="AG18" s="297">
        <f t="shared" si="9"/>
        <v>0</v>
      </c>
      <c r="AH18" s="297" t="e">
        <f>#REF!*$F18</f>
        <v>#REF!</v>
      </c>
      <c r="AI18" s="297" t="e">
        <f>#REF!*$F18</f>
        <v>#REF!</v>
      </c>
      <c r="AJ18" s="297">
        <f t="shared" si="20"/>
        <v>0</v>
      </c>
      <c r="AK18" s="357">
        <f t="shared" si="11"/>
        <v>0</v>
      </c>
      <c r="AL18" s="282"/>
      <c r="AM18" s="283">
        <f t="shared" si="21"/>
        <v>0</v>
      </c>
      <c r="AN18" s="284">
        <f t="shared" si="14"/>
        <v>0</v>
      </c>
      <c r="AO18" s="284">
        <f t="shared" si="15"/>
        <v>0</v>
      </c>
      <c r="AP18" s="284">
        <f t="shared" si="16"/>
        <v>0</v>
      </c>
      <c r="AQ18" s="284">
        <f t="shared" si="17"/>
        <v>0</v>
      </c>
      <c r="AR18" s="284"/>
      <c r="AS18" s="284"/>
      <c r="AT18" s="284"/>
      <c r="AU18" s="284"/>
      <c r="AW18" s="46"/>
      <c r="AX18" s="27"/>
      <c r="AY18" s="158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158"/>
      <c r="BQ18" s="27"/>
      <c r="BR18" s="27"/>
    </row>
    <row r="19" spans="1:70" s="51" customFormat="1" ht="14.25" hidden="1" customHeight="1" x14ac:dyDescent="0.45">
      <c r="A19" s="6">
        <f t="shared" si="18"/>
        <v>12</v>
      </c>
      <c r="B19" s="492"/>
      <c r="C19" s="47"/>
      <c r="D19" s="47">
        <f>IF($C19="",0,VLOOKUP($C19,cube!$B$7:$P$73,2,0))</f>
        <v>0</v>
      </c>
      <c r="E19" s="278">
        <f t="shared" si="1"/>
        <v>0</v>
      </c>
      <c r="F19" s="626">
        <f>IF($C19="",0,VLOOKUP($C19,cube!$B$7:$P$73,14,0))</f>
        <v>0</v>
      </c>
      <c r="G19" s="627">
        <f>IF($C19="",0,VLOOKUP($C19,cube!$B$7:$P$73,8,0))</f>
        <v>0</v>
      </c>
      <c r="H19" s="8">
        <f t="shared" si="22"/>
        <v>0</v>
      </c>
      <c r="I19" s="47"/>
      <c r="J19" s="47"/>
      <c r="K19" s="47"/>
      <c r="L19" s="47"/>
      <c r="M19" s="47"/>
      <c r="N19" s="47"/>
      <c r="O19" s="279"/>
      <c r="P19" s="384">
        <f>SUMIF('TH 2023'!$B$12:$B$61,$C19,'TH 2023'!$AJ$12:$AJ$61)</f>
        <v>0</v>
      </c>
      <c r="R19" s="83">
        <f>SUMIF('TH 2023'!$B$12:$B$61,$C19,'TH 2023'!$AE$12:$AE$61)</f>
        <v>0</v>
      </c>
      <c r="S19" s="280">
        <f t="shared" si="3"/>
        <v>0</v>
      </c>
      <c r="T19" s="281"/>
      <c r="U19" s="281"/>
      <c r="V19" s="281"/>
      <c r="W19" s="281"/>
      <c r="X19" s="281"/>
      <c r="Y19" s="281"/>
      <c r="Z19" s="282"/>
      <c r="AA19" s="282">
        <f t="shared" si="4"/>
        <v>0</v>
      </c>
      <c r="AB19" s="282"/>
      <c r="AC19" s="297">
        <f t="shared" si="5"/>
        <v>0</v>
      </c>
      <c r="AD19" s="297">
        <f t="shared" si="6"/>
        <v>0</v>
      </c>
      <c r="AE19" s="297">
        <f t="shared" si="7"/>
        <v>0</v>
      </c>
      <c r="AF19" s="297">
        <f t="shared" si="8"/>
        <v>0</v>
      </c>
      <c r="AG19" s="297">
        <f t="shared" si="9"/>
        <v>0</v>
      </c>
      <c r="AH19" s="297" t="e">
        <f>#REF!*$F19</f>
        <v>#REF!</v>
      </c>
      <c r="AI19" s="297" t="e">
        <f>#REF!*$F19</f>
        <v>#REF!</v>
      </c>
      <c r="AJ19" s="297">
        <f t="shared" si="20"/>
        <v>0</v>
      </c>
      <c r="AK19" s="357">
        <f t="shared" si="11"/>
        <v>0</v>
      </c>
      <c r="AL19" s="282"/>
      <c r="AM19" s="283">
        <f t="shared" si="21"/>
        <v>0</v>
      </c>
      <c r="AN19" s="284">
        <f t="shared" si="14"/>
        <v>0</v>
      </c>
      <c r="AO19" s="284">
        <f t="shared" si="15"/>
        <v>0</v>
      </c>
      <c r="AP19" s="284">
        <f t="shared" si="16"/>
        <v>0</v>
      </c>
      <c r="AQ19" s="284">
        <f t="shared" si="17"/>
        <v>0</v>
      </c>
      <c r="AR19" s="284"/>
      <c r="AS19" s="284"/>
      <c r="AT19" s="284"/>
      <c r="AU19" s="284"/>
      <c r="AW19" s="46"/>
      <c r="AX19" s="27"/>
      <c r="AY19" s="158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158"/>
      <c r="BQ19" s="27"/>
      <c r="BR19" s="27"/>
    </row>
    <row r="20" spans="1:70" s="51" customFormat="1" ht="14.25" hidden="1" customHeight="1" thickBot="1" x14ac:dyDescent="0.5">
      <c r="A20" s="6">
        <f t="shared" si="18"/>
        <v>13</v>
      </c>
      <c r="B20" s="492"/>
      <c r="C20" s="47"/>
      <c r="D20" s="47">
        <f>IF($C20="",0,VLOOKUP($C20,cube!$B$7:$P$73,2,0))</f>
        <v>0</v>
      </c>
      <c r="E20" s="278">
        <f t="shared" si="1"/>
        <v>0</v>
      </c>
      <c r="F20" s="626">
        <f>IF($C20="",0,VLOOKUP($C20,cube!$B$7:$P$73,14,0))</f>
        <v>0</v>
      </c>
      <c r="G20" s="627">
        <f>IF($C20="",0,VLOOKUP($C20,cube!$B$7:$P$73,8,0))</f>
        <v>0</v>
      </c>
      <c r="H20" s="8">
        <f t="shared" si="22"/>
        <v>0</v>
      </c>
      <c r="I20" s="47"/>
      <c r="J20" s="47"/>
      <c r="K20" s="47"/>
      <c r="L20" s="47"/>
      <c r="M20" s="47"/>
      <c r="N20" s="47"/>
      <c r="O20" s="279"/>
      <c r="P20" s="384">
        <f>SUMIF('TH 2023'!$B$12:$B$61,$C20,'TH 2023'!$AJ$12:$AJ$61)</f>
        <v>0</v>
      </c>
      <c r="R20" s="83">
        <f>SUMIF('TH 2023'!$B$12:$B$61,$C20,'TH 2023'!$AE$12:$AE$61)</f>
        <v>0</v>
      </c>
      <c r="S20" s="280">
        <f t="shared" si="3"/>
        <v>0</v>
      </c>
      <c r="T20" s="281"/>
      <c r="U20" s="281"/>
      <c r="V20" s="281"/>
      <c r="W20" s="281"/>
      <c r="X20" s="281"/>
      <c r="Y20" s="281"/>
      <c r="Z20" s="282"/>
      <c r="AA20" s="282">
        <f t="shared" si="4"/>
        <v>0</v>
      </c>
      <c r="AB20" s="282"/>
      <c r="AC20" s="297">
        <f t="shared" si="5"/>
        <v>0</v>
      </c>
      <c r="AD20" s="297">
        <f t="shared" si="6"/>
        <v>0</v>
      </c>
      <c r="AE20" s="297">
        <f t="shared" si="7"/>
        <v>0</v>
      </c>
      <c r="AF20" s="297">
        <f t="shared" si="8"/>
        <v>0</v>
      </c>
      <c r="AG20" s="297">
        <f t="shared" si="9"/>
        <v>0</v>
      </c>
      <c r="AH20" s="297" t="e">
        <f>#REF!*$F20</f>
        <v>#REF!</v>
      </c>
      <c r="AI20" s="297" t="e">
        <f>#REF!*$F20</f>
        <v>#REF!</v>
      </c>
      <c r="AJ20" s="297">
        <f t="shared" si="20"/>
        <v>0</v>
      </c>
      <c r="AK20" s="357">
        <f t="shared" si="11"/>
        <v>0</v>
      </c>
      <c r="AL20" s="282"/>
      <c r="AM20" s="283">
        <f t="shared" si="21"/>
        <v>0</v>
      </c>
      <c r="AN20" s="284">
        <f t="shared" si="14"/>
        <v>0</v>
      </c>
      <c r="AO20" s="284">
        <f t="shared" si="15"/>
        <v>0</v>
      </c>
      <c r="AP20" s="284">
        <f t="shared" si="16"/>
        <v>0</v>
      </c>
      <c r="AQ20" s="284">
        <f t="shared" si="17"/>
        <v>0</v>
      </c>
      <c r="AR20" s="284"/>
      <c r="AS20" s="284"/>
      <c r="AT20" s="284"/>
      <c r="AU20" s="284"/>
      <c r="AW20" s="46"/>
      <c r="AX20" s="27"/>
      <c r="AY20" s="158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158"/>
      <c r="BQ20" s="27"/>
      <c r="BR20" s="27"/>
    </row>
    <row r="21" spans="1:70" s="58" customFormat="1" ht="14.25" customHeight="1" x14ac:dyDescent="0.45">
      <c r="A21" s="239"/>
      <c r="B21" s="23"/>
      <c r="C21" s="240" t="s">
        <v>197</v>
      </c>
      <c r="D21" s="181"/>
      <c r="E21" s="291"/>
      <c r="F21" s="345"/>
      <c r="G21" s="342"/>
      <c r="H21" s="181">
        <f t="shared" ref="H21:P21" si="23">SUM(H8:H20)</f>
        <v>94</v>
      </c>
      <c r="I21" s="181">
        <f t="shared" si="23"/>
        <v>94</v>
      </c>
      <c r="J21" s="181">
        <f t="shared" si="23"/>
        <v>0</v>
      </c>
      <c r="K21" s="181">
        <f t="shared" si="23"/>
        <v>0</v>
      </c>
      <c r="L21" s="181">
        <f t="shared" si="23"/>
        <v>0</v>
      </c>
      <c r="M21" s="181">
        <f t="shared" si="23"/>
        <v>0</v>
      </c>
      <c r="N21" s="181">
        <f t="shared" si="23"/>
        <v>0</v>
      </c>
      <c r="O21" s="242">
        <f t="shared" si="23"/>
        <v>0</v>
      </c>
      <c r="P21" s="58">
        <f t="shared" si="23"/>
        <v>0</v>
      </c>
      <c r="R21" s="157">
        <f t="shared" ref="R21:Y21" si="24">SUM(R8:R20)</f>
        <v>314</v>
      </c>
      <c r="S21" s="292">
        <f t="shared" si="24"/>
        <v>108</v>
      </c>
      <c r="T21" s="293">
        <f t="shared" si="24"/>
        <v>108</v>
      </c>
      <c r="U21" s="293">
        <f t="shared" si="24"/>
        <v>0</v>
      </c>
      <c r="V21" s="293">
        <f t="shared" si="24"/>
        <v>0</v>
      </c>
      <c r="W21" s="293">
        <f t="shared" si="24"/>
        <v>0</v>
      </c>
      <c r="X21" s="293">
        <f t="shared" si="24"/>
        <v>0</v>
      </c>
      <c r="Y21" s="293">
        <f t="shared" si="24"/>
        <v>0</v>
      </c>
      <c r="Z21" s="293"/>
      <c r="AA21" s="293">
        <f>SUM(AA8:AA20)</f>
        <v>14</v>
      </c>
      <c r="AB21" s="293"/>
      <c r="AC21" s="289">
        <f t="shared" ref="AC21:AK21" si="25">SUM(AC8:AC20)</f>
        <v>33.740429999999996</v>
      </c>
      <c r="AD21" s="289">
        <f t="shared" si="25"/>
        <v>0</v>
      </c>
      <c r="AE21" s="289">
        <f t="shared" si="25"/>
        <v>0</v>
      </c>
      <c r="AF21" s="289">
        <f t="shared" si="25"/>
        <v>0</v>
      </c>
      <c r="AG21" s="289">
        <f t="shared" si="25"/>
        <v>0</v>
      </c>
      <c r="AH21" s="289" t="e">
        <f t="shared" si="25"/>
        <v>#REF!</v>
      </c>
      <c r="AI21" s="289" t="e">
        <f t="shared" si="25"/>
        <v>#REF!</v>
      </c>
      <c r="AJ21" s="289">
        <f t="shared" si="25"/>
        <v>0</v>
      </c>
      <c r="AK21" s="157">
        <f t="shared" si="25"/>
        <v>220</v>
      </c>
      <c r="AL21" s="293"/>
      <c r="AM21" s="293">
        <f t="shared" ref="AM21:AU21" si="26">SUM(AM8:AM20)</f>
        <v>14</v>
      </c>
      <c r="AN21" s="293">
        <f t="shared" si="26"/>
        <v>14</v>
      </c>
      <c r="AO21" s="293">
        <f t="shared" si="26"/>
        <v>0</v>
      </c>
      <c r="AP21" s="293">
        <f t="shared" si="26"/>
        <v>0</v>
      </c>
      <c r="AQ21" s="293">
        <f t="shared" si="26"/>
        <v>0</v>
      </c>
      <c r="AR21" s="293">
        <f t="shared" si="26"/>
        <v>0</v>
      </c>
      <c r="AS21" s="293">
        <f t="shared" si="26"/>
        <v>0</v>
      </c>
      <c r="AT21" s="293">
        <f t="shared" si="26"/>
        <v>0</v>
      </c>
      <c r="AU21" s="293">
        <f t="shared" si="26"/>
        <v>0</v>
      </c>
      <c r="AW21" s="59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</row>
    <row r="22" spans="1:70" s="59" customFormat="1" ht="14.25" customHeight="1" x14ac:dyDescent="0.45">
      <c r="A22" s="91"/>
      <c r="B22" s="565"/>
      <c r="C22" s="60" t="s">
        <v>54</v>
      </c>
      <c r="D22" s="85"/>
      <c r="E22" s="139"/>
      <c r="F22" s="346"/>
      <c r="G22" s="564"/>
      <c r="H22" s="85">
        <f>SUM(I22:O22)</f>
        <v>29.297515000000001</v>
      </c>
      <c r="I22" s="85">
        <f t="shared" ref="I22:O22" si="27">SUMPRODUCT(I7:I21,$F$7:$F$21)</f>
        <v>29.297515000000001</v>
      </c>
      <c r="J22" s="85">
        <f t="shared" si="27"/>
        <v>0</v>
      </c>
      <c r="K22" s="85">
        <f t="shared" si="27"/>
        <v>0</v>
      </c>
      <c r="L22" s="85">
        <f t="shared" si="27"/>
        <v>0</v>
      </c>
      <c r="M22" s="85">
        <f t="shared" si="27"/>
        <v>0</v>
      </c>
      <c r="N22" s="85">
        <f t="shared" si="27"/>
        <v>0</v>
      </c>
      <c r="O22" s="566">
        <f t="shared" si="27"/>
        <v>0</v>
      </c>
      <c r="P22" s="58"/>
      <c r="R22" s="58"/>
      <c r="S22" s="289">
        <f>SUM(T22:Y22)</f>
        <v>33.740429999999996</v>
      </c>
      <c r="T22" s="289">
        <f>AC21</f>
        <v>33.740429999999996</v>
      </c>
      <c r="U22" s="289">
        <f>AD21</f>
        <v>0</v>
      </c>
      <c r="V22" s="289">
        <f>AE21</f>
        <v>0</v>
      </c>
      <c r="W22" s="289">
        <f>AF21</f>
        <v>0</v>
      </c>
      <c r="X22" s="289">
        <f>AG21</f>
        <v>0</v>
      </c>
      <c r="Y22" s="289">
        <f t="shared" ref="Y22" si="28">AJ21</f>
        <v>0</v>
      </c>
      <c r="Z22" s="289"/>
      <c r="AA22" s="289"/>
      <c r="AB22" s="289"/>
      <c r="AC22" s="289"/>
      <c r="AD22" s="289"/>
      <c r="AE22" s="289"/>
      <c r="AF22" s="289"/>
      <c r="AG22" s="289"/>
      <c r="AH22" s="289"/>
      <c r="AI22" s="289"/>
      <c r="AJ22" s="289"/>
      <c r="AK22" s="358"/>
      <c r="AL22" s="289"/>
      <c r="AM22" s="289">
        <f>AW21</f>
        <v>0</v>
      </c>
      <c r="AN22" s="290"/>
      <c r="AO22" s="290"/>
      <c r="AP22" s="290"/>
      <c r="AQ22" s="290"/>
      <c r="AR22" s="290"/>
      <c r="AS22" s="290"/>
      <c r="AT22" s="290"/>
      <c r="AU22" s="290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</row>
    <row r="23" spans="1:70" s="59" customFormat="1" ht="14.25" customHeight="1" thickBot="1" x14ac:dyDescent="0.5">
      <c r="A23" s="178"/>
      <c r="B23" s="179"/>
      <c r="C23" s="179" t="s">
        <v>198</v>
      </c>
      <c r="D23" s="179"/>
      <c r="E23" s="179"/>
      <c r="F23" s="179"/>
      <c r="G23" s="179"/>
      <c r="H23" s="113">
        <f>SUM(I23:O23)</f>
        <v>13824.250000000002</v>
      </c>
      <c r="I23" s="179">
        <f t="shared" ref="I23:O23" si="29">SUMPRODUCT(I7:I20,$G$7:$G$20)</f>
        <v>13824.250000000002</v>
      </c>
      <c r="J23" s="179">
        <f t="shared" si="29"/>
        <v>0</v>
      </c>
      <c r="K23" s="179">
        <f t="shared" si="29"/>
        <v>0</v>
      </c>
      <c r="L23" s="179">
        <f t="shared" si="29"/>
        <v>0</v>
      </c>
      <c r="M23" s="179">
        <f t="shared" si="29"/>
        <v>0</v>
      </c>
      <c r="N23" s="179">
        <f t="shared" si="29"/>
        <v>0</v>
      </c>
      <c r="O23" s="567">
        <f t="shared" si="29"/>
        <v>0</v>
      </c>
      <c r="P23" s="58"/>
      <c r="R23" s="58"/>
      <c r="S23" s="289">
        <f>S22/67</f>
        <v>0.50358850746268646</v>
      </c>
      <c r="T23" s="289">
        <f>T22/67</f>
        <v>0.50358850746268646</v>
      </c>
      <c r="U23" s="289">
        <f>U22/67</f>
        <v>0</v>
      </c>
      <c r="V23" s="289">
        <f t="shared" ref="V23:Y23" si="30">V22/67</f>
        <v>0</v>
      </c>
      <c r="W23" s="289">
        <f t="shared" si="30"/>
        <v>0</v>
      </c>
      <c r="X23" s="289">
        <f t="shared" si="30"/>
        <v>0</v>
      </c>
      <c r="Y23" s="289">
        <f t="shared" si="30"/>
        <v>0</v>
      </c>
      <c r="Z23" s="289"/>
      <c r="AA23" s="289"/>
      <c r="AB23" s="289"/>
      <c r="AC23" s="289"/>
      <c r="AD23" s="289"/>
      <c r="AE23" s="289"/>
      <c r="AF23" s="289"/>
      <c r="AG23" s="289"/>
      <c r="AH23" s="289"/>
      <c r="AI23" s="289"/>
      <c r="AJ23" s="289"/>
      <c r="AK23" s="358"/>
      <c r="AL23" s="289"/>
      <c r="AM23" s="289">
        <f>AM22/67</f>
        <v>0</v>
      </c>
      <c r="AN23" s="290"/>
      <c r="AO23" s="290"/>
      <c r="AP23" s="290"/>
      <c r="AQ23" s="290"/>
      <c r="AR23" s="290"/>
      <c r="AS23" s="290"/>
      <c r="AT23" s="290"/>
      <c r="AU23" s="290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</row>
    <row r="24" spans="1:70" ht="14.25" customHeight="1" x14ac:dyDescent="0.45">
      <c r="H24" s="27"/>
      <c r="S24" s="381">
        <f>SUM(T24:Y24)</f>
        <v>0</v>
      </c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</row>
    <row r="25" spans="1:70" ht="14.25" customHeight="1" x14ac:dyDescent="0.45">
      <c r="E25" s="96"/>
      <c r="F25" s="96"/>
      <c r="G25" s="562"/>
      <c r="H25" s="380"/>
      <c r="I25" s="380"/>
      <c r="J25" s="380"/>
      <c r="K25" s="618"/>
      <c r="L25" s="380"/>
      <c r="M25" s="380"/>
      <c r="N25" s="96"/>
      <c r="O25" s="380">
        <f>O22/2</f>
        <v>0</v>
      </c>
      <c r="S25" s="381"/>
      <c r="T25" s="282"/>
      <c r="U25" s="282"/>
      <c r="V25" s="297"/>
      <c r="W25" s="282"/>
      <c r="X25" s="282"/>
      <c r="Y25" s="282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</row>
    <row r="26" spans="1:70" ht="14.25" customHeight="1" x14ac:dyDescent="0.45">
      <c r="C26" s="277"/>
      <c r="D26" s="277"/>
      <c r="E26" s="277"/>
      <c r="F26" s="277"/>
      <c r="G26" s="95"/>
      <c r="H26" s="95"/>
      <c r="I26" s="95"/>
      <c r="J26" s="95"/>
      <c r="K26" s="95"/>
      <c r="L26" s="383"/>
      <c r="M26" s="95"/>
      <c r="N26" s="95"/>
      <c r="O26" s="277"/>
      <c r="S26" s="628">
        <f>S22/3</f>
        <v>11.246809999999998</v>
      </c>
      <c r="U26" s="369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</row>
    <row r="27" spans="1:70" ht="14.25" customHeight="1" x14ac:dyDescent="0.45">
      <c r="E27" s="96"/>
      <c r="F27" s="96"/>
      <c r="G27" s="562"/>
      <c r="H27" s="380"/>
      <c r="I27" s="562"/>
      <c r="J27" s="562"/>
      <c r="K27" s="562"/>
      <c r="L27" s="380"/>
      <c r="M27" s="380"/>
      <c r="N27" s="96"/>
      <c r="O27" s="380"/>
      <c r="S27" s="381">
        <f>S22/57</f>
        <v>0.5919373684210526</v>
      </c>
    </row>
    <row r="28" spans="1:70" ht="14.25" customHeight="1" x14ac:dyDescent="0.45">
      <c r="E28" s="96"/>
      <c r="F28" s="96"/>
      <c r="G28" s="562"/>
      <c r="H28" s="380"/>
      <c r="I28" s="562"/>
      <c r="J28" s="562"/>
      <c r="K28" s="562"/>
      <c r="L28" s="380"/>
      <c r="M28" s="380"/>
      <c r="N28" s="96"/>
      <c r="O28" s="380"/>
    </row>
    <row r="29" spans="1:70" ht="14.25" customHeight="1" x14ac:dyDescent="0.45">
      <c r="E29" s="96"/>
      <c r="F29" s="96"/>
      <c r="G29" s="562"/>
      <c r="H29" s="96"/>
      <c r="I29" s="478"/>
      <c r="J29" s="478"/>
      <c r="K29" s="478"/>
      <c r="L29" s="96"/>
      <c r="M29" s="96"/>
      <c r="N29" s="96"/>
      <c r="O29" s="96"/>
      <c r="S29" s="381"/>
      <c r="T29" s="369"/>
      <c r="V29" s="44"/>
    </row>
    <row r="30" spans="1:70" ht="14.25" customHeight="1" x14ac:dyDescent="0.45">
      <c r="E30" s="96"/>
      <c r="F30" s="96"/>
      <c r="G30" s="562"/>
      <c r="H30" s="96"/>
      <c r="I30" s="562"/>
      <c r="J30" s="562"/>
      <c r="K30" s="562"/>
      <c r="L30" s="96"/>
      <c r="N30" s="96"/>
      <c r="O30" s="96"/>
      <c r="S30" s="381"/>
      <c r="T30" s="571"/>
      <c r="V30" s="622"/>
      <c r="W30" s="622"/>
      <c r="X30" s="622"/>
    </row>
    <row r="31" spans="1:70" ht="14.25" customHeight="1" x14ac:dyDescent="0.45">
      <c r="F31" s="80"/>
      <c r="I31" s="478"/>
      <c r="J31" s="478"/>
      <c r="K31" s="478"/>
      <c r="M31" s="96"/>
      <c r="V31" s="622"/>
      <c r="W31" s="622"/>
      <c r="X31" s="622"/>
    </row>
    <row r="32" spans="1:70" ht="14.25" customHeight="1" x14ac:dyDescent="0.45">
      <c r="F32" s="80"/>
      <c r="I32" s="478"/>
      <c r="J32" s="478"/>
      <c r="K32" s="478"/>
      <c r="V32" s="622"/>
      <c r="W32" s="622"/>
      <c r="X32" s="622"/>
    </row>
    <row r="33" spans="6:24" ht="14.25" customHeight="1" x14ac:dyDescent="0.45">
      <c r="F33" s="80"/>
      <c r="I33" s="478"/>
      <c r="J33" s="478"/>
      <c r="K33" s="478"/>
      <c r="V33" s="622"/>
      <c r="W33" s="622"/>
      <c r="X33" s="622"/>
    </row>
    <row r="34" spans="6:24" ht="14.25" customHeight="1" x14ac:dyDescent="0.45">
      <c r="F34" s="80"/>
      <c r="H34" s="27"/>
      <c r="V34" s="622"/>
      <c r="W34" s="622"/>
      <c r="X34" s="622"/>
    </row>
    <row r="35" spans="6:24" ht="14.25" customHeight="1" x14ac:dyDescent="0.45">
      <c r="V35" s="622"/>
      <c r="W35" s="622"/>
      <c r="X35" s="622"/>
    </row>
    <row r="36" spans="6:24" ht="14.25" customHeight="1" x14ac:dyDescent="0.45">
      <c r="V36" s="622"/>
      <c r="W36" s="622"/>
      <c r="X36" s="622"/>
    </row>
    <row r="37" spans="6:24" ht="14.25" customHeight="1" x14ac:dyDescent="0.45">
      <c r="W37" s="622"/>
    </row>
    <row r="38" spans="6:24" ht="14.25" customHeight="1" x14ac:dyDescent="0.45">
      <c r="W38" s="622"/>
    </row>
    <row r="39" spans="6:24" ht="14.25" customHeight="1" x14ac:dyDescent="0.45">
      <c r="W39" s="622"/>
    </row>
    <row r="40" spans="6:24" ht="14.25" customHeight="1" x14ac:dyDescent="0.45">
      <c r="W40" s="622"/>
    </row>
    <row r="41" spans="6:24" ht="14.25" customHeight="1" x14ac:dyDescent="0.45">
      <c r="W41" s="622"/>
    </row>
    <row r="42" spans="6:24" x14ac:dyDescent="0.45">
      <c r="H42" s="27"/>
    </row>
    <row r="43" spans="6:24" x14ac:dyDescent="0.45">
      <c r="H43" s="27"/>
    </row>
    <row r="44" spans="6:24" x14ac:dyDescent="0.45">
      <c r="H44" s="27"/>
    </row>
    <row r="45" spans="6:24" x14ac:dyDescent="0.45">
      <c r="H45" s="27"/>
    </row>
    <row r="46" spans="6:24" x14ac:dyDescent="0.45">
      <c r="H46" s="27"/>
    </row>
    <row r="47" spans="6:24" x14ac:dyDescent="0.45">
      <c r="H47" s="27"/>
    </row>
    <row r="48" spans="6:24" x14ac:dyDescent="0.45">
      <c r="H48" s="27"/>
    </row>
    <row r="49" spans="8:8" x14ac:dyDescent="0.45">
      <c r="H49" s="27"/>
    </row>
    <row r="50" spans="8:8" x14ac:dyDescent="0.45">
      <c r="H50" s="27"/>
    </row>
    <row r="51" spans="8:8" x14ac:dyDescent="0.45">
      <c r="H51" s="27"/>
    </row>
    <row r="52" spans="8:8" x14ac:dyDescent="0.45">
      <c r="H52" s="27"/>
    </row>
    <row r="53" spans="8:8" x14ac:dyDescent="0.45">
      <c r="H53" s="27"/>
    </row>
    <row r="54" spans="8:8" x14ac:dyDescent="0.45">
      <c r="H54" s="27"/>
    </row>
    <row r="55" spans="8:8" x14ac:dyDescent="0.45">
      <c r="H55" s="27"/>
    </row>
    <row r="56" spans="8:8" x14ac:dyDescent="0.45">
      <c r="H56" s="27"/>
    </row>
    <row r="57" spans="8:8" x14ac:dyDescent="0.45">
      <c r="H57" s="27"/>
    </row>
    <row r="58" spans="8:8" x14ac:dyDescent="0.45">
      <c r="H58" s="27"/>
    </row>
    <row r="59" spans="8:8" x14ac:dyDescent="0.45">
      <c r="H59" s="27"/>
    </row>
    <row r="60" spans="8:8" x14ac:dyDescent="0.45">
      <c r="H60" s="27"/>
    </row>
    <row r="61" spans="8:8" x14ac:dyDescent="0.45">
      <c r="H61" s="27"/>
    </row>
    <row r="62" spans="8:8" x14ac:dyDescent="0.45">
      <c r="H62" s="27"/>
    </row>
    <row r="63" spans="8:8" x14ac:dyDescent="0.45">
      <c r="H63" s="27"/>
    </row>
    <row r="64" spans="8:8" x14ac:dyDescent="0.45">
      <c r="H64" s="27"/>
    </row>
    <row r="65" spans="8:8" x14ac:dyDescent="0.45">
      <c r="H65" s="27"/>
    </row>
    <row r="66" spans="8:8" x14ac:dyDescent="0.45">
      <c r="H66" s="27"/>
    </row>
    <row r="67" spans="8:8" x14ac:dyDescent="0.45">
      <c r="H67" s="27"/>
    </row>
    <row r="68" spans="8:8" x14ac:dyDescent="0.45">
      <c r="H68" s="27"/>
    </row>
    <row r="69" spans="8:8" x14ac:dyDescent="0.45">
      <c r="H69" s="27"/>
    </row>
    <row r="70" spans="8:8" x14ac:dyDescent="0.45">
      <c r="H70" s="27"/>
    </row>
    <row r="71" spans="8:8" x14ac:dyDescent="0.45">
      <c r="H71" s="27"/>
    </row>
    <row r="72" spans="8:8" x14ac:dyDescent="0.45">
      <c r="H72" s="27"/>
    </row>
    <row r="73" spans="8:8" x14ac:dyDescent="0.45">
      <c r="H73" s="27"/>
    </row>
    <row r="74" spans="8:8" x14ac:dyDescent="0.45">
      <c r="H74" s="27"/>
    </row>
    <row r="75" spans="8:8" x14ac:dyDescent="0.45">
      <c r="H75" s="27"/>
    </row>
    <row r="76" spans="8:8" x14ac:dyDescent="0.45">
      <c r="H76" s="27"/>
    </row>
    <row r="77" spans="8:8" x14ac:dyDescent="0.45">
      <c r="H77" s="27"/>
    </row>
    <row r="78" spans="8:8" x14ac:dyDescent="0.45">
      <c r="H78" s="27"/>
    </row>
    <row r="79" spans="8:8" x14ac:dyDescent="0.45">
      <c r="H79" s="27"/>
    </row>
    <row r="80" spans="8:8" x14ac:dyDescent="0.45">
      <c r="H80" s="27"/>
    </row>
    <row r="81" spans="8:8" x14ac:dyDescent="0.45">
      <c r="H81" s="27"/>
    </row>
    <row r="82" spans="8:8" x14ac:dyDescent="0.45">
      <c r="H82" s="27"/>
    </row>
    <row r="83" spans="8:8" x14ac:dyDescent="0.45">
      <c r="H83" s="27"/>
    </row>
    <row r="84" spans="8:8" x14ac:dyDescent="0.45">
      <c r="H84" s="27"/>
    </row>
    <row r="85" spans="8:8" x14ac:dyDescent="0.45">
      <c r="H85" s="27"/>
    </row>
    <row r="86" spans="8:8" x14ac:dyDescent="0.45">
      <c r="H86" s="27"/>
    </row>
    <row r="87" spans="8:8" x14ac:dyDescent="0.45">
      <c r="H87" s="27"/>
    </row>
    <row r="88" spans="8:8" x14ac:dyDescent="0.45">
      <c r="H88" s="27"/>
    </row>
    <row r="89" spans="8:8" x14ac:dyDescent="0.45">
      <c r="H89" s="27"/>
    </row>
    <row r="90" spans="8:8" x14ac:dyDescent="0.45">
      <c r="H90" s="27"/>
    </row>
    <row r="91" spans="8:8" x14ac:dyDescent="0.45">
      <c r="H91" s="27"/>
    </row>
    <row r="92" spans="8:8" x14ac:dyDescent="0.45">
      <c r="H92" s="27"/>
    </row>
    <row r="93" spans="8:8" x14ac:dyDescent="0.45">
      <c r="H93" s="27"/>
    </row>
    <row r="94" spans="8:8" x14ac:dyDescent="0.45">
      <c r="H94" s="27"/>
    </row>
    <row r="95" spans="8:8" x14ac:dyDescent="0.45">
      <c r="H95" s="27"/>
    </row>
    <row r="96" spans="8:8" x14ac:dyDescent="0.45">
      <c r="H96" s="27"/>
    </row>
    <row r="97" spans="8:8" x14ac:dyDescent="0.45">
      <c r="H97" s="27"/>
    </row>
    <row r="98" spans="8:8" x14ac:dyDescent="0.45">
      <c r="H98" s="27"/>
    </row>
    <row r="99" spans="8:8" x14ac:dyDescent="0.45">
      <c r="H99" s="27"/>
    </row>
    <row r="100" spans="8:8" x14ac:dyDescent="0.45">
      <c r="H100" s="27"/>
    </row>
    <row r="101" spans="8:8" x14ac:dyDescent="0.45">
      <c r="H101" s="27"/>
    </row>
    <row r="102" spans="8:8" x14ac:dyDescent="0.45">
      <c r="H102" s="27"/>
    </row>
    <row r="103" spans="8:8" x14ac:dyDescent="0.45">
      <c r="H103" s="27"/>
    </row>
    <row r="104" spans="8:8" x14ac:dyDescent="0.45">
      <c r="H104" s="27"/>
    </row>
    <row r="105" spans="8:8" x14ac:dyDescent="0.45">
      <c r="H105" s="27"/>
    </row>
    <row r="106" spans="8:8" x14ac:dyDescent="0.45">
      <c r="H106" s="27"/>
    </row>
    <row r="107" spans="8:8" x14ac:dyDescent="0.45">
      <c r="H107" s="27"/>
    </row>
    <row r="108" spans="8:8" x14ac:dyDescent="0.45">
      <c r="H108" s="27"/>
    </row>
    <row r="109" spans="8:8" x14ac:dyDescent="0.45">
      <c r="H109" s="27"/>
    </row>
    <row r="110" spans="8:8" x14ac:dyDescent="0.45">
      <c r="H110" s="27"/>
    </row>
    <row r="111" spans="8:8" x14ac:dyDescent="0.45">
      <c r="H111" s="27"/>
    </row>
    <row r="112" spans="8:8" x14ac:dyDescent="0.45">
      <c r="H112" s="27"/>
    </row>
    <row r="113" spans="8:8" x14ac:dyDescent="0.45">
      <c r="H113" s="27"/>
    </row>
    <row r="114" spans="8:8" x14ac:dyDescent="0.45">
      <c r="H114" s="27"/>
    </row>
    <row r="115" spans="8:8" x14ac:dyDescent="0.45">
      <c r="H115" s="27"/>
    </row>
    <row r="116" spans="8:8" x14ac:dyDescent="0.45">
      <c r="H116" s="27"/>
    </row>
    <row r="117" spans="8:8" x14ac:dyDescent="0.45">
      <c r="H117" s="27"/>
    </row>
    <row r="118" spans="8:8" x14ac:dyDescent="0.45">
      <c r="H118" s="27"/>
    </row>
    <row r="119" spans="8:8" x14ac:dyDescent="0.45">
      <c r="H119" s="27"/>
    </row>
    <row r="120" spans="8:8" x14ac:dyDescent="0.45">
      <c r="H120" s="27"/>
    </row>
    <row r="121" spans="8:8" x14ac:dyDescent="0.45">
      <c r="H121" s="27"/>
    </row>
    <row r="122" spans="8:8" x14ac:dyDescent="0.45">
      <c r="H122" s="27"/>
    </row>
    <row r="123" spans="8:8" x14ac:dyDescent="0.45">
      <c r="H123" s="27"/>
    </row>
    <row r="124" spans="8:8" x14ac:dyDescent="0.45">
      <c r="H124" s="27"/>
    </row>
    <row r="125" spans="8:8" x14ac:dyDescent="0.45">
      <c r="H125" s="27"/>
    </row>
    <row r="126" spans="8:8" x14ac:dyDescent="0.45">
      <c r="H126" s="27"/>
    </row>
    <row r="127" spans="8:8" x14ac:dyDescent="0.45">
      <c r="H127" s="27"/>
    </row>
    <row r="128" spans="8:8" x14ac:dyDescent="0.45">
      <c r="H128" s="27"/>
    </row>
    <row r="129" spans="8:8" x14ac:dyDescent="0.45">
      <c r="H129" s="27"/>
    </row>
    <row r="130" spans="8:8" x14ac:dyDescent="0.45">
      <c r="H130" s="27"/>
    </row>
    <row r="131" spans="8:8" x14ac:dyDescent="0.45">
      <c r="H131" s="27"/>
    </row>
    <row r="132" spans="8:8" x14ac:dyDescent="0.45">
      <c r="H132" s="27"/>
    </row>
    <row r="133" spans="8:8" x14ac:dyDescent="0.45">
      <c r="H133" s="27"/>
    </row>
    <row r="134" spans="8:8" x14ac:dyDescent="0.45">
      <c r="H134" s="27"/>
    </row>
    <row r="135" spans="8:8" x14ac:dyDescent="0.45">
      <c r="H135" s="27"/>
    </row>
    <row r="136" spans="8:8" x14ac:dyDescent="0.45">
      <c r="H136" s="27"/>
    </row>
    <row r="137" spans="8:8" x14ac:dyDescent="0.45">
      <c r="H137" s="27"/>
    </row>
    <row r="138" spans="8:8" x14ac:dyDescent="0.45">
      <c r="H138" s="27"/>
    </row>
    <row r="139" spans="8:8" x14ac:dyDescent="0.45">
      <c r="H139" s="27"/>
    </row>
    <row r="140" spans="8:8" x14ac:dyDescent="0.45">
      <c r="H140" s="27"/>
    </row>
    <row r="141" spans="8:8" x14ac:dyDescent="0.45">
      <c r="H141" s="27"/>
    </row>
    <row r="142" spans="8:8" x14ac:dyDescent="0.45">
      <c r="H142" s="27"/>
    </row>
    <row r="143" spans="8:8" x14ac:dyDescent="0.45">
      <c r="H143" s="27"/>
    </row>
    <row r="144" spans="8:8" x14ac:dyDescent="0.45">
      <c r="H144" s="27"/>
    </row>
    <row r="145" spans="8:8" x14ac:dyDescent="0.45">
      <c r="H145" s="27"/>
    </row>
    <row r="146" spans="8:8" x14ac:dyDescent="0.45">
      <c r="H146" s="27"/>
    </row>
    <row r="147" spans="8:8" x14ac:dyDescent="0.45">
      <c r="H147" s="27"/>
    </row>
    <row r="148" spans="8:8" x14ac:dyDescent="0.45">
      <c r="H148" s="27"/>
    </row>
    <row r="149" spans="8:8" x14ac:dyDescent="0.45">
      <c r="H149" s="27"/>
    </row>
    <row r="150" spans="8:8" x14ac:dyDescent="0.45">
      <c r="H150" s="27"/>
    </row>
    <row r="151" spans="8:8" x14ac:dyDescent="0.45">
      <c r="H151" s="27"/>
    </row>
    <row r="152" spans="8:8" x14ac:dyDescent="0.45">
      <c r="H152" s="27"/>
    </row>
    <row r="153" spans="8:8" x14ac:dyDescent="0.45">
      <c r="H153" s="27"/>
    </row>
    <row r="154" spans="8:8" x14ac:dyDescent="0.45">
      <c r="H154" s="27"/>
    </row>
    <row r="155" spans="8:8" x14ac:dyDescent="0.45">
      <c r="H155" s="27"/>
    </row>
    <row r="156" spans="8:8" x14ac:dyDescent="0.45">
      <c r="H156" s="27"/>
    </row>
    <row r="157" spans="8:8" x14ac:dyDescent="0.45">
      <c r="H157" s="27"/>
    </row>
    <row r="158" spans="8:8" x14ac:dyDescent="0.45">
      <c r="H158" s="27"/>
    </row>
    <row r="159" spans="8:8" x14ac:dyDescent="0.45">
      <c r="H159" s="27"/>
    </row>
    <row r="160" spans="8:8" x14ac:dyDescent="0.45">
      <c r="H160" s="27"/>
    </row>
    <row r="161" spans="8:8" x14ac:dyDescent="0.45">
      <c r="H161" s="27"/>
    </row>
    <row r="162" spans="8:8" x14ac:dyDescent="0.45">
      <c r="H162" s="27"/>
    </row>
    <row r="163" spans="8:8" x14ac:dyDescent="0.45">
      <c r="H163" s="27"/>
    </row>
    <row r="164" spans="8:8" x14ac:dyDescent="0.45">
      <c r="H164" s="27"/>
    </row>
    <row r="165" spans="8:8" x14ac:dyDescent="0.45">
      <c r="H165" s="27"/>
    </row>
    <row r="166" spans="8:8" x14ac:dyDescent="0.45">
      <c r="H166" s="27"/>
    </row>
    <row r="167" spans="8:8" x14ac:dyDescent="0.45">
      <c r="H167" s="27"/>
    </row>
    <row r="168" spans="8:8" x14ac:dyDescent="0.45">
      <c r="H168" s="27"/>
    </row>
    <row r="169" spans="8:8" x14ac:dyDescent="0.45">
      <c r="H169" s="27"/>
    </row>
    <row r="170" spans="8:8" x14ac:dyDescent="0.45">
      <c r="H170" s="27"/>
    </row>
    <row r="171" spans="8:8" x14ac:dyDescent="0.45">
      <c r="H171" s="27"/>
    </row>
    <row r="172" spans="8:8" x14ac:dyDescent="0.45">
      <c r="H172" s="27"/>
    </row>
    <row r="173" spans="8:8" x14ac:dyDescent="0.45">
      <c r="H173" s="27"/>
    </row>
    <row r="174" spans="8:8" x14ac:dyDescent="0.45">
      <c r="H174" s="27"/>
    </row>
    <row r="175" spans="8:8" x14ac:dyDescent="0.45">
      <c r="H175" s="27"/>
    </row>
    <row r="176" spans="8:8" x14ac:dyDescent="0.45">
      <c r="H176" s="27"/>
    </row>
    <row r="177" spans="8:8" x14ac:dyDescent="0.45">
      <c r="H177" s="27"/>
    </row>
    <row r="178" spans="8:8" x14ac:dyDescent="0.45">
      <c r="H178" s="27"/>
    </row>
    <row r="179" spans="8:8" x14ac:dyDescent="0.45">
      <c r="H179" s="27"/>
    </row>
    <row r="180" spans="8:8" x14ac:dyDescent="0.45">
      <c r="H180" s="27"/>
    </row>
    <row r="181" spans="8:8" x14ac:dyDescent="0.45">
      <c r="H181" s="27"/>
    </row>
    <row r="182" spans="8:8" x14ac:dyDescent="0.45">
      <c r="H182" s="27"/>
    </row>
    <row r="183" spans="8:8" x14ac:dyDescent="0.45">
      <c r="H183" s="27"/>
    </row>
    <row r="184" spans="8:8" x14ac:dyDescent="0.45">
      <c r="H184" s="27"/>
    </row>
    <row r="185" spans="8:8" x14ac:dyDescent="0.45">
      <c r="H185" s="27"/>
    </row>
    <row r="186" spans="8:8" x14ac:dyDescent="0.45">
      <c r="H186" s="27"/>
    </row>
    <row r="187" spans="8:8" x14ac:dyDescent="0.45">
      <c r="H187" s="27"/>
    </row>
    <row r="188" spans="8:8" x14ac:dyDescent="0.45">
      <c r="H188" s="27"/>
    </row>
    <row r="189" spans="8:8" x14ac:dyDescent="0.45">
      <c r="H189" s="27"/>
    </row>
    <row r="190" spans="8:8" x14ac:dyDescent="0.45">
      <c r="H190" s="27"/>
    </row>
    <row r="191" spans="8:8" x14ac:dyDescent="0.45">
      <c r="H191" s="27"/>
    </row>
    <row r="192" spans="8:8" x14ac:dyDescent="0.45">
      <c r="H192" s="27"/>
    </row>
    <row r="193" spans="8:8" x14ac:dyDescent="0.45">
      <c r="H193" s="27"/>
    </row>
    <row r="194" spans="8:8" x14ac:dyDescent="0.45">
      <c r="H194" s="27"/>
    </row>
    <row r="195" spans="8:8" x14ac:dyDescent="0.45">
      <c r="H195" s="27"/>
    </row>
    <row r="196" spans="8:8" x14ac:dyDescent="0.45">
      <c r="H196" s="27"/>
    </row>
    <row r="197" spans="8:8" x14ac:dyDescent="0.45">
      <c r="H197" s="27"/>
    </row>
    <row r="198" spans="8:8" x14ac:dyDescent="0.45">
      <c r="H198" s="27"/>
    </row>
    <row r="199" spans="8:8" x14ac:dyDescent="0.45">
      <c r="H199" s="27"/>
    </row>
    <row r="200" spans="8:8" x14ac:dyDescent="0.45">
      <c r="H200" s="27"/>
    </row>
    <row r="201" spans="8:8" x14ac:dyDescent="0.45">
      <c r="H201" s="27"/>
    </row>
    <row r="202" spans="8:8" x14ac:dyDescent="0.45">
      <c r="H202" s="27"/>
    </row>
    <row r="203" spans="8:8" x14ac:dyDescent="0.45">
      <c r="H203" s="27"/>
    </row>
    <row r="204" spans="8:8" x14ac:dyDescent="0.45">
      <c r="H204" s="27"/>
    </row>
    <row r="205" spans="8:8" x14ac:dyDescent="0.45">
      <c r="H205" s="27"/>
    </row>
    <row r="206" spans="8:8" x14ac:dyDescent="0.45">
      <c r="H206" s="27"/>
    </row>
    <row r="207" spans="8:8" x14ac:dyDescent="0.45">
      <c r="H207" s="27"/>
    </row>
    <row r="208" spans="8:8" x14ac:dyDescent="0.45">
      <c r="H208" s="27"/>
    </row>
    <row r="209" spans="8:8" x14ac:dyDescent="0.45">
      <c r="H209" s="27"/>
    </row>
    <row r="210" spans="8:8" x14ac:dyDescent="0.45">
      <c r="H210" s="27"/>
    </row>
    <row r="211" spans="8:8" x14ac:dyDescent="0.45">
      <c r="H211" s="27"/>
    </row>
    <row r="212" spans="8:8" x14ac:dyDescent="0.45">
      <c r="H212" s="27"/>
    </row>
    <row r="213" spans="8:8" x14ac:dyDescent="0.45">
      <c r="H213" s="27"/>
    </row>
    <row r="214" spans="8:8" x14ac:dyDescent="0.45">
      <c r="H214" s="27"/>
    </row>
    <row r="215" spans="8:8" x14ac:dyDescent="0.45">
      <c r="H215" s="27"/>
    </row>
    <row r="216" spans="8:8" x14ac:dyDescent="0.45">
      <c r="H216" s="27"/>
    </row>
    <row r="217" spans="8:8" x14ac:dyDescent="0.45">
      <c r="H217" s="27"/>
    </row>
    <row r="218" spans="8:8" x14ac:dyDescent="0.45">
      <c r="H218" s="27"/>
    </row>
    <row r="219" spans="8:8" x14ac:dyDescent="0.45">
      <c r="H219" s="27"/>
    </row>
    <row r="220" spans="8:8" x14ac:dyDescent="0.45">
      <c r="H220" s="27"/>
    </row>
    <row r="221" spans="8:8" x14ac:dyDescent="0.45">
      <c r="H221" s="27"/>
    </row>
    <row r="222" spans="8:8" x14ac:dyDescent="0.45">
      <c r="H222" s="27"/>
    </row>
    <row r="223" spans="8:8" x14ac:dyDescent="0.45">
      <c r="H223" s="27"/>
    </row>
    <row r="224" spans="8:8" x14ac:dyDescent="0.45">
      <c r="H224" s="27"/>
    </row>
    <row r="225" spans="8:8" x14ac:dyDescent="0.45">
      <c r="H225" s="27"/>
    </row>
    <row r="226" spans="8:8" x14ac:dyDescent="0.45">
      <c r="H226" s="27"/>
    </row>
    <row r="227" spans="8:8" x14ac:dyDescent="0.45">
      <c r="H227" s="27"/>
    </row>
    <row r="228" spans="8:8" x14ac:dyDescent="0.45">
      <c r="H228" s="27"/>
    </row>
    <row r="229" spans="8:8" x14ac:dyDescent="0.45">
      <c r="H229" s="27"/>
    </row>
    <row r="230" spans="8:8" x14ac:dyDescent="0.45">
      <c r="H230" s="27"/>
    </row>
    <row r="231" spans="8:8" x14ac:dyDescent="0.45">
      <c r="H231" s="27"/>
    </row>
    <row r="232" spans="8:8" x14ac:dyDescent="0.45">
      <c r="H232" s="27"/>
    </row>
    <row r="233" spans="8:8" x14ac:dyDescent="0.45">
      <c r="H233" s="27"/>
    </row>
    <row r="234" spans="8:8" x14ac:dyDescent="0.45">
      <c r="H234" s="27"/>
    </row>
    <row r="235" spans="8:8" x14ac:dyDescent="0.45">
      <c r="H235" s="27"/>
    </row>
    <row r="236" spans="8:8" x14ac:dyDescent="0.45">
      <c r="H236" s="27"/>
    </row>
    <row r="237" spans="8:8" x14ac:dyDescent="0.45">
      <c r="H237" s="27"/>
    </row>
    <row r="238" spans="8:8" x14ac:dyDescent="0.45">
      <c r="H238" s="27"/>
    </row>
    <row r="239" spans="8:8" x14ac:dyDescent="0.45">
      <c r="H239" s="27"/>
    </row>
    <row r="240" spans="8:8" x14ac:dyDescent="0.45">
      <c r="H240" s="27"/>
    </row>
    <row r="241" spans="8:8" x14ac:dyDescent="0.45">
      <c r="H241" s="27"/>
    </row>
    <row r="242" spans="8:8" x14ac:dyDescent="0.45">
      <c r="H242" s="27"/>
    </row>
    <row r="243" spans="8:8" x14ac:dyDescent="0.45">
      <c r="H243" s="27"/>
    </row>
    <row r="244" spans="8:8" x14ac:dyDescent="0.45">
      <c r="H244" s="27"/>
    </row>
    <row r="245" spans="8:8" x14ac:dyDescent="0.45">
      <c r="H245" s="27"/>
    </row>
    <row r="246" spans="8:8" x14ac:dyDescent="0.45">
      <c r="H246" s="27"/>
    </row>
    <row r="247" spans="8:8" x14ac:dyDescent="0.45">
      <c r="H247" s="27"/>
    </row>
    <row r="248" spans="8:8" x14ac:dyDescent="0.45">
      <c r="H248" s="27"/>
    </row>
    <row r="249" spans="8:8" x14ac:dyDescent="0.45">
      <c r="H249" s="27"/>
    </row>
    <row r="250" spans="8:8" x14ac:dyDescent="0.45">
      <c r="H250" s="27"/>
    </row>
    <row r="251" spans="8:8" x14ac:dyDescent="0.45">
      <c r="H251" s="27"/>
    </row>
    <row r="252" spans="8:8" x14ac:dyDescent="0.45">
      <c r="H252" s="27"/>
    </row>
    <row r="253" spans="8:8" x14ac:dyDescent="0.45">
      <c r="H253" s="27"/>
    </row>
    <row r="254" spans="8:8" x14ac:dyDescent="0.45">
      <c r="H254" s="27"/>
    </row>
    <row r="255" spans="8:8" x14ac:dyDescent="0.45">
      <c r="H255" s="27"/>
    </row>
    <row r="256" spans="8:8" x14ac:dyDescent="0.45">
      <c r="H256" s="27"/>
    </row>
    <row r="257" spans="8:8" x14ac:dyDescent="0.45">
      <c r="H257" s="27"/>
    </row>
    <row r="258" spans="8:8" x14ac:dyDescent="0.45">
      <c r="H258" s="27"/>
    </row>
    <row r="259" spans="8:8" x14ac:dyDescent="0.45">
      <c r="H259" s="27"/>
    </row>
    <row r="260" spans="8:8" x14ac:dyDescent="0.45">
      <c r="H260" s="27"/>
    </row>
    <row r="261" spans="8:8" x14ac:dyDescent="0.45">
      <c r="H261" s="27"/>
    </row>
    <row r="262" spans="8:8" x14ac:dyDescent="0.45">
      <c r="H262" s="27"/>
    </row>
    <row r="263" spans="8:8" x14ac:dyDescent="0.45">
      <c r="H263" s="27"/>
    </row>
    <row r="264" spans="8:8" x14ac:dyDescent="0.45">
      <c r="H264" s="27"/>
    </row>
    <row r="265" spans="8:8" x14ac:dyDescent="0.45">
      <c r="H265" s="27"/>
    </row>
    <row r="266" spans="8:8" x14ac:dyDescent="0.45">
      <c r="H266" s="27"/>
    </row>
    <row r="267" spans="8:8" x14ac:dyDescent="0.45">
      <c r="H267" s="27"/>
    </row>
    <row r="268" spans="8:8" x14ac:dyDescent="0.45">
      <c r="H268" s="27"/>
    </row>
  </sheetData>
  <autoFilter ref="A7:AY23" xr:uid="{00000000-0009-0000-0000-000003000000}">
    <filterColumn colId="8">
      <customFilters>
        <customFilter operator="notEqual" val=" "/>
      </customFilters>
    </filterColumn>
  </autoFilter>
  <sortState xmlns:xlrd2="http://schemas.microsoft.com/office/spreadsheetml/2017/richdata2" ref="A10:BT20">
    <sortCondition ref="C8:C20"/>
  </sortState>
  <phoneticPr fontId="29" type="noConversion"/>
  <pageMargins left="0" right="0" top="0" bottom="0" header="0" footer="0"/>
  <pageSetup paperSize="9" scale="9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7"/>
  <sheetViews>
    <sheetView workbookViewId="0">
      <selection activeCell="E2" sqref="E2"/>
    </sheetView>
  </sheetViews>
  <sheetFormatPr defaultRowHeight="13.5" x14ac:dyDescent="0.45"/>
  <cols>
    <col min="1" max="1" width="7.25" customWidth="1"/>
    <col min="2" max="2" width="13" customWidth="1"/>
    <col min="3" max="3" width="46" customWidth="1"/>
    <col min="4" max="4" width="12.75" customWidth="1"/>
    <col min="5" max="5" width="21.75" customWidth="1"/>
    <col min="6" max="9" width="17.75" customWidth="1"/>
    <col min="10" max="11" width="24" customWidth="1"/>
  </cols>
  <sheetData>
    <row r="1" spans="1:14" ht="21.75" x14ac:dyDescent="0.45">
      <c r="A1" s="294" t="s">
        <v>26</v>
      </c>
      <c r="B1" s="246"/>
      <c r="C1" s="246"/>
      <c r="D1" s="246"/>
      <c r="E1" s="173"/>
      <c r="F1" s="194" t="s">
        <v>29</v>
      </c>
      <c r="G1" s="194" t="s">
        <v>29</v>
      </c>
      <c r="H1" s="194" t="s">
        <v>30</v>
      </c>
      <c r="I1" s="194" t="s">
        <v>29</v>
      </c>
      <c r="J1" s="194" t="s">
        <v>31</v>
      </c>
      <c r="K1" s="194" t="s">
        <v>31</v>
      </c>
      <c r="L1" s="173"/>
      <c r="M1" s="36"/>
      <c r="N1" s="157"/>
    </row>
    <row r="2" spans="1:14" ht="14.25" x14ac:dyDescent="0.45">
      <c r="A2" s="27"/>
      <c r="B2" s="603" t="s">
        <v>33</v>
      </c>
      <c r="C2" s="604">
        <v>45454</v>
      </c>
      <c r="D2" s="27"/>
      <c r="E2" s="606" t="s">
        <v>34</v>
      </c>
      <c r="F2" s="32"/>
      <c r="G2" s="32"/>
      <c r="H2" s="32"/>
      <c r="I2" s="32"/>
      <c r="J2" s="30" t="s">
        <v>38</v>
      </c>
      <c r="K2" s="30" t="s">
        <v>38</v>
      </c>
      <c r="L2" s="32"/>
      <c r="M2" s="36"/>
      <c r="N2" s="157"/>
    </row>
    <row r="3" spans="1:14" ht="14.25" x14ac:dyDescent="0.45">
      <c r="A3" s="27"/>
      <c r="B3" s="27"/>
      <c r="C3" s="27"/>
      <c r="D3" s="27"/>
      <c r="E3" s="606" t="s">
        <v>40</v>
      </c>
      <c r="F3" s="32"/>
      <c r="G3" s="32"/>
      <c r="H3" s="32"/>
      <c r="I3" s="32"/>
      <c r="J3" s="32"/>
      <c r="K3" s="32"/>
      <c r="L3" s="32"/>
      <c r="M3" s="36"/>
      <c r="N3" s="157"/>
    </row>
    <row r="4" spans="1:14" ht="14.25" x14ac:dyDescent="0.45">
      <c r="A4" s="138"/>
      <c r="B4" s="27"/>
      <c r="C4" s="28"/>
      <c r="D4" s="27"/>
      <c r="E4" s="607" t="s">
        <v>44</v>
      </c>
      <c r="F4" s="635" t="s">
        <v>46</v>
      </c>
      <c r="G4" s="635" t="s">
        <v>46</v>
      </c>
      <c r="H4" s="635" t="s">
        <v>46</v>
      </c>
      <c r="I4" s="632" t="s">
        <v>47</v>
      </c>
      <c r="J4" s="639" t="s">
        <v>48</v>
      </c>
      <c r="K4" s="639" t="s">
        <v>48</v>
      </c>
      <c r="L4" s="74"/>
      <c r="M4" s="36"/>
      <c r="N4" s="157"/>
    </row>
    <row r="5" spans="1:14" ht="14.25" x14ac:dyDescent="0.45">
      <c r="A5" s="138"/>
      <c r="B5" s="27"/>
      <c r="C5" s="142"/>
      <c r="D5" s="27"/>
      <c r="E5" s="608" t="s">
        <v>49</v>
      </c>
      <c r="F5" s="122"/>
      <c r="G5" s="122"/>
      <c r="H5" s="122"/>
      <c r="I5" s="122"/>
      <c r="J5" s="640" t="s">
        <v>50</v>
      </c>
      <c r="K5" s="640" t="s">
        <v>50</v>
      </c>
      <c r="L5" s="122"/>
      <c r="M5" s="36"/>
      <c r="N5" s="157"/>
    </row>
    <row r="6" spans="1:14" ht="14.65" thickBot="1" x14ac:dyDescent="0.55000000000000004">
      <c r="A6" s="9"/>
      <c r="B6" s="127"/>
      <c r="C6" s="127"/>
      <c r="D6" s="127"/>
      <c r="E6" s="609" t="s">
        <v>51</v>
      </c>
      <c r="F6" s="637" t="s">
        <v>52</v>
      </c>
      <c r="G6" s="27"/>
      <c r="H6" s="27" t="s">
        <v>53</v>
      </c>
      <c r="I6" s="27"/>
      <c r="J6" s="27"/>
      <c r="K6" s="27"/>
      <c r="L6" s="27"/>
      <c r="M6" s="36"/>
      <c r="N6" s="157"/>
    </row>
    <row r="7" spans="1:14" ht="28.5" x14ac:dyDescent="0.45">
      <c r="A7" s="88"/>
      <c r="B7" s="578"/>
      <c r="C7" s="578"/>
      <c r="D7" s="578"/>
      <c r="E7" s="185" t="s">
        <v>0</v>
      </c>
      <c r="F7" s="112" t="s">
        <v>60</v>
      </c>
      <c r="G7" s="112" t="s">
        <v>61</v>
      </c>
      <c r="H7" s="112" t="s">
        <v>62</v>
      </c>
      <c r="I7" s="112" t="s">
        <v>63</v>
      </c>
      <c r="J7" s="112" t="s">
        <v>64</v>
      </c>
      <c r="K7" s="112" t="s">
        <v>65</v>
      </c>
      <c r="L7" s="112"/>
      <c r="M7" s="36"/>
      <c r="N7" s="605" t="s">
        <v>68</v>
      </c>
    </row>
    <row r="8" spans="1:14" ht="14.25" x14ac:dyDescent="0.45">
      <c r="A8" s="584"/>
      <c r="B8" s="585"/>
      <c r="C8" s="585"/>
      <c r="D8" s="585"/>
      <c r="E8" s="476" t="s">
        <v>69</v>
      </c>
      <c r="F8" s="636" t="s">
        <v>72</v>
      </c>
      <c r="G8" s="636" t="s">
        <v>72</v>
      </c>
      <c r="H8" s="636" t="s">
        <v>72</v>
      </c>
      <c r="I8" s="636" t="s">
        <v>72</v>
      </c>
      <c r="J8" s="633" t="s">
        <v>73</v>
      </c>
      <c r="K8" s="633" t="s">
        <v>73</v>
      </c>
      <c r="L8" s="270"/>
      <c r="M8" s="36"/>
      <c r="N8" s="591" t="s">
        <v>75</v>
      </c>
    </row>
    <row r="9" spans="1:14" ht="14.25" x14ac:dyDescent="0.45">
      <c r="A9" s="584"/>
      <c r="B9" s="585"/>
      <c r="C9" s="585"/>
      <c r="D9" s="585"/>
      <c r="E9" s="476" t="s">
        <v>77</v>
      </c>
      <c r="F9" s="270" t="s">
        <v>80</v>
      </c>
      <c r="G9" s="270" t="s">
        <v>81</v>
      </c>
      <c r="H9" s="270" t="s">
        <v>82</v>
      </c>
      <c r="I9" s="270" t="s">
        <v>83</v>
      </c>
      <c r="J9" s="270" t="s">
        <v>84</v>
      </c>
      <c r="K9" s="270" t="s">
        <v>85</v>
      </c>
      <c r="L9" s="270"/>
      <c r="M9" s="36"/>
      <c r="N9" s="591"/>
    </row>
    <row r="10" spans="1:14" ht="14.25" x14ac:dyDescent="0.45">
      <c r="A10" s="449"/>
      <c r="B10" s="585"/>
      <c r="C10" s="585"/>
      <c r="D10" s="595"/>
      <c r="E10" s="476" t="s">
        <v>87</v>
      </c>
      <c r="F10" s="619">
        <v>45467</v>
      </c>
      <c r="G10" s="619">
        <v>45472</v>
      </c>
      <c r="H10" s="619">
        <v>45472</v>
      </c>
      <c r="I10" s="619">
        <v>45490</v>
      </c>
      <c r="J10" s="619">
        <v>45598</v>
      </c>
      <c r="K10" s="619">
        <v>45598</v>
      </c>
      <c r="L10" s="270"/>
      <c r="M10" s="36"/>
      <c r="N10" s="600"/>
    </row>
    <row r="11" spans="1:14" ht="14.25" x14ac:dyDescent="0.45">
      <c r="A11" s="99"/>
      <c r="B11" s="131"/>
      <c r="C11" s="100"/>
      <c r="D11" s="100"/>
      <c r="E11" s="477" t="s">
        <v>88</v>
      </c>
      <c r="F11" s="120"/>
      <c r="G11" s="120"/>
      <c r="H11" s="120"/>
      <c r="I11" s="120"/>
      <c r="J11" s="120"/>
      <c r="K11" s="120"/>
      <c r="L11" s="120"/>
      <c r="M11" s="36"/>
      <c r="N11" s="482"/>
    </row>
    <row r="12" spans="1:14" ht="14.65" thickBot="1" x14ac:dyDescent="0.5">
      <c r="A12" s="17" t="s">
        <v>89</v>
      </c>
      <c r="B12" s="18" t="s">
        <v>90</v>
      </c>
      <c r="C12" s="18" t="s">
        <v>91</v>
      </c>
      <c r="D12" s="18" t="s">
        <v>92</v>
      </c>
      <c r="E12" s="186"/>
      <c r="F12" s="16" t="s">
        <v>98</v>
      </c>
      <c r="G12" s="16" t="s">
        <v>98</v>
      </c>
      <c r="H12" s="638" t="s">
        <v>99</v>
      </c>
      <c r="I12" s="16" t="s">
        <v>98</v>
      </c>
      <c r="J12" s="16" t="s">
        <v>98</v>
      </c>
      <c r="K12" s="16" t="s">
        <v>98</v>
      </c>
      <c r="L12" s="16"/>
      <c r="M12" s="36"/>
      <c r="N12" s="483"/>
    </row>
    <row r="13" spans="1:14" ht="14.25" x14ac:dyDescent="0.45">
      <c r="A13" s="3"/>
      <c r="B13" s="15"/>
      <c r="C13" s="15"/>
      <c r="D13" s="15"/>
      <c r="E13" s="5"/>
      <c r="F13" s="22"/>
      <c r="G13" s="22"/>
      <c r="H13" s="22"/>
      <c r="I13" s="22"/>
      <c r="J13" s="22"/>
      <c r="K13" s="22"/>
      <c r="L13" s="22"/>
      <c r="M13" s="36"/>
      <c r="N13" s="484"/>
    </row>
    <row r="14" spans="1:14" ht="14.25" x14ac:dyDescent="0.45">
      <c r="A14" s="6">
        <v>1</v>
      </c>
      <c r="B14" s="93" t="s">
        <v>100</v>
      </c>
      <c r="C14" s="93" t="s">
        <v>199</v>
      </c>
      <c r="D14" s="93" t="s">
        <v>200</v>
      </c>
      <c r="E14" s="8">
        <f>SUM(F14:L14)</f>
        <v>3</v>
      </c>
      <c r="F14" s="47">
        <v>3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47"/>
      <c r="M14" s="36"/>
      <c r="N14" s="485">
        <v>0</v>
      </c>
    </row>
    <row r="15" spans="1:14" ht="14.25" x14ac:dyDescent="0.45">
      <c r="A15" s="6">
        <v>2</v>
      </c>
      <c r="B15" s="93" t="s">
        <v>101</v>
      </c>
      <c r="C15" s="93" t="s">
        <v>201</v>
      </c>
      <c r="D15" s="93" t="s">
        <v>200</v>
      </c>
      <c r="E15" s="8">
        <f t="shared" ref="E15:E52" si="0">SUM(F15:L15)</f>
        <v>80</v>
      </c>
      <c r="F15" s="47">
        <v>0</v>
      </c>
      <c r="G15" s="47">
        <v>80</v>
      </c>
      <c r="H15" s="47">
        <v>0</v>
      </c>
      <c r="I15" s="47">
        <v>0</v>
      </c>
      <c r="J15" s="47">
        <v>0</v>
      </c>
      <c r="K15" s="47">
        <v>0</v>
      </c>
      <c r="L15" s="47"/>
      <c r="M15" s="36"/>
      <c r="N15" s="485">
        <v>0</v>
      </c>
    </row>
    <row r="16" spans="1:14" ht="14.25" x14ac:dyDescent="0.45">
      <c r="A16" s="6">
        <v>3</v>
      </c>
      <c r="B16" s="93" t="s">
        <v>102</v>
      </c>
      <c r="C16" s="93" t="s">
        <v>202</v>
      </c>
      <c r="D16" s="93" t="s">
        <v>200</v>
      </c>
      <c r="E16" s="8">
        <f t="shared" si="0"/>
        <v>5</v>
      </c>
      <c r="F16" s="47">
        <v>5</v>
      </c>
      <c r="G16" s="47">
        <v>0</v>
      </c>
      <c r="H16" s="47">
        <v>0</v>
      </c>
      <c r="I16" s="47">
        <v>0</v>
      </c>
      <c r="J16" s="47">
        <v>0</v>
      </c>
      <c r="K16" s="47">
        <v>0</v>
      </c>
      <c r="L16" s="47"/>
      <c r="M16" s="36"/>
      <c r="N16" s="485">
        <v>0</v>
      </c>
    </row>
    <row r="17" spans="1:14" ht="14.25" x14ac:dyDescent="0.45">
      <c r="A17" s="6">
        <v>5</v>
      </c>
      <c r="B17" s="93" t="s">
        <v>104</v>
      </c>
      <c r="C17" s="613" t="s">
        <v>203</v>
      </c>
      <c r="D17" s="93" t="s">
        <v>200</v>
      </c>
      <c r="E17" s="8">
        <f t="shared" si="0"/>
        <v>20</v>
      </c>
      <c r="F17" s="47">
        <v>20</v>
      </c>
      <c r="G17" s="47">
        <v>0</v>
      </c>
      <c r="H17" s="47">
        <v>0</v>
      </c>
      <c r="I17" s="47">
        <v>0</v>
      </c>
      <c r="J17" s="47">
        <v>0</v>
      </c>
      <c r="K17" s="47">
        <v>0</v>
      </c>
      <c r="L17" s="47"/>
      <c r="M17" s="36"/>
      <c r="N17" s="485">
        <v>0</v>
      </c>
    </row>
    <row r="18" spans="1:14" ht="14.25" x14ac:dyDescent="0.45">
      <c r="A18" s="6">
        <v>6</v>
      </c>
      <c r="B18" s="93" t="s">
        <v>105</v>
      </c>
      <c r="C18" s="613" t="s">
        <v>204</v>
      </c>
      <c r="D18" s="93" t="s">
        <v>200</v>
      </c>
      <c r="E18" s="8">
        <f t="shared" si="0"/>
        <v>20</v>
      </c>
      <c r="F18" s="47">
        <v>20</v>
      </c>
      <c r="G18" s="47">
        <v>0</v>
      </c>
      <c r="H18" s="47">
        <v>0</v>
      </c>
      <c r="I18" s="47">
        <v>0</v>
      </c>
      <c r="J18" s="47">
        <v>0</v>
      </c>
      <c r="K18" s="47">
        <v>0</v>
      </c>
      <c r="L18" s="47"/>
      <c r="M18" s="36"/>
      <c r="N18" s="485">
        <v>0</v>
      </c>
    </row>
    <row r="19" spans="1:14" ht="14.25" x14ac:dyDescent="0.45">
      <c r="A19" s="6">
        <v>7</v>
      </c>
      <c r="B19" s="93" t="s">
        <v>106</v>
      </c>
      <c r="C19" s="613" t="s">
        <v>205</v>
      </c>
      <c r="D19" s="93" t="s">
        <v>200</v>
      </c>
      <c r="E19" s="8">
        <f t="shared" si="0"/>
        <v>20</v>
      </c>
      <c r="F19" s="47">
        <v>20</v>
      </c>
      <c r="G19" s="47">
        <v>0</v>
      </c>
      <c r="H19" s="47">
        <v>0</v>
      </c>
      <c r="I19" s="47">
        <v>0</v>
      </c>
      <c r="J19" s="47">
        <v>0</v>
      </c>
      <c r="K19" s="47">
        <v>0</v>
      </c>
      <c r="L19" s="47"/>
      <c r="M19" s="36"/>
      <c r="N19" s="485">
        <v>0</v>
      </c>
    </row>
    <row r="20" spans="1:14" ht="14.25" x14ac:dyDescent="0.45">
      <c r="A20" s="6">
        <v>8</v>
      </c>
      <c r="B20" s="93" t="s">
        <v>107</v>
      </c>
      <c r="C20" s="93" t="s">
        <v>206</v>
      </c>
      <c r="D20" s="93" t="s">
        <v>207</v>
      </c>
      <c r="E20" s="8">
        <f t="shared" si="0"/>
        <v>1</v>
      </c>
      <c r="F20" s="47">
        <v>1</v>
      </c>
      <c r="G20" s="47">
        <v>0</v>
      </c>
      <c r="H20" s="47">
        <v>0</v>
      </c>
      <c r="I20" s="47">
        <v>0</v>
      </c>
      <c r="J20" s="47">
        <v>0</v>
      </c>
      <c r="K20" s="47">
        <v>0</v>
      </c>
      <c r="L20" s="47"/>
      <c r="M20" s="36"/>
      <c r="N20" s="485">
        <v>0</v>
      </c>
    </row>
    <row r="21" spans="1:14" ht="14.25" x14ac:dyDescent="0.45">
      <c r="A21" s="6">
        <v>9</v>
      </c>
      <c r="B21" s="93" t="s">
        <v>108</v>
      </c>
      <c r="C21" s="93" t="s">
        <v>208</v>
      </c>
      <c r="D21" s="93" t="s">
        <v>207</v>
      </c>
      <c r="E21" s="8">
        <f t="shared" si="0"/>
        <v>50</v>
      </c>
      <c r="F21" s="47">
        <v>0</v>
      </c>
      <c r="G21" s="47">
        <v>20</v>
      </c>
      <c r="H21" s="47">
        <v>0</v>
      </c>
      <c r="I21" s="47">
        <v>30</v>
      </c>
      <c r="J21" s="47">
        <v>0</v>
      </c>
      <c r="K21" s="47">
        <v>0</v>
      </c>
      <c r="L21" s="47"/>
      <c r="M21" s="36"/>
      <c r="N21" s="485">
        <v>0</v>
      </c>
    </row>
    <row r="22" spans="1:14" ht="14.25" x14ac:dyDescent="0.45">
      <c r="A22" s="6">
        <v>10</v>
      </c>
      <c r="B22" s="93" t="s">
        <v>109</v>
      </c>
      <c r="C22" s="93" t="s">
        <v>209</v>
      </c>
      <c r="D22" s="93" t="s">
        <v>207</v>
      </c>
      <c r="E22" s="8">
        <f t="shared" si="0"/>
        <v>1</v>
      </c>
      <c r="F22" s="47">
        <v>1</v>
      </c>
      <c r="G22" s="47">
        <v>0</v>
      </c>
      <c r="H22" s="47">
        <v>0</v>
      </c>
      <c r="I22" s="47">
        <v>0</v>
      </c>
      <c r="J22" s="47">
        <v>0</v>
      </c>
      <c r="K22" s="47">
        <v>0</v>
      </c>
      <c r="L22" s="47"/>
      <c r="M22" s="36"/>
      <c r="N22" s="485">
        <v>0</v>
      </c>
    </row>
    <row r="23" spans="1:14" ht="14.25" x14ac:dyDescent="0.45">
      <c r="A23" s="6">
        <v>12</v>
      </c>
      <c r="B23" s="93" t="s">
        <v>111</v>
      </c>
      <c r="C23" s="613" t="s">
        <v>210</v>
      </c>
      <c r="D23" s="93" t="s">
        <v>207</v>
      </c>
      <c r="E23" s="8">
        <f t="shared" si="0"/>
        <v>20</v>
      </c>
      <c r="F23" s="47">
        <v>0</v>
      </c>
      <c r="G23" s="47">
        <v>0</v>
      </c>
      <c r="H23" s="47">
        <v>0</v>
      </c>
      <c r="I23" s="47">
        <v>20</v>
      </c>
      <c r="J23" s="47">
        <v>0</v>
      </c>
      <c r="K23" s="47">
        <v>0</v>
      </c>
      <c r="L23" s="47"/>
      <c r="M23" s="36"/>
      <c r="N23" s="485">
        <v>0</v>
      </c>
    </row>
    <row r="24" spans="1:14" ht="14.25" x14ac:dyDescent="0.45">
      <c r="A24" s="6">
        <v>13</v>
      </c>
      <c r="B24" s="93" t="s">
        <v>112</v>
      </c>
      <c r="C24" s="613" t="s">
        <v>211</v>
      </c>
      <c r="D24" s="93" t="s">
        <v>207</v>
      </c>
      <c r="E24" s="8">
        <f t="shared" si="0"/>
        <v>20</v>
      </c>
      <c r="F24" s="47">
        <v>0</v>
      </c>
      <c r="G24" s="47">
        <v>0</v>
      </c>
      <c r="H24" s="47">
        <v>0</v>
      </c>
      <c r="I24" s="47">
        <v>20</v>
      </c>
      <c r="J24" s="47">
        <v>0</v>
      </c>
      <c r="K24" s="47">
        <v>0</v>
      </c>
      <c r="L24" s="47"/>
      <c r="M24" s="36"/>
      <c r="N24" s="485">
        <v>0</v>
      </c>
    </row>
    <row r="25" spans="1:14" ht="14.25" x14ac:dyDescent="0.45">
      <c r="A25" s="6">
        <v>14</v>
      </c>
      <c r="B25" s="93" t="s">
        <v>113</v>
      </c>
      <c r="C25" s="613" t="s">
        <v>212</v>
      </c>
      <c r="D25" s="93" t="s">
        <v>207</v>
      </c>
      <c r="E25" s="8">
        <f t="shared" si="0"/>
        <v>20</v>
      </c>
      <c r="F25" s="47">
        <v>0</v>
      </c>
      <c r="G25" s="47">
        <v>0</v>
      </c>
      <c r="H25" s="47">
        <v>0</v>
      </c>
      <c r="I25" s="47">
        <v>20</v>
      </c>
      <c r="J25" s="47">
        <v>0</v>
      </c>
      <c r="K25" s="47">
        <v>0</v>
      </c>
      <c r="L25" s="47"/>
      <c r="M25" s="36"/>
      <c r="N25" s="485">
        <v>0</v>
      </c>
    </row>
    <row r="26" spans="1:14" ht="14.25" x14ac:dyDescent="0.45">
      <c r="A26" s="6">
        <v>15</v>
      </c>
      <c r="B26" s="93" t="s">
        <v>114</v>
      </c>
      <c r="C26" s="93" t="s">
        <v>213</v>
      </c>
      <c r="D26" s="93" t="s">
        <v>200</v>
      </c>
      <c r="E26" s="8">
        <f t="shared" si="0"/>
        <v>10</v>
      </c>
      <c r="F26" s="47">
        <v>10</v>
      </c>
      <c r="G26" s="47">
        <v>0</v>
      </c>
      <c r="H26" s="47">
        <v>0</v>
      </c>
      <c r="I26" s="47">
        <v>0</v>
      </c>
      <c r="J26" s="47">
        <v>0</v>
      </c>
      <c r="K26" s="47">
        <v>0</v>
      </c>
      <c r="L26" s="47"/>
      <c r="M26" s="36"/>
      <c r="N26" s="485">
        <v>0</v>
      </c>
    </row>
    <row r="27" spans="1:14" ht="14.25" x14ac:dyDescent="0.45">
      <c r="A27" s="6">
        <v>16</v>
      </c>
      <c r="B27" s="93" t="s">
        <v>115</v>
      </c>
      <c r="C27" s="93" t="s">
        <v>214</v>
      </c>
      <c r="D27" s="93" t="s">
        <v>200</v>
      </c>
      <c r="E27" s="8">
        <f t="shared" si="0"/>
        <v>10</v>
      </c>
      <c r="F27" s="47">
        <v>10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47"/>
      <c r="M27" s="36"/>
      <c r="N27" s="485">
        <v>0</v>
      </c>
    </row>
    <row r="28" spans="1:14" ht="14.25" x14ac:dyDescent="0.45">
      <c r="A28" s="6">
        <v>17</v>
      </c>
      <c r="B28" s="93" t="s">
        <v>116</v>
      </c>
      <c r="C28" s="93" t="s">
        <v>215</v>
      </c>
      <c r="D28" s="93" t="s">
        <v>207</v>
      </c>
      <c r="E28" s="8">
        <f t="shared" si="0"/>
        <v>20</v>
      </c>
      <c r="F28" s="47">
        <v>10</v>
      </c>
      <c r="G28" s="47">
        <v>0</v>
      </c>
      <c r="H28" s="47">
        <v>0</v>
      </c>
      <c r="I28" s="47">
        <v>10</v>
      </c>
      <c r="J28" s="47">
        <v>0</v>
      </c>
      <c r="K28" s="47">
        <v>0</v>
      </c>
      <c r="L28" s="47"/>
      <c r="M28" s="36"/>
      <c r="N28" s="485">
        <v>0</v>
      </c>
    </row>
    <row r="29" spans="1:14" ht="14.25" x14ac:dyDescent="0.45">
      <c r="A29" s="6">
        <v>18</v>
      </c>
      <c r="B29" s="93" t="s">
        <v>117</v>
      </c>
      <c r="C29" s="93" t="s">
        <v>216</v>
      </c>
      <c r="D29" s="93" t="s">
        <v>207</v>
      </c>
      <c r="E29" s="8">
        <f t="shared" si="0"/>
        <v>20</v>
      </c>
      <c r="F29" s="47">
        <v>10</v>
      </c>
      <c r="G29" s="47">
        <v>0</v>
      </c>
      <c r="H29" s="47">
        <v>0</v>
      </c>
      <c r="I29" s="47">
        <v>10</v>
      </c>
      <c r="J29" s="47">
        <v>0</v>
      </c>
      <c r="K29" s="47">
        <v>0</v>
      </c>
      <c r="L29" s="47"/>
      <c r="M29" s="36"/>
      <c r="N29" s="485">
        <v>0</v>
      </c>
    </row>
    <row r="30" spans="1:14" ht="14.25" x14ac:dyDescent="0.45">
      <c r="A30" s="6">
        <v>19</v>
      </c>
      <c r="B30" s="93" t="s">
        <v>118</v>
      </c>
      <c r="C30" s="93" t="s">
        <v>217</v>
      </c>
      <c r="D30" s="93" t="s">
        <v>200</v>
      </c>
      <c r="E30" s="8">
        <f t="shared" si="0"/>
        <v>58</v>
      </c>
      <c r="F30" s="47">
        <v>10</v>
      </c>
      <c r="G30" s="47">
        <v>0</v>
      </c>
      <c r="H30" s="47">
        <v>18</v>
      </c>
      <c r="I30" s="47">
        <v>30</v>
      </c>
      <c r="J30" s="47">
        <v>0</v>
      </c>
      <c r="K30" s="47">
        <v>0</v>
      </c>
      <c r="L30" s="47"/>
      <c r="M30" s="36"/>
      <c r="N30" s="485">
        <v>0</v>
      </c>
    </row>
    <row r="31" spans="1:14" ht="14.25" x14ac:dyDescent="0.45">
      <c r="A31" s="6">
        <v>20</v>
      </c>
      <c r="B31" s="93" t="s">
        <v>119</v>
      </c>
      <c r="C31" s="93" t="s">
        <v>218</v>
      </c>
      <c r="D31" s="93" t="s">
        <v>200</v>
      </c>
      <c r="E31" s="8">
        <f t="shared" si="0"/>
        <v>58</v>
      </c>
      <c r="F31" s="47">
        <v>10</v>
      </c>
      <c r="G31" s="47">
        <v>0</v>
      </c>
      <c r="H31" s="47">
        <v>18</v>
      </c>
      <c r="I31" s="47">
        <v>30</v>
      </c>
      <c r="J31" s="47">
        <v>0</v>
      </c>
      <c r="K31" s="47">
        <v>0</v>
      </c>
      <c r="L31" s="47"/>
      <c r="M31" s="36"/>
      <c r="N31" s="485">
        <v>0</v>
      </c>
    </row>
    <row r="32" spans="1:14" ht="14.25" x14ac:dyDescent="0.45">
      <c r="A32" s="6">
        <v>21</v>
      </c>
      <c r="B32" s="93" t="s">
        <v>120</v>
      </c>
      <c r="C32" s="93" t="s">
        <v>219</v>
      </c>
      <c r="D32" s="93" t="s">
        <v>207</v>
      </c>
      <c r="E32" s="8">
        <f t="shared" si="0"/>
        <v>39</v>
      </c>
      <c r="F32" s="47">
        <v>20</v>
      </c>
      <c r="G32" s="47">
        <v>0</v>
      </c>
      <c r="H32" s="47">
        <v>9</v>
      </c>
      <c r="I32" s="47">
        <v>10</v>
      </c>
      <c r="J32" s="47">
        <v>0</v>
      </c>
      <c r="K32" s="47">
        <v>0</v>
      </c>
      <c r="L32" s="47"/>
      <c r="M32" s="36"/>
      <c r="N32" s="485">
        <v>0</v>
      </c>
    </row>
    <row r="33" spans="1:14" ht="14.25" x14ac:dyDescent="0.45">
      <c r="A33" s="6">
        <v>22</v>
      </c>
      <c r="B33" s="93" t="s">
        <v>121</v>
      </c>
      <c r="C33" s="93" t="s">
        <v>220</v>
      </c>
      <c r="D33" s="93" t="s">
        <v>207</v>
      </c>
      <c r="E33" s="8">
        <f t="shared" si="0"/>
        <v>39</v>
      </c>
      <c r="F33" s="47">
        <v>20</v>
      </c>
      <c r="G33" s="47">
        <v>0</v>
      </c>
      <c r="H33" s="47">
        <v>9</v>
      </c>
      <c r="I33" s="47">
        <v>10</v>
      </c>
      <c r="J33" s="47">
        <v>0</v>
      </c>
      <c r="K33" s="47">
        <v>0</v>
      </c>
      <c r="L33" s="47"/>
      <c r="M33" s="36"/>
      <c r="N33" s="485">
        <v>0</v>
      </c>
    </row>
    <row r="34" spans="1:14" ht="14.25" x14ac:dyDescent="0.45">
      <c r="A34" s="6">
        <v>23</v>
      </c>
      <c r="B34" s="93" t="s">
        <v>122</v>
      </c>
      <c r="C34" s="93" t="s">
        <v>221</v>
      </c>
      <c r="D34" s="93" t="s">
        <v>200</v>
      </c>
      <c r="E34" s="8">
        <f t="shared" si="0"/>
        <v>38</v>
      </c>
      <c r="F34" s="47">
        <v>0</v>
      </c>
      <c r="G34" s="47">
        <v>0</v>
      </c>
      <c r="H34" s="47">
        <v>18</v>
      </c>
      <c r="I34" s="47">
        <v>20</v>
      </c>
      <c r="J34" s="47">
        <v>0</v>
      </c>
      <c r="K34" s="47">
        <v>0</v>
      </c>
      <c r="L34" s="47"/>
      <c r="M34" s="36"/>
      <c r="N34" s="485">
        <v>0</v>
      </c>
    </row>
    <row r="35" spans="1:14" ht="14.25" x14ac:dyDescent="0.45">
      <c r="A35" s="6">
        <v>24</v>
      </c>
      <c r="B35" s="93" t="s">
        <v>123</v>
      </c>
      <c r="C35" s="93" t="s">
        <v>222</v>
      </c>
      <c r="D35" s="93" t="s">
        <v>200</v>
      </c>
      <c r="E35" s="8">
        <f t="shared" si="0"/>
        <v>38</v>
      </c>
      <c r="F35" s="47">
        <v>0</v>
      </c>
      <c r="G35" s="47">
        <v>0</v>
      </c>
      <c r="H35" s="47">
        <v>18</v>
      </c>
      <c r="I35" s="47">
        <v>20</v>
      </c>
      <c r="J35" s="47">
        <v>0</v>
      </c>
      <c r="K35" s="47">
        <v>0</v>
      </c>
      <c r="L35" s="47"/>
      <c r="M35" s="36"/>
      <c r="N35" s="485">
        <v>0</v>
      </c>
    </row>
    <row r="36" spans="1:14" ht="14.25" x14ac:dyDescent="0.45">
      <c r="A36" s="6">
        <v>25</v>
      </c>
      <c r="B36" s="93" t="s">
        <v>124</v>
      </c>
      <c r="C36" s="93" t="s">
        <v>223</v>
      </c>
      <c r="D36" s="93" t="s">
        <v>207</v>
      </c>
      <c r="E36" s="8">
        <f t="shared" si="0"/>
        <v>22</v>
      </c>
      <c r="F36" s="47">
        <v>20</v>
      </c>
      <c r="G36" s="47">
        <v>0</v>
      </c>
      <c r="H36" s="47">
        <v>2</v>
      </c>
      <c r="I36" s="47">
        <v>0</v>
      </c>
      <c r="J36" s="47">
        <v>0</v>
      </c>
      <c r="K36" s="47">
        <v>0</v>
      </c>
      <c r="L36" s="47"/>
      <c r="M36" s="36"/>
      <c r="N36" s="485">
        <v>0</v>
      </c>
    </row>
    <row r="37" spans="1:14" ht="14.25" x14ac:dyDescent="0.45">
      <c r="A37" s="6">
        <v>26</v>
      </c>
      <c r="B37" s="93" t="s">
        <v>125</v>
      </c>
      <c r="C37" s="93" t="s">
        <v>224</v>
      </c>
      <c r="D37" s="93" t="s">
        <v>207</v>
      </c>
      <c r="E37" s="8">
        <f t="shared" si="0"/>
        <v>22</v>
      </c>
      <c r="F37" s="47">
        <v>20</v>
      </c>
      <c r="G37" s="47">
        <v>0</v>
      </c>
      <c r="H37" s="47">
        <v>2</v>
      </c>
      <c r="I37" s="47">
        <v>0</v>
      </c>
      <c r="J37" s="47">
        <v>0</v>
      </c>
      <c r="K37" s="47">
        <v>0</v>
      </c>
      <c r="L37" s="47"/>
      <c r="M37" s="36"/>
      <c r="N37" s="485">
        <v>0</v>
      </c>
    </row>
    <row r="38" spans="1:14" ht="14.25" x14ac:dyDescent="0.45">
      <c r="A38" s="6">
        <v>29</v>
      </c>
      <c r="B38" s="93" t="s">
        <v>130</v>
      </c>
      <c r="C38" s="93" t="s">
        <v>225</v>
      </c>
      <c r="D38" s="93" t="s">
        <v>200</v>
      </c>
      <c r="E38" s="8">
        <f t="shared" si="0"/>
        <v>17</v>
      </c>
      <c r="F38" s="47">
        <v>0</v>
      </c>
      <c r="G38" s="47">
        <v>17</v>
      </c>
      <c r="H38" s="47">
        <v>0</v>
      </c>
      <c r="I38" s="47">
        <v>0</v>
      </c>
      <c r="J38" s="47">
        <v>0</v>
      </c>
      <c r="K38" s="47">
        <v>0</v>
      </c>
      <c r="L38" s="47"/>
      <c r="M38" s="36"/>
      <c r="N38" s="485">
        <v>0</v>
      </c>
    </row>
    <row r="39" spans="1:14" ht="14.25" x14ac:dyDescent="0.45">
      <c r="A39" s="6">
        <v>30</v>
      </c>
      <c r="B39" s="93" t="s">
        <v>131</v>
      </c>
      <c r="C39" s="93" t="s">
        <v>226</v>
      </c>
      <c r="D39" s="93" t="s">
        <v>200</v>
      </c>
      <c r="E39" s="8">
        <f t="shared" si="0"/>
        <v>17</v>
      </c>
      <c r="F39" s="47">
        <v>0</v>
      </c>
      <c r="G39" s="47">
        <v>17</v>
      </c>
      <c r="H39" s="47">
        <v>0</v>
      </c>
      <c r="I39" s="47">
        <v>0</v>
      </c>
      <c r="J39" s="47">
        <v>0</v>
      </c>
      <c r="K39" s="47">
        <v>0</v>
      </c>
      <c r="L39" s="47"/>
      <c r="M39" s="36"/>
      <c r="N39" s="485">
        <v>0</v>
      </c>
    </row>
    <row r="40" spans="1:14" ht="14.25" x14ac:dyDescent="0.45">
      <c r="A40" s="6">
        <v>31</v>
      </c>
      <c r="B40" s="93" t="s">
        <v>132</v>
      </c>
      <c r="C40" s="93" t="s">
        <v>227</v>
      </c>
      <c r="D40" s="93" t="s">
        <v>207</v>
      </c>
      <c r="E40" s="8">
        <f t="shared" si="0"/>
        <v>19</v>
      </c>
      <c r="F40" s="47">
        <v>0</v>
      </c>
      <c r="G40" s="47">
        <v>19</v>
      </c>
      <c r="H40" s="47">
        <v>0</v>
      </c>
      <c r="I40" s="47">
        <v>0</v>
      </c>
      <c r="J40" s="47">
        <v>0</v>
      </c>
      <c r="K40" s="47">
        <v>0</v>
      </c>
      <c r="L40" s="47"/>
      <c r="M40" s="36"/>
      <c r="N40" s="485">
        <v>0</v>
      </c>
    </row>
    <row r="41" spans="1:14" ht="14.25" x14ac:dyDescent="0.45">
      <c r="A41" s="6">
        <v>32</v>
      </c>
      <c r="B41" s="93" t="s">
        <v>133</v>
      </c>
      <c r="C41" s="93" t="s">
        <v>228</v>
      </c>
      <c r="D41" s="93" t="s">
        <v>207</v>
      </c>
      <c r="E41" s="8">
        <f t="shared" si="0"/>
        <v>19</v>
      </c>
      <c r="F41" s="47">
        <v>0</v>
      </c>
      <c r="G41" s="47">
        <v>19</v>
      </c>
      <c r="H41" s="47">
        <v>0</v>
      </c>
      <c r="I41" s="47">
        <v>0</v>
      </c>
      <c r="J41" s="47">
        <v>0</v>
      </c>
      <c r="K41" s="47">
        <v>0</v>
      </c>
      <c r="L41" s="47"/>
      <c r="M41" s="36"/>
      <c r="N41" s="485">
        <v>0</v>
      </c>
    </row>
    <row r="42" spans="1:14" ht="14.25" x14ac:dyDescent="0.45">
      <c r="A42" s="6">
        <v>33</v>
      </c>
      <c r="B42" s="93" t="s">
        <v>134</v>
      </c>
      <c r="C42" s="93" t="s">
        <v>229</v>
      </c>
      <c r="D42" s="93" t="s">
        <v>200</v>
      </c>
      <c r="E42" s="8">
        <f t="shared" si="0"/>
        <v>25</v>
      </c>
      <c r="F42" s="47">
        <v>0</v>
      </c>
      <c r="G42" s="47">
        <v>25</v>
      </c>
      <c r="H42" s="47">
        <v>0</v>
      </c>
      <c r="I42" s="47">
        <v>0</v>
      </c>
      <c r="J42" s="47">
        <v>0</v>
      </c>
      <c r="K42" s="47">
        <v>0</v>
      </c>
      <c r="L42" s="47"/>
      <c r="M42" s="36"/>
      <c r="N42" s="485">
        <v>0</v>
      </c>
    </row>
    <row r="43" spans="1:14" ht="14.25" x14ac:dyDescent="0.45">
      <c r="A43" s="6">
        <v>34</v>
      </c>
      <c r="B43" s="93" t="s">
        <v>135</v>
      </c>
      <c r="C43" s="93" t="s">
        <v>230</v>
      </c>
      <c r="D43" s="93" t="s">
        <v>200</v>
      </c>
      <c r="E43" s="8">
        <f t="shared" si="0"/>
        <v>25</v>
      </c>
      <c r="F43" s="47">
        <v>0</v>
      </c>
      <c r="G43" s="47">
        <v>25</v>
      </c>
      <c r="H43" s="47">
        <v>0</v>
      </c>
      <c r="I43" s="47">
        <v>0</v>
      </c>
      <c r="J43" s="47">
        <v>0</v>
      </c>
      <c r="K43" s="47">
        <v>0</v>
      </c>
      <c r="L43" s="47"/>
      <c r="M43" s="36"/>
      <c r="N43" s="485">
        <v>0</v>
      </c>
    </row>
    <row r="44" spans="1:14" ht="14.25" x14ac:dyDescent="0.45">
      <c r="A44" s="6">
        <v>35</v>
      </c>
      <c r="B44" s="93" t="s">
        <v>136</v>
      </c>
      <c r="C44" s="93" t="s">
        <v>231</v>
      </c>
      <c r="D44" s="93" t="s">
        <v>207</v>
      </c>
      <c r="E44" s="8">
        <f t="shared" si="0"/>
        <v>19</v>
      </c>
      <c r="F44" s="47">
        <v>0</v>
      </c>
      <c r="G44" s="47">
        <v>19</v>
      </c>
      <c r="H44" s="47">
        <v>0</v>
      </c>
      <c r="I44" s="47">
        <v>0</v>
      </c>
      <c r="J44" s="47">
        <v>0</v>
      </c>
      <c r="K44" s="47">
        <v>0</v>
      </c>
      <c r="L44" s="47"/>
      <c r="M44" s="36"/>
      <c r="N44" s="485">
        <v>0</v>
      </c>
    </row>
    <row r="45" spans="1:14" ht="14.25" x14ac:dyDescent="0.45">
      <c r="A45" s="6">
        <v>36</v>
      </c>
      <c r="B45" s="93" t="s">
        <v>137</v>
      </c>
      <c r="C45" s="93" t="s">
        <v>232</v>
      </c>
      <c r="D45" s="93" t="s">
        <v>207</v>
      </c>
      <c r="E45" s="8">
        <f t="shared" si="0"/>
        <v>19</v>
      </c>
      <c r="F45" s="47">
        <v>0</v>
      </c>
      <c r="G45" s="47">
        <v>19</v>
      </c>
      <c r="H45" s="47">
        <v>0</v>
      </c>
      <c r="I45" s="47">
        <v>0</v>
      </c>
      <c r="J45" s="47">
        <v>0</v>
      </c>
      <c r="K45" s="47">
        <v>0</v>
      </c>
      <c r="L45" s="47"/>
      <c r="M45" s="36"/>
      <c r="N45" s="485">
        <v>0</v>
      </c>
    </row>
    <row r="46" spans="1:14" ht="14.25" x14ac:dyDescent="0.45">
      <c r="A46" s="6">
        <v>37</v>
      </c>
      <c r="B46" s="93" t="s">
        <v>21</v>
      </c>
      <c r="C46" s="93" t="s">
        <v>233</v>
      </c>
      <c r="D46" s="93" t="s">
        <v>234</v>
      </c>
      <c r="E46" s="8">
        <f t="shared" si="0"/>
        <v>194</v>
      </c>
      <c r="F46" s="47">
        <v>0</v>
      </c>
      <c r="G46" s="47">
        <v>0</v>
      </c>
      <c r="H46" s="47">
        <v>0</v>
      </c>
      <c r="I46" s="47">
        <v>0</v>
      </c>
      <c r="J46" s="47">
        <v>97</v>
      </c>
      <c r="K46" s="47">
        <v>97</v>
      </c>
      <c r="L46" s="47"/>
      <c r="M46" s="36"/>
      <c r="N46" s="485">
        <v>0</v>
      </c>
    </row>
    <row r="47" spans="1:14" ht="14.25" x14ac:dyDescent="0.45">
      <c r="A47" s="6">
        <v>38</v>
      </c>
      <c r="B47" s="93" t="s">
        <v>19</v>
      </c>
      <c r="C47" s="93" t="s">
        <v>235</v>
      </c>
      <c r="D47" s="93" t="s">
        <v>234</v>
      </c>
      <c r="E47" s="8">
        <f t="shared" si="0"/>
        <v>46</v>
      </c>
      <c r="F47" s="47">
        <v>0</v>
      </c>
      <c r="G47" s="47">
        <v>0</v>
      </c>
      <c r="H47" s="47">
        <v>0</v>
      </c>
      <c r="I47" s="47">
        <v>0</v>
      </c>
      <c r="J47" s="47">
        <v>23</v>
      </c>
      <c r="K47" s="47">
        <v>23</v>
      </c>
      <c r="L47" s="47"/>
      <c r="M47" s="36"/>
      <c r="N47" s="485">
        <v>0</v>
      </c>
    </row>
    <row r="48" spans="1:14" ht="14.25" x14ac:dyDescent="0.45">
      <c r="A48" s="6">
        <v>39</v>
      </c>
      <c r="B48" s="93" t="s">
        <v>23</v>
      </c>
      <c r="C48" s="93" t="s">
        <v>236</v>
      </c>
      <c r="D48" s="93" t="s">
        <v>234</v>
      </c>
      <c r="E48" s="8">
        <f t="shared" si="0"/>
        <v>46</v>
      </c>
      <c r="F48" s="47">
        <v>0</v>
      </c>
      <c r="G48" s="47">
        <v>0</v>
      </c>
      <c r="H48" s="47">
        <v>0</v>
      </c>
      <c r="I48" s="47">
        <v>0</v>
      </c>
      <c r="J48" s="47">
        <v>23</v>
      </c>
      <c r="K48" s="47">
        <v>23</v>
      </c>
      <c r="L48" s="47"/>
      <c r="M48" s="36"/>
      <c r="N48" s="485">
        <v>0</v>
      </c>
    </row>
    <row r="49" spans="1:14" ht="14.25" x14ac:dyDescent="0.45">
      <c r="A49" s="6">
        <v>40</v>
      </c>
      <c r="B49" s="93" t="s">
        <v>25</v>
      </c>
      <c r="C49" s="93" t="s">
        <v>237</v>
      </c>
      <c r="D49" s="93" t="s">
        <v>234</v>
      </c>
      <c r="E49" s="8">
        <f t="shared" si="0"/>
        <v>26</v>
      </c>
      <c r="F49" s="47">
        <v>0</v>
      </c>
      <c r="G49" s="47">
        <v>0</v>
      </c>
      <c r="H49" s="47">
        <v>0</v>
      </c>
      <c r="I49" s="47">
        <v>0</v>
      </c>
      <c r="J49" s="47">
        <v>13</v>
      </c>
      <c r="K49" s="47">
        <v>13</v>
      </c>
      <c r="L49" s="47"/>
      <c r="M49" s="36"/>
      <c r="N49" s="485">
        <v>0</v>
      </c>
    </row>
    <row r="50" spans="1:14" ht="14.25" x14ac:dyDescent="0.45">
      <c r="A50" s="6">
        <v>41</v>
      </c>
      <c r="B50" s="93" t="s">
        <v>15</v>
      </c>
      <c r="C50" s="93" t="s">
        <v>238</v>
      </c>
      <c r="D50" s="93" t="s">
        <v>234</v>
      </c>
      <c r="E50" s="8">
        <f t="shared" si="0"/>
        <v>50</v>
      </c>
      <c r="F50" s="47">
        <v>0</v>
      </c>
      <c r="G50" s="47">
        <v>0</v>
      </c>
      <c r="H50" s="47">
        <v>0</v>
      </c>
      <c r="I50" s="47">
        <v>0</v>
      </c>
      <c r="J50" s="47">
        <v>25</v>
      </c>
      <c r="K50" s="47">
        <v>25</v>
      </c>
      <c r="L50" s="47"/>
      <c r="M50" s="36"/>
      <c r="N50" s="485">
        <v>0</v>
      </c>
    </row>
    <row r="51" spans="1:14" ht="14.25" x14ac:dyDescent="0.45">
      <c r="A51" s="6">
        <v>42</v>
      </c>
      <c r="B51" s="93" t="s">
        <v>12</v>
      </c>
      <c r="C51" s="93" t="s">
        <v>239</v>
      </c>
      <c r="D51" s="93" t="s">
        <v>234</v>
      </c>
      <c r="E51" s="8">
        <f t="shared" si="0"/>
        <v>20</v>
      </c>
      <c r="F51" s="47">
        <v>0</v>
      </c>
      <c r="G51" s="47">
        <v>0</v>
      </c>
      <c r="H51" s="47">
        <v>0</v>
      </c>
      <c r="I51" s="47">
        <v>0</v>
      </c>
      <c r="J51" s="47">
        <v>10</v>
      </c>
      <c r="K51" s="47">
        <v>10</v>
      </c>
      <c r="L51" s="47"/>
      <c r="M51" s="36"/>
      <c r="N51" s="485">
        <v>0</v>
      </c>
    </row>
    <row r="52" spans="1:14" ht="14.65" thickBot="1" x14ac:dyDescent="0.5">
      <c r="A52" s="6">
        <v>43</v>
      </c>
      <c r="B52" s="93" t="s">
        <v>17</v>
      </c>
      <c r="C52" s="93" t="s">
        <v>240</v>
      </c>
      <c r="D52" s="93" t="s">
        <v>234</v>
      </c>
      <c r="E52" s="8">
        <f t="shared" si="0"/>
        <v>20</v>
      </c>
      <c r="F52" s="47">
        <v>0</v>
      </c>
      <c r="G52" s="47">
        <v>0</v>
      </c>
      <c r="H52" s="47">
        <v>0</v>
      </c>
      <c r="I52" s="47">
        <v>0</v>
      </c>
      <c r="J52" s="47">
        <v>10</v>
      </c>
      <c r="K52" s="47">
        <v>10</v>
      </c>
      <c r="L52" s="47"/>
      <c r="M52" s="36"/>
      <c r="N52" s="485">
        <v>0</v>
      </c>
    </row>
    <row r="53" spans="1:14" ht="14.25" x14ac:dyDescent="0.45">
      <c r="A53" s="90"/>
      <c r="B53" s="94"/>
      <c r="C53" s="94"/>
      <c r="D53" s="94"/>
      <c r="E53" s="55">
        <f>SUM(E14:E52)</f>
        <v>1196</v>
      </c>
      <c r="F53" s="55">
        <f t="shared" ref="F53:L53" si="1">SUM(F14:F52)</f>
        <v>210</v>
      </c>
      <c r="G53" s="55">
        <f t="shared" si="1"/>
        <v>260</v>
      </c>
      <c r="H53" s="55">
        <f t="shared" si="1"/>
        <v>94</v>
      </c>
      <c r="I53" s="55">
        <f t="shared" si="1"/>
        <v>230</v>
      </c>
      <c r="J53" s="55">
        <f t="shared" si="1"/>
        <v>201</v>
      </c>
      <c r="K53" s="55">
        <f t="shared" si="1"/>
        <v>201</v>
      </c>
      <c r="L53" s="55">
        <f t="shared" si="1"/>
        <v>0</v>
      </c>
      <c r="M53" s="36"/>
      <c r="N53" s="55">
        <f t="shared" ref="N53" si="2">SUM(N14:N52)</f>
        <v>0</v>
      </c>
    </row>
    <row r="54" spans="1:14" ht="14.25" x14ac:dyDescent="0.45">
      <c r="A54" s="91"/>
      <c r="B54" s="85" t="s">
        <v>54</v>
      </c>
      <c r="C54" s="85"/>
      <c r="D54" s="85"/>
      <c r="E54" s="60">
        <v>489.62446207599999</v>
      </c>
      <c r="F54" s="61">
        <v>64.278937499999998</v>
      </c>
      <c r="G54" s="61">
        <v>65.617581000000001</v>
      </c>
      <c r="H54" s="61">
        <v>29.297515000000001</v>
      </c>
      <c r="I54" s="61">
        <v>64.283877500000003</v>
      </c>
      <c r="J54" s="61">
        <v>67.414033272000012</v>
      </c>
      <c r="K54" s="61">
        <v>67.414033272000012</v>
      </c>
      <c r="L54" s="61">
        <v>0</v>
      </c>
      <c r="M54" s="36"/>
      <c r="N54" s="162"/>
    </row>
    <row r="55" spans="1:14" ht="14.25" x14ac:dyDescent="0.45">
      <c r="A55" s="74"/>
      <c r="B55" s="74"/>
      <c r="C55" s="44"/>
      <c r="D55" s="44"/>
      <c r="E55" s="78"/>
      <c r="F55" s="78"/>
      <c r="G55" s="78"/>
      <c r="H55" s="78"/>
      <c r="I55" s="78"/>
      <c r="J55" s="78"/>
      <c r="K55" s="78"/>
      <c r="L55" s="78"/>
      <c r="M55" s="29"/>
      <c r="N55" s="473"/>
    </row>
    <row r="56" spans="1:14" ht="14.25" x14ac:dyDescent="0.45">
      <c r="A56" s="51"/>
      <c r="B56" s="51"/>
      <c r="C56" s="51"/>
      <c r="D56" s="51"/>
      <c r="E56" s="51"/>
      <c r="F56" s="51"/>
      <c r="G56" s="51"/>
      <c r="H56" s="51"/>
      <c r="I56" s="51"/>
      <c r="J56" s="46"/>
      <c r="K56" s="51"/>
      <c r="L56" s="51"/>
      <c r="M56" s="29"/>
      <c r="N56" s="58"/>
    </row>
    <row r="57" spans="1:14" ht="14.25" x14ac:dyDescent="0.4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36"/>
      <c r="N57" s="5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>
    <tabColor theme="9" tint="-0.249977111117893"/>
  </sheetPr>
  <dimension ref="A1:AP280"/>
  <sheetViews>
    <sheetView zoomScaleNormal="100" workbookViewId="0">
      <pane xSplit="15" ySplit="10" topLeftCell="P11" activePane="bottomRight" state="frozen"/>
      <selection pane="topRight" activeCell="Q1" sqref="Q1"/>
      <selection pane="bottomLeft" activeCell="A13" sqref="A13"/>
      <selection pane="bottomRight" activeCell="D13" sqref="D13"/>
    </sheetView>
  </sheetViews>
  <sheetFormatPr defaultColWidth="9.25" defaultRowHeight="14.25" x14ac:dyDescent="0.45"/>
  <cols>
    <col min="1" max="1" width="5.75" style="44" customWidth="1"/>
    <col min="2" max="2" width="14.4140625" style="96" customWidth="1"/>
    <col min="3" max="3" width="36" style="44" customWidth="1"/>
    <col min="4" max="4" width="13" style="74" customWidth="1"/>
    <col min="5" max="5" width="11.1640625" style="74" customWidth="1"/>
    <col min="6" max="6" width="16" style="53" customWidth="1"/>
    <col min="7" max="7" width="6.4140625" style="74" customWidth="1"/>
    <col min="8" max="10" width="8.75" style="478" customWidth="1"/>
    <col min="11" max="11" width="10.1640625" style="545" customWidth="1"/>
    <col min="12" max="12" width="13.83203125" style="51" customWidth="1"/>
    <col min="13" max="13" width="12" style="107" customWidth="1"/>
    <col min="14" max="14" width="11.25" style="63" customWidth="1"/>
    <col min="15" max="15" width="17.1640625" style="41" customWidth="1"/>
    <col min="16" max="16" width="10.25" style="41" customWidth="1"/>
    <col min="17" max="17" width="12.4140625" style="41" customWidth="1"/>
    <col min="18" max="19" width="7.4140625" style="41" customWidth="1"/>
    <col min="20" max="20" width="9" style="44" customWidth="1"/>
    <col min="21" max="21" width="2.25" style="44" customWidth="1"/>
    <col min="22" max="22" width="4.75" style="44" customWidth="1"/>
    <col min="23" max="23" width="9.25" style="44" customWidth="1"/>
    <col min="24" max="24" width="18" style="300" customWidth="1"/>
    <col min="25" max="25" width="10.25" style="44" customWidth="1"/>
    <col min="26" max="26" width="7" style="44" customWidth="1"/>
    <col min="27" max="27" width="16.25" style="44" customWidth="1"/>
    <col min="28" max="33" width="10.75" style="44" customWidth="1"/>
    <col min="34" max="34" width="14.25" style="30" customWidth="1"/>
    <col min="35" max="36" width="4.25" style="44" customWidth="1"/>
    <col min="37" max="42" width="9.25" style="44"/>
    <col min="43" max="43" width="11.4140625" style="44" bestFit="1" customWidth="1"/>
    <col min="44" max="16384" width="9.25" style="44"/>
  </cols>
  <sheetData>
    <row r="1" spans="1:36" s="31" customFormat="1" ht="25.5" x14ac:dyDescent="0.45">
      <c r="A1" s="26" t="s">
        <v>241</v>
      </c>
      <c r="B1" s="39"/>
      <c r="D1" s="92"/>
      <c r="E1" s="92"/>
      <c r="F1" s="115"/>
      <c r="G1" s="92"/>
      <c r="H1" s="525"/>
      <c r="I1" s="525"/>
      <c r="J1" s="525"/>
      <c r="K1" s="534"/>
      <c r="L1" s="157"/>
      <c r="M1" s="32"/>
      <c r="N1" s="32"/>
      <c r="O1" s="115"/>
      <c r="P1" s="115"/>
      <c r="Q1" s="115"/>
      <c r="R1" s="115"/>
      <c r="S1" s="115"/>
      <c r="T1" s="115"/>
      <c r="V1" s="32"/>
      <c r="W1" s="32"/>
      <c r="X1" s="296"/>
      <c r="AA1" s="105"/>
    </row>
    <row r="2" spans="1:36" s="31" customFormat="1" ht="13.5" customHeight="1" x14ac:dyDescent="0.45">
      <c r="A2" s="92"/>
      <c r="B2" s="92"/>
      <c r="C2" s="92"/>
      <c r="D2" s="92"/>
      <c r="E2" s="92"/>
      <c r="F2" s="115"/>
      <c r="G2" s="92"/>
      <c r="H2" s="525"/>
      <c r="I2" s="525"/>
      <c r="J2" s="525"/>
      <c r="K2" s="534"/>
      <c r="L2" s="157"/>
      <c r="M2" s="32"/>
      <c r="N2" s="32"/>
      <c r="O2" s="115"/>
      <c r="P2" s="115"/>
      <c r="Q2" s="115"/>
      <c r="R2" s="115"/>
      <c r="S2" s="115"/>
      <c r="T2" s="115"/>
      <c r="V2" s="32"/>
      <c r="W2" s="32"/>
      <c r="X2" s="296"/>
      <c r="AA2" s="105"/>
    </row>
    <row r="3" spans="1:36" s="33" customFormat="1" ht="13.5" customHeight="1" x14ac:dyDescent="0.45">
      <c r="B3" s="298" t="s">
        <v>242</v>
      </c>
      <c r="C3" s="299">
        <v>45257</v>
      </c>
      <c r="H3" s="513"/>
      <c r="I3" s="513"/>
      <c r="J3" s="513"/>
      <c r="K3" s="535"/>
      <c r="L3" s="514"/>
      <c r="O3" s="141" t="s">
        <v>243</v>
      </c>
      <c r="P3" s="106"/>
      <c r="Q3" s="106"/>
      <c r="R3" s="106"/>
      <c r="S3" s="106"/>
      <c r="T3" s="106"/>
      <c r="X3" s="423"/>
    </row>
    <row r="4" spans="1:36" s="28" customFormat="1" ht="13.5" customHeight="1" thickBot="1" x14ac:dyDescent="0.5">
      <c r="B4" s="127"/>
      <c r="C4" s="62"/>
      <c r="F4" s="128"/>
      <c r="H4" s="500"/>
      <c r="I4" s="500"/>
      <c r="J4" s="500"/>
      <c r="K4" s="536"/>
      <c r="L4" s="36"/>
      <c r="M4" s="72"/>
      <c r="N4" s="72"/>
      <c r="O4" s="27" t="s">
        <v>51</v>
      </c>
      <c r="P4" s="27"/>
      <c r="Q4" s="27"/>
      <c r="R4" s="27"/>
      <c r="S4" s="27"/>
      <c r="T4" s="27"/>
      <c r="X4" s="424"/>
    </row>
    <row r="5" spans="1:36" s="31" customFormat="1" ht="13.5" customHeight="1" x14ac:dyDescent="0.45">
      <c r="A5" s="86"/>
      <c r="B5" s="1"/>
      <c r="C5" s="1"/>
      <c r="D5" s="361"/>
      <c r="E5" s="1"/>
      <c r="F5" s="184" t="s">
        <v>86</v>
      </c>
      <c r="G5" s="1"/>
      <c r="H5" s="526"/>
      <c r="I5" s="527"/>
      <c r="J5" s="527"/>
      <c r="K5" s="537"/>
      <c r="L5" s="515"/>
      <c r="M5" s="108"/>
      <c r="N5" s="342" t="s">
        <v>244</v>
      </c>
      <c r="O5" s="20" t="s">
        <v>245</v>
      </c>
      <c r="P5" s="112"/>
      <c r="Q5" s="112"/>
      <c r="R5" s="112"/>
      <c r="S5" s="112"/>
      <c r="T5" s="40"/>
      <c r="V5" s="27"/>
      <c r="W5" s="27"/>
      <c r="X5" s="296" t="s">
        <v>246</v>
      </c>
      <c r="Y5" s="27"/>
      <c r="Z5" s="27"/>
      <c r="AA5" s="148" t="s">
        <v>247</v>
      </c>
      <c r="AH5" s="144" t="s">
        <v>247</v>
      </c>
    </row>
    <row r="6" spans="1:36" s="105" customFormat="1" ht="13.5" customHeight="1" x14ac:dyDescent="0.45">
      <c r="A6" s="99"/>
      <c r="B6" s="100"/>
      <c r="C6" s="100"/>
      <c r="D6" s="100"/>
      <c r="E6" s="100"/>
      <c r="F6" s="120"/>
      <c r="G6" s="100"/>
      <c r="H6" s="528"/>
      <c r="I6" s="529"/>
      <c r="J6" s="528"/>
      <c r="K6" s="538"/>
      <c r="L6" s="516"/>
      <c r="M6" s="121"/>
      <c r="N6" s="102"/>
      <c r="O6" s="143" t="s">
        <v>0</v>
      </c>
      <c r="P6" s="103"/>
      <c r="Q6" s="103"/>
      <c r="R6" s="103"/>
      <c r="S6" s="103"/>
      <c r="T6" s="104"/>
      <c r="V6" s="122"/>
      <c r="W6" s="122"/>
      <c r="X6" s="296"/>
      <c r="AA6" s="149" t="s">
        <v>248</v>
      </c>
      <c r="AB6" s="433"/>
      <c r="AC6" s="433"/>
      <c r="AD6" s="433"/>
      <c r="AE6" s="433"/>
      <c r="AF6" s="433"/>
      <c r="AG6" s="433"/>
      <c r="AH6" s="146" t="s">
        <v>249</v>
      </c>
    </row>
    <row r="7" spans="1:36" s="133" customFormat="1" ht="13.5" customHeight="1" x14ac:dyDescent="0.45">
      <c r="A7" s="130"/>
      <c r="B7" s="100"/>
      <c r="C7" s="100"/>
      <c r="D7" s="100"/>
      <c r="E7" s="100"/>
      <c r="F7" s="100"/>
      <c r="G7" s="100"/>
      <c r="H7" s="528"/>
      <c r="I7" s="528"/>
      <c r="J7" s="528"/>
      <c r="K7" s="539"/>
      <c r="L7" s="517"/>
      <c r="M7" s="132"/>
      <c r="N7" s="102"/>
      <c r="O7" s="140" t="s">
        <v>250</v>
      </c>
      <c r="P7" s="100"/>
      <c r="Q7" s="100"/>
      <c r="R7" s="100"/>
      <c r="S7" s="100"/>
      <c r="T7" s="135"/>
      <c r="V7" s="106"/>
      <c r="W7" s="106"/>
      <c r="X7" s="296"/>
      <c r="Y7" s="106">
        <v>45126</v>
      </c>
      <c r="Z7" s="106"/>
      <c r="AA7" s="150"/>
      <c r="AH7" s="145" t="s">
        <v>251</v>
      </c>
    </row>
    <row r="8" spans="1:36" s="105" customFormat="1" ht="13.5" customHeight="1" x14ac:dyDescent="0.45">
      <c r="A8" s="99"/>
      <c r="B8" s="131"/>
      <c r="C8" s="100"/>
      <c r="D8" s="100" t="s">
        <v>252</v>
      </c>
      <c r="E8" s="100"/>
      <c r="F8" s="114">
        <f>MAX($F$10:$F$20)</f>
        <v>0</v>
      </c>
      <c r="G8" s="100"/>
      <c r="H8" s="528" t="s">
        <v>253</v>
      </c>
      <c r="I8" s="528" t="s">
        <v>254</v>
      </c>
      <c r="J8" s="528" t="s">
        <v>255</v>
      </c>
      <c r="K8" s="539" t="s">
        <v>54</v>
      </c>
      <c r="L8" s="517" t="s">
        <v>256</v>
      </c>
      <c r="M8" s="132" t="s">
        <v>55</v>
      </c>
      <c r="N8" s="102"/>
      <c r="O8" s="409" t="s">
        <v>257</v>
      </c>
      <c r="P8" s="136"/>
      <c r="Q8" s="136"/>
      <c r="R8" s="136"/>
      <c r="S8" s="136"/>
      <c r="T8" s="137"/>
      <c r="V8" s="176"/>
      <c r="W8" s="176"/>
      <c r="X8" s="296"/>
      <c r="Y8" s="105" t="s">
        <v>258</v>
      </c>
      <c r="Z8" s="105" t="s">
        <v>259</v>
      </c>
      <c r="AA8" s="151"/>
      <c r="AH8" s="146"/>
      <c r="AJ8" s="157"/>
    </row>
    <row r="9" spans="1:36" s="27" customFormat="1" ht="13.5" customHeight="1" thickBot="1" x14ac:dyDescent="0.5">
      <c r="A9" s="17" t="s">
        <v>89</v>
      </c>
      <c r="B9" s="18" t="s">
        <v>90</v>
      </c>
      <c r="C9" s="18" t="s">
        <v>91</v>
      </c>
      <c r="D9" s="18" t="s">
        <v>92</v>
      </c>
      <c r="E9" s="18" t="s">
        <v>260</v>
      </c>
      <c r="F9" s="117"/>
      <c r="G9" s="24" t="s">
        <v>261</v>
      </c>
      <c r="H9" s="530"/>
      <c r="I9" s="530"/>
      <c r="J9" s="530"/>
      <c r="K9" s="540"/>
      <c r="L9" s="518"/>
      <c r="M9" s="109"/>
      <c r="N9" s="19"/>
      <c r="O9" s="89"/>
      <c r="P9" s="16"/>
      <c r="Q9" s="16"/>
      <c r="R9" s="16"/>
      <c r="S9" s="16"/>
      <c r="T9" s="42"/>
      <c r="V9" s="175"/>
      <c r="W9" s="175"/>
      <c r="X9" s="424"/>
      <c r="Y9" s="16"/>
      <c r="AA9" s="152"/>
      <c r="AH9" s="147"/>
    </row>
    <row r="10" spans="1:36" ht="13.5" customHeight="1" x14ac:dyDescent="0.45">
      <c r="A10" s="3"/>
      <c r="B10" s="15"/>
      <c r="C10" s="4"/>
      <c r="D10" s="4"/>
      <c r="E10" s="4"/>
      <c r="F10" s="118"/>
      <c r="G10" s="25"/>
      <c r="H10" s="531"/>
      <c r="I10" s="531"/>
      <c r="J10" s="531"/>
      <c r="K10" s="541"/>
      <c r="L10" s="519"/>
      <c r="M10" s="110"/>
      <c r="N10" s="13"/>
      <c r="O10" s="5"/>
      <c r="P10" s="22"/>
      <c r="Q10" s="22"/>
      <c r="R10" s="22"/>
      <c r="S10" s="22"/>
      <c r="T10" s="43"/>
      <c r="V10" s="45"/>
      <c r="W10" s="45"/>
      <c r="Y10" s="22"/>
      <c r="AA10" s="153"/>
      <c r="AH10" s="155"/>
    </row>
    <row r="11" spans="1:36" s="51" customFormat="1" ht="13.5" customHeight="1" x14ac:dyDescent="0.45">
      <c r="A11" s="6">
        <v>1</v>
      </c>
      <c r="B11" s="93"/>
      <c r="C11" s="47"/>
      <c r="D11" s="48"/>
      <c r="E11" s="48"/>
      <c r="F11" s="119">
        <f t="shared" ref="F11:F20" si="0">COUNTIF($B$11:$B$20,$B11)</f>
        <v>0</v>
      </c>
      <c r="G11" s="49"/>
      <c r="H11" s="532"/>
      <c r="I11" s="532"/>
      <c r="J11" s="532"/>
      <c r="K11" s="542">
        <f>H11*I11*J11/10^9</f>
        <v>0</v>
      </c>
      <c r="L11" s="520"/>
      <c r="M11" s="111"/>
      <c r="N11" s="14"/>
      <c r="O11" s="8">
        <f t="shared" ref="O11:O20" si="1">SUM(P11:T11)</f>
        <v>0</v>
      </c>
      <c r="P11" s="47"/>
      <c r="Q11" s="47"/>
      <c r="R11" s="47"/>
      <c r="S11" s="47"/>
      <c r="T11" s="50"/>
      <c r="V11" s="45"/>
      <c r="W11" s="45"/>
      <c r="X11" s="300">
        <v>0</v>
      </c>
      <c r="Y11" s="47">
        <v>0</v>
      </c>
      <c r="Z11" s="52">
        <f t="shared" ref="Z11:Z20" si="2">Y11-O11</f>
        <v>0</v>
      </c>
      <c r="AA11" s="154">
        <f t="shared" ref="AA11:AA20" si="3">SUM(AB11:AG11)</f>
        <v>0</v>
      </c>
      <c r="AH11" s="156">
        <f t="shared" ref="AH11:AH20" si="4">AA11-O11</f>
        <v>0</v>
      </c>
    </row>
    <row r="12" spans="1:36" s="51" customFormat="1" ht="13.5" customHeight="1" x14ac:dyDescent="0.45">
      <c r="A12" s="6">
        <f t="shared" ref="A12:A20" si="5">A11+1</f>
        <v>2</v>
      </c>
      <c r="B12" s="93"/>
      <c r="C12" s="47"/>
      <c r="D12" s="48"/>
      <c r="E12" s="48"/>
      <c r="F12" s="119">
        <f t="shared" si="0"/>
        <v>0</v>
      </c>
      <c r="G12" s="49"/>
      <c r="H12" s="532"/>
      <c r="I12" s="532"/>
      <c r="J12" s="532"/>
      <c r="K12" s="542">
        <f t="shared" ref="K12:K20" si="6">H12*I12*J12/10^9</f>
        <v>0</v>
      </c>
      <c r="L12" s="520"/>
      <c r="M12" s="111"/>
      <c r="N12" s="14"/>
      <c r="O12" s="8">
        <f t="shared" si="1"/>
        <v>0</v>
      </c>
      <c r="P12" s="47"/>
      <c r="Q12" s="47"/>
      <c r="R12" s="47"/>
      <c r="S12" s="47"/>
      <c r="T12" s="50"/>
      <c r="V12" s="45"/>
      <c r="W12" s="45"/>
      <c r="X12" s="300">
        <v>0</v>
      </c>
      <c r="Y12" s="47">
        <v>0</v>
      </c>
      <c r="Z12" s="52">
        <f t="shared" si="2"/>
        <v>0</v>
      </c>
      <c r="AA12" s="154">
        <f t="shared" si="3"/>
        <v>0</v>
      </c>
      <c r="AH12" s="156">
        <f t="shared" si="4"/>
        <v>0</v>
      </c>
    </row>
    <row r="13" spans="1:36" s="51" customFormat="1" ht="13.5" customHeight="1" x14ac:dyDescent="0.45">
      <c r="A13" s="6">
        <f t="shared" si="5"/>
        <v>3</v>
      </c>
      <c r="B13" s="93"/>
      <c r="C13" s="47"/>
      <c r="D13" s="48"/>
      <c r="E13" s="48"/>
      <c r="F13" s="119">
        <f t="shared" si="0"/>
        <v>0</v>
      </c>
      <c r="G13" s="49"/>
      <c r="H13" s="532"/>
      <c r="I13" s="532"/>
      <c r="J13" s="532"/>
      <c r="K13" s="542">
        <f t="shared" si="6"/>
        <v>0</v>
      </c>
      <c r="L13" s="520"/>
      <c r="M13" s="111"/>
      <c r="N13" s="14"/>
      <c r="O13" s="8">
        <f t="shared" si="1"/>
        <v>0</v>
      </c>
      <c r="P13" s="47"/>
      <c r="Q13" s="47"/>
      <c r="R13" s="47"/>
      <c r="S13" s="47"/>
      <c r="T13" s="50"/>
      <c r="V13" s="45"/>
      <c r="W13" s="45"/>
      <c r="X13" s="300">
        <v>0</v>
      </c>
      <c r="Y13" s="47">
        <v>0</v>
      </c>
      <c r="Z13" s="52">
        <f t="shared" si="2"/>
        <v>0</v>
      </c>
      <c r="AA13" s="154">
        <f t="shared" si="3"/>
        <v>0</v>
      </c>
      <c r="AH13" s="156">
        <f t="shared" si="4"/>
        <v>0</v>
      </c>
    </row>
    <row r="14" spans="1:36" s="51" customFormat="1" ht="13.5" customHeight="1" x14ac:dyDescent="0.45">
      <c r="A14" s="6">
        <f t="shared" si="5"/>
        <v>4</v>
      </c>
      <c r="B14" s="93"/>
      <c r="C14" s="47"/>
      <c r="D14" s="48"/>
      <c r="E14" s="48"/>
      <c r="F14" s="119">
        <f t="shared" si="0"/>
        <v>0</v>
      </c>
      <c r="G14" s="49"/>
      <c r="H14" s="532"/>
      <c r="I14" s="532"/>
      <c r="J14" s="532"/>
      <c r="K14" s="542">
        <f t="shared" si="6"/>
        <v>0</v>
      </c>
      <c r="L14" s="520"/>
      <c r="M14" s="111"/>
      <c r="N14" s="14"/>
      <c r="O14" s="8">
        <f t="shared" si="1"/>
        <v>0</v>
      </c>
      <c r="P14" s="47"/>
      <c r="Q14" s="47"/>
      <c r="R14" s="47"/>
      <c r="S14" s="47"/>
      <c r="T14" s="50"/>
      <c r="V14" s="45"/>
      <c r="W14" s="45"/>
      <c r="X14" s="300">
        <v>0</v>
      </c>
      <c r="Y14" s="47">
        <v>0</v>
      </c>
      <c r="Z14" s="52">
        <f t="shared" si="2"/>
        <v>0</v>
      </c>
      <c r="AA14" s="154">
        <f t="shared" si="3"/>
        <v>0</v>
      </c>
      <c r="AH14" s="156">
        <f t="shared" si="4"/>
        <v>0</v>
      </c>
    </row>
    <row r="15" spans="1:36" s="51" customFormat="1" ht="13.5" customHeight="1" x14ac:dyDescent="0.45">
      <c r="A15" s="6">
        <f t="shared" si="5"/>
        <v>5</v>
      </c>
      <c r="B15" s="93"/>
      <c r="C15" s="47"/>
      <c r="D15" s="48"/>
      <c r="E15" s="48"/>
      <c r="F15" s="119">
        <f t="shared" si="0"/>
        <v>0</v>
      </c>
      <c r="G15" s="49"/>
      <c r="H15" s="532"/>
      <c r="I15" s="532"/>
      <c r="J15" s="532"/>
      <c r="K15" s="542">
        <f t="shared" si="6"/>
        <v>0</v>
      </c>
      <c r="L15" s="520"/>
      <c r="M15" s="111"/>
      <c r="N15" s="14"/>
      <c r="O15" s="8">
        <f t="shared" si="1"/>
        <v>0</v>
      </c>
      <c r="P15" s="47"/>
      <c r="Q15" s="47"/>
      <c r="R15" s="47"/>
      <c r="S15" s="47"/>
      <c r="T15" s="50"/>
      <c r="V15" s="45"/>
      <c r="W15" s="45"/>
      <c r="X15" s="300">
        <v>0</v>
      </c>
      <c r="Y15" s="47">
        <v>0</v>
      </c>
      <c r="Z15" s="52">
        <f t="shared" si="2"/>
        <v>0</v>
      </c>
      <c r="AA15" s="154">
        <f t="shared" si="3"/>
        <v>0</v>
      </c>
      <c r="AH15" s="156">
        <f t="shared" si="4"/>
        <v>0</v>
      </c>
    </row>
    <row r="16" spans="1:36" s="51" customFormat="1" ht="13.5" customHeight="1" x14ac:dyDescent="0.45">
      <c r="A16" s="6">
        <f t="shared" si="5"/>
        <v>6</v>
      </c>
      <c r="B16" s="93"/>
      <c r="C16" s="47"/>
      <c r="D16" s="48"/>
      <c r="E16" s="48"/>
      <c r="F16" s="119">
        <f t="shared" si="0"/>
        <v>0</v>
      </c>
      <c r="G16" s="49"/>
      <c r="H16" s="532"/>
      <c r="I16" s="532"/>
      <c r="J16" s="532"/>
      <c r="K16" s="542">
        <f t="shared" si="6"/>
        <v>0</v>
      </c>
      <c r="L16" s="520"/>
      <c r="M16" s="111"/>
      <c r="N16" s="14"/>
      <c r="O16" s="8">
        <f t="shared" si="1"/>
        <v>0</v>
      </c>
      <c r="P16" s="47"/>
      <c r="Q16" s="47"/>
      <c r="R16" s="47"/>
      <c r="S16" s="47"/>
      <c r="T16" s="50"/>
      <c r="V16" s="45"/>
      <c r="W16" s="45"/>
      <c r="X16" s="300">
        <v>0</v>
      </c>
      <c r="Y16" s="47">
        <v>0</v>
      </c>
      <c r="Z16" s="52">
        <f t="shared" si="2"/>
        <v>0</v>
      </c>
      <c r="AA16" s="154">
        <f t="shared" si="3"/>
        <v>0</v>
      </c>
      <c r="AH16" s="156">
        <f t="shared" si="4"/>
        <v>0</v>
      </c>
    </row>
    <row r="17" spans="1:42" s="51" customFormat="1" ht="13.5" customHeight="1" x14ac:dyDescent="0.45">
      <c r="A17" s="6">
        <f t="shared" si="5"/>
        <v>7</v>
      </c>
      <c r="B17" s="93"/>
      <c r="C17" s="47"/>
      <c r="D17" s="48"/>
      <c r="E17" s="48"/>
      <c r="F17" s="119">
        <f t="shared" si="0"/>
        <v>0</v>
      </c>
      <c r="G17" s="49"/>
      <c r="H17" s="532"/>
      <c r="I17" s="532"/>
      <c r="J17" s="532"/>
      <c r="K17" s="542">
        <f t="shared" si="6"/>
        <v>0</v>
      </c>
      <c r="L17" s="520"/>
      <c r="M17" s="111"/>
      <c r="N17" s="14"/>
      <c r="O17" s="8">
        <f t="shared" si="1"/>
        <v>0</v>
      </c>
      <c r="P17" s="47"/>
      <c r="Q17" s="47"/>
      <c r="R17" s="47"/>
      <c r="S17" s="47"/>
      <c r="T17" s="50"/>
      <c r="V17" s="45"/>
      <c r="W17" s="45"/>
      <c r="X17" s="300">
        <v>0</v>
      </c>
      <c r="Y17" s="47">
        <v>0</v>
      </c>
      <c r="Z17" s="52">
        <f t="shared" si="2"/>
        <v>0</v>
      </c>
      <c r="AA17" s="154">
        <f t="shared" si="3"/>
        <v>0</v>
      </c>
      <c r="AH17" s="156">
        <f t="shared" si="4"/>
        <v>0</v>
      </c>
    </row>
    <row r="18" spans="1:42" s="51" customFormat="1" ht="13.5" customHeight="1" x14ac:dyDescent="0.45">
      <c r="A18" s="6">
        <f t="shared" si="5"/>
        <v>8</v>
      </c>
      <c r="B18" s="93"/>
      <c r="C18" s="47"/>
      <c r="D18" s="48"/>
      <c r="E18" s="48"/>
      <c r="F18" s="119">
        <f t="shared" si="0"/>
        <v>0</v>
      </c>
      <c r="G18" s="49"/>
      <c r="H18" s="532"/>
      <c r="I18" s="532"/>
      <c r="J18" s="532"/>
      <c r="K18" s="542">
        <f t="shared" si="6"/>
        <v>0</v>
      </c>
      <c r="L18" s="520"/>
      <c r="M18" s="111"/>
      <c r="N18" s="14"/>
      <c r="O18" s="8">
        <f t="shared" si="1"/>
        <v>0</v>
      </c>
      <c r="P18" s="47"/>
      <c r="Q18" s="47"/>
      <c r="R18" s="47"/>
      <c r="S18" s="47"/>
      <c r="T18" s="50"/>
      <c r="V18" s="45"/>
      <c r="W18" s="45"/>
      <c r="X18" s="300">
        <v>0</v>
      </c>
      <c r="Y18" s="47">
        <v>0</v>
      </c>
      <c r="Z18" s="52">
        <f t="shared" si="2"/>
        <v>0</v>
      </c>
      <c r="AA18" s="154">
        <f t="shared" si="3"/>
        <v>0</v>
      </c>
      <c r="AH18" s="156">
        <f t="shared" si="4"/>
        <v>0</v>
      </c>
    </row>
    <row r="19" spans="1:42" s="51" customFormat="1" ht="13.5" customHeight="1" x14ac:dyDescent="0.45">
      <c r="A19" s="6">
        <f t="shared" si="5"/>
        <v>9</v>
      </c>
      <c r="B19" s="93"/>
      <c r="C19" s="47"/>
      <c r="D19" s="48"/>
      <c r="E19" s="48"/>
      <c r="F19" s="119">
        <f t="shared" si="0"/>
        <v>0</v>
      </c>
      <c r="G19" s="49"/>
      <c r="H19" s="532"/>
      <c r="I19" s="532"/>
      <c r="J19" s="532"/>
      <c r="K19" s="542">
        <f t="shared" si="6"/>
        <v>0</v>
      </c>
      <c r="L19" s="520"/>
      <c r="M19" s="111"/>
      <c r="N19" s="14"/>
      <c r="O19" s="8">
        <f t="shared" si="1"/>
        <v>0</v>
      </c>
      <c r="P19" s="47"/>
      <c r="Q19" s="47"/>
      <c r="R19" s="47"/>
      <c r="S19" s="47"/>
      <c r="T19" s="50"/>
      <c r="V19" s="45"/>
      <c r="W19" s="45"/>
      <c r="X19" s="300">
        <v>0</v>
      </c>
      <c r="Y19" s="47">
        <v>0</v>
      </c>
      <c r="Z19" s="52">
        <f t="shared" si="2"/>
        <v>0</v>
      </c>
      <c r="AA19" s="154">
        <f t="shared" si="3"/>
        <v>0</v>
      </c>
      <c r="AH19" s="156">
        <f t="shared" si="4"/>
        <v>0</v>
      </c>
    </row>
    <row r="20" spans="1:42" s="51" customFormat="1" ht="13.5" customHeight="1" thickBot="1" x14ac:dyDescent="0.5">
      <c r="A20" s="6">
        <f t="shared" si="5"/>
        <v>10</v>
      </c>
      <c r="B20" s="93"/>
      <c r="C20" s="47"/>
      <c r="D20" s="48"/>
      <c r="E20" s="48"/>
      <c r="F20" s="119">
        <f t="shared" si="0"/>
        <v>0</v>
      </c>
      <c r="G20" s="49"/>
      <c r="H20" s="532"/>
      <c r="I20" s="532"/>
      <c r="J20" s="532"/>
      <c r="K20" s="542">
        <f t="shared" si="6"/>
        <v>0</v>
      </c>
      <c r="L20" s="520"/>
      <c r="M20" s="111"/>
      <c r="N20" s="14"/>
      <c r="O20" s="8">
        <f t="shared" si="1"/>
        <v>0</v>
      </c>
      <c r="P20" s="47"/>
      <c r="Q20" s="47"/>
      <c r="R20" s="47"/>
      <c r="S20" s="47"/>
      <c r="T20" s="50"/>
      <c r="V20" s="45"/>
      <c r="W20" s="45"/>
      <c r="X20" s="300">
        <v>0</v>
      </c>
      <c r="Y20" s="47">
        <v>0</v>
      </c>
      <c r="Z20" s="52">
        <f t="shared" si="2"/>
        <v>0</v>
      </c>
      <c r="AA20" s="154">
        <f t="shared" si="3"/>
        <v>0</v>
      </c>
      <c r="AH20" s="156">
        <f t="shared" si="4"/>
        <v>0</v>
      </c>
    </row>
    <row r="21" spans="1:42" s="41" customFormat="1" ht="13.5" customHeight="1" x14ac:dyDescent="0.45">
      <c r="A21" s="90"/>
      <c r="B21" s="94"/>
      <c r="C21" s="422"/>
      <c r="D21" s="87"/>
      <c r="E21" s="87"/>
      <c r="F21" s="181"/>
      <c r="G21" s="87"/>
      <c r="H21" s="533"/>
      <c r="I21" s="533"/>
      <c r="J21" s="533"/>
      <c r="K21" s="543"/>
      <c r="L21" s="240"/>
      <c r="M21" s="125"/>
      <c r="N21" s="21"/>
      <c r="O21" s="55">
        <f>SUM(O11:O20)</f>
        <v>0</v>
      </c>
      <c r="P21" s="55">
        <f>SUM(P11:P20)</f>
        <v>0</v>
      </c>
      <c r="Q21" s="55">
        <f t="shared" ref="Q21:T21" si="7">SUM(Q11:Q20)</f>
        <v>0</v>
      </c>
      <c r="R21" s="55">
        <f t="shared" si="7"/>
        <v>0</v>
      </c>
      <c r="S21" s="55">
        <f t="shared" si="7"/>
        <v>0</v>
      </c>
      <c r="T21" s="55">
        <f t="shared" si="7"/>
        <v>0</v>
      </c>
      <c r="V21" s="62"/>
      <c r="W21" s="62"/>
      <c r="X21" s="425">
        <f>SUM(X11:X20)</f>
        <v>0</v>
      </c>
      <c r="Y21" s="343">
        <f>SUM(Y11:Y20)</f>
        <v>0</v>
      </c>
      <c r="Z21" s="343">
        <f>SUM(Z11:Z20)</f>
        <v>0</v>
      </c>
      <c r="AA21" s="58">
        <f>SUM(AA11:AA20)</f>
        <v>0</v>
      </c>
      <c r="AB21" s="58">
        <f t="shared" ref="AB21:AG21" si="8">SUM(AB11:AB20)</f>
        <v>0</v>
      </c>
      <c r="AC21" s="58">
        <f t="shared" si="8"/>
        <v>0</v>
      </c>
      <c r="AD21" s="58">
        <f t="shared" si="8"/>
        <v>0</v>
      </c>
      <c r="AE21" s="58">
        <f t="shared" si="8"/>
        <v>0</v>
      </c>
      <c r="AF21" s="58">
        <f t="shared" si="8"/>
        <v>0</v>
      </c>
      <c r="AG21" s="58">
        <f t="shared" si="8"/>
        <v>0</v>
      </c>
      <c r="AH21" s="174">
        <f>SUM(AH11:AH20)</f>
        <v>0</v>
      </c>
      <c r="AK21" s="57"/>
      <c r="AL21" s="57"/>
      <c r="AM21" s="57"/>
      <c r="AN21" s="57"/>
      <c r="AO21" s="57"/>
      <c r="AP21" s="57"/>
    </row>
    <row r="22" spans="1:42" s="59" customFormat="1" ht="13.5" customHeight="1" x14ac:dyDescent="0.45">
      <c r="A22" s="91"/>
      <c r="B22" s="177" t="s">
        <v>55</v>
      </c>
      <c r="C22" s="60"/>
      <c r="D22" s="85"/>
      <c r="E22" s="85"/>
      <c r="F22" s="116"/>
      <c r="G22" s="85"/>
      <c r="H22" s="85"/>
      <c r="I22" s="85"/>
      <c r="J22" s="85"/>
      <c r="K22" s="126"/>
      <c r="L22" s="521"/>
      <c r="M22" s="126"/>
      <c r="N22" s="60"/>
      <c r="O22" s="60">
        <f>SUM(P22:T22)</f>
        <v>0</v>
      </c>
      <c r="P22" s="60">
        <f>SUMPRODUCT(P10:P21,$M$10:$M$21)</f>
        <v>0</v>
      </c>
      <c r="Q22" s="60">
        <f t="shared" ref="Q22:T22" si="9">SUMPRODUCT(Q10:Q21,$M$10:$M$21)</f>
        <v>0</v>
      </c>
      <c r="R22" s="60">
        <f t="shared" si="9"/>
        <v>0</v>
      </c>
      <c r="S22" s="60">
        <f t="shared" si="9"/>
        <v>0</v>
      </c>
      <c r="T22" s="60">
        <f t="shared" si="9"/>
        <v>0</v>
      </c>
      <c r="V22" s="62"/>
      <c r="W22" s="62"/>
      <c r="X22" s="426"/>
      <c r="Y22" s="62"/>
      <c r="Z22" s="62"/>
    </row>
    <row r="23" spans="1:42" s="59" customFormat="1" ht="13.5" customHeight="1" x14ac:dyDescent="0.45">
      <c r="A23" s="507"/>
      <c r="B23" s="508" t="s">
        <v>54</v>
      </c>
      <c r="C23" s="509"/>
      <c r="D23" s="510"/>
      <c r="E23" s="510"/>
      <c r="F23" s="511"/>
      <c r="G23" s="510"/>
      <c r="H23" s="510"/>
      <c r="I23" s="510"/>
      <c r="J23" s="510"/>
      <c r="K23" s="512"/>
      <c r="L23" s="522"/>
      <c r="M23" s="512"/>
      <c r="N23" s="509"/>
      <c r="O23" s="509"/>
      <c r="P23" s="509">
        <f>SUMPRODUCT(P10:P21,$K$10:$K$21)</f>
        <v>0</v>
      </c>
      <c r="Q23" s="509">
        <f t="shared" ref="Q23:T23" si="10">SUMPRODUCT(Q10:Q21,$K$10:$K$21)</f>
        <v>0</v>
      </c>
      <c r="R23" s="509">
        <f t="shared" si="10"/>
        <v>0</v>
      </c>
      <c r="S23" s="509">
        <f t="shared" si="10"/>
        <v>0</v>
      </c>
      <c r="T23" s="509">
        <f t="shared" si="10"/>
        <v>0</v>
      </c>
      <c r="V23" s="62"/>
      <c r="W23" s="62"/>
      <c r="X23" s="426"/>
      <c r="Y23" s="62"/>
      <c r="Z23" s="62"/>
    </row>
    <row r="24" spans="1:42" s="59" customFormat="1" ht="13.5" customHeight="1" thickBot="1" x14ac:dyDescent="0.5">
      <c r="A24" s="178"/>
      <c r="B24" s="113" t="s">
        <v>244</v>
      </c>
      <c r="C24" s="179"/>
      <c r="D24" s="113"/>
      <c r="E24" s="113"/>
      <c r="F24" s="117"/>
      <c r="G24" s="113"/>
      <c r="H24" s="113"/>
      <c r="I24" s="113"/>
      <c r="J24" s="113"/>
      <c r="K24" s="180"/>
      <c r="L24" s="523"/>
      <c r="M24" s="180"/>
      <c r="N24" s="179"/>
      <c r="O24" s="179">
        <f>SUM(P24:T24)</f>
        <v>0</v>
      </c>
      <c r="P24" s="179">
        <f>SUMPRODUCT(P10:P21,$N$10:$N$21)</f>
        <v>0</v>
      </c>
      <c r="Q24" s="179">
        <f t="shared" ref="Q24:T24" si="11">SUMPRODUCT(Q10:Q21,$N$10:$N$21)</f>
        <v>0</v>
      </c>
      <c r="R24" s="179">
        <f t="shared" si="11"/>
        <v>0</v>
      </c>
      <c r="S24" s="179">
        <f t="shared" si="11"/>
        <v>0</v>
      </c>
      <c r="T24" s="179">
        <f t="shared" si="11"/>
        <v>0</v>
      </c>
      <c r="V24" s="62"/>
      <c r="W24" s="62"/>
      <c r="X24" s="426"/>
      <c r="Y24" s="62"/>
      <c r="Z24" s="62"/>
    </row>
    <row r="25" spans="1:42" s="65" customFormat="1" ht="13.5" customHeight="1" x14ac:dyDescent="0.45">
      <c r="K25" s="544"/>
      <c r="L25" s="524"/>
      <c r="X25" s="427"/>
    </row>
    <row r="26" spans="1:42" s="59" customFormat="1" ht="13.5" customHeight="1" x14ac:dyDescent="0.45">
      <c r="C26" s="65"/>
      <c r="D26" s="65"/>
      <c r="E26" s="65"/>
      <c r="F26" s="65"/>
      <c r="G26" s="65"/>
      <c r="H26" s="65"/>
      <c r="I26" s="65"/>
      <c r="J26" s="65"/>
      <c r="K26" s="544"/>
      <c r="L26" s="524"/>
      <c r="M26" s="65"/>
      <c r="N26" s="65"/>
      <c r="X26" s="247"/>
    </row>
    <row r="27" spans="1:42" s="80" customFormat="1" ht="16.5" customHeight="1" x14ac:dyDescent="0.45">
      <c r="A27" s="134"/>
      <c r="B27" s="134"/>
      <c r="C27" s="65"/>
      <c r="D27" s="65"/>
      <c r="E27" s="65"/>
      <c r="F27" s="65"/>
      <c r="G27" s="65"/>
      <c r="H27" s="65"/>
      <c r="I27" s="65"/>
      <c r="J27" s="65"/>
      <c r="K27" s="544"/>
      <c r="L27" s="524"/>
      <c r="M27" s="65"/>
      <c r="N27" s="65"/>
      <c r="O27" s="134"/>
      <c r="P27" s="134"/>
      <c r="Q27" s="134"/>
      <c r="R27" s="134"/>
      <c r="S27" s="134"/>
      <c r="T27" s="134"/>
      <c r="U27" s="134"/>
      <c r="V27" s="134"/>
      <c r="W27" s="134"/>
      <c r="X27" s="428"/>
      <c r="Y27" s="134"/>
      <c r="Z27" s="134"/>
      <c r="AH27" s="29"/>
    </row>
    <row r="28" spans="1:42" x14ac:dyDescent="0.45">
      <c r="A28" s="79"/>
      <c r="B28" s="79"/>
      <c r="C28" s="65"/>
      <c r="D28" s="65"/>
      <c r="E28" s="65"/>
      <c r="F28" s="65"/>
      <c r="G28" s="65"/>
      <c r="H28" s="65"/>
      <c r="I28" s="65"/>
      <c r="J28" s="65"/>
      <c r="K28" s="544"/>
      <c r="L28" s="547"/>
      <c r="M28" s="65"/>
      <c r="N28" s="65"/>
      <c r="O28" s="79"/>
      <c r="P28" s="79"/>
      <c r="Q28" s="548"/>
      <c r="R28" s="79"/>
      <c r="S28" s="79"/>
      <c r="T28" s="79"/>
      <c r="U28" s="79"/>
      <c r="V28" s="79"/>
      <c r="W28" s="79"/>
      <c r="X28" s="429"/>
      <c r="Y28" s="79"/>
      <c r="Z28" s="79"/>
    </row>
    <row r="29" spans="1:42" s="46" customFormat="1" x14ac:dyDescent="0.45">
      <c r="A29" s="73"/>
      <c r="B29" s="73"/>
      <c r="C29" s="65"/>
      <c r="D29" s="65"/>
      <c r="E29" s="65"/>
      <c r="F29" s="65"/>
      <c r="G29" s="65"/>
      <c r="H29" s="65"/>
      <c r="I29" s="65"/>
      <c r="J29" s="65"/>
      <c r="K29" s="544"/>
      <c r="L29" s="524"/>
      <c r="M29" s="65"/>
      <c r="N29" s="65"/>
      <c r="O29" s="73"/>
      <c r="P29" s="73"/>
      <c r="Q29" s="73"/>
      <c r="R29" s="73"/>
      <c r="S29" s="73"/>
      <c r="T29" s="73"/>
      <c r="U29" s="73"/>
      <c r="V29" s="73"/>
      <c r="W29" s="73"/>
      <c r="X29" s="429"/>
      <c r="Y29" s="73"/>
      <c r="Z29" s="73"/>
      <c r="AH29" s="63"/>
    </row>
    <row r="30" spans="1:42" x14ac:dyDescent="0.45">
      <c r="B30" s="95"/>
      <c r="C30" s="65"/>
      <c r="D30" s="65"/>
      <c r="E30" s="65"/>
      <c r="F30" s="65"/>
      <c r="G30" s="65"/>
      <c r="H30" s="65"/>
      <c r="I30" s="65"/>
      <c r="J30" s="65"/>
      <c r="K30" s="544"/>
      <c r="L30" s="524"/>
      <c r="M30" s="65"/>
      <c r="N30" s="65"/>
      <c r="O30" s="63"/>
      <c r="P30" s="63"/>
      <c r="Q30" s="63"/>
      <c r="R30" s="63"/>
      <c r="S30" s="63"/>
      <c r="X30" s="344"/>
    </row>
    <row r="31" spans="1:42" x14ac:dyDescent="0.45">
      <c r="B31" s="65"/>
      <c r="C31" s="65"/>
      <c r="D31" s="65"/>
      <c r="E31" s="46"/>
      <c r="F31" s="65"/>
      <c r="G31" s="65"/>
      <c r="H31" s="65"/>
      <c r="I31" s="65"/>
      <c r="J31" s="65"/>
      <c r="K31" s="544"/>
      <c r="L31" s="524"/>
      <c r="M31" s="65"/>
      <c r="N31" s="65"/>
      <c r="O31" s="65"/>
      <c r="P31" s="65"/>
      <c r="Q31" s="65"/>
      <c r="R31" s="65"/>
      <c r="S31" s="65"/>
      <c r="T31" s="46"/>
      <c r="X31" s="344"/>
    </row>
    <row r="32" spans="1:42" x14ac:dyDescent="0.45">
      <c r="B32" s="95"/>
      <c r="C32" s="65"/>
      <c r="D32" s="65"/>
      <c r="E32" s="46"/>
      <c r="F32" s="65"/>
      <c r="G32" s="65"/>
      <c r="H32" s="65"/>
      <c r="I32" s="65"/>
      <c r="J32" s="65"/>
      <c r="K32" s="544"/>
      <c r="L32" s="524"/>
      <c r="M32" s="65"/>
      <c r="N32" s="65"/>
      <c r="O32" s="82"/>
      <c r="P32" s="82"/>
      <c r="Q32" s="82"/>
      <c r="R32" s="82"/>
      <c r="S32" s="82"/>
      <c r="X32" s="344"/>
    </row>
    <row r="33" spans="2:24" ht="15.75" x14ac:dyDescent="0.45">
      <c r="B33" s="129"/>
      <c r="C33" s="250"/>
      <c r="D33" s="80"/>
      <c r="E33" s="80"/>
      <c r="G33" s="80"/>
      <c r="H33" s="80"/>
      <c r="I33" s="80"/>
      <c r="J33" s="80"/>
      <c r="K33" s="107"/>
      <c r="L33" s="420"/>
      <c r="M33" s="74"/>
      <c r="N33" s="78"/>
      <c r="O33" s="59"/>
      <c r="P33" s="59"/>
      <c r="Q33" s="59"/>
      <c r="R33" s="59"/>
      <c r="S33" s="59"/>
      <c r="X33" s="344"/>
    </row>
    <row r="34" spans="2:24" x14ac:dyDescent="0.45">
      <c r="B34" s="95"/>
      <c r="C34" s="30"/>
      <c r="D34" s="80"/>
      <c r="E34" s="80"/>
      <c r="G34" s="80"/>
      <c r="H34" s="80"/>
      <c r="I34" s="80"/>
      <c r="J34" s="80"/>
      <c r="K34" s="107"/>
      <c r="L34" s="420"/>
      <c r="M34" s="74"/>
      <c r="N34" s="44"/>
      <c r="O34" s="82"/>
      <c r="P34" s="82"/>
      <c r="Q34" s="82"/>
      <c r="R34" s="82"/>
      <c r="S34" s="82"/>
      <c r="X34" s="344"/>
    </row>
    <row r="35" spans="2:24" x14ac:dyDescent="0.45">
      <c r="C35" s="30"/>
      <c r="L35" s="420"/>
      <c r="M35" s="74"/>
      <c r="N35" s="44"/>
      <c r="O35" s="44"/>
      <c r="P35" s="44"/>
      <c r="Q35" s="44"/>
      <c r="R35" s="44"/>
      <c r="S35" s="44"/>
      <c r="X35" s="344"/>
    </row>
    <row r="36" spans="2:24" x14ac:dyDescent="0.45">
      <c r="B36" s="97"/>
      <c r="C36" s="30"/>
      <c r="L36" s="420"/>
      <c r="M36" s="74"/>
      <c r="N36" s="44"/>
      <c r="O36" s="78"/>
      <c r="P36" s="78"/>
      <c r="Q36" s="78"/>
      <c r="R36" s="78"/>
      <c r="S36" s="78"/>
      <c r="X36" s="344"/>
    </row>
    <row r="37" spans="2:24" x14ac:dyDescent="0.45">
      <c r="B37" s="97"/>
      <c r="D37" s="83"/>
      <c r="E37" s="83"/>
      <c r="G37" s="83"/>
      <c r="H37" s="80"/>
      <c r="I37" s="80"/>
      <c r="J37" s="80"/>
      <c r="K37" s="107"/>
      <c r="L37" s="420"/>
      <c r="M37" s="74"/>
      <c r="N37" s="51"/>
      <c r="O37" s="78"/>
      <c r="P37" s="78"/>
      <c r="Q37" s="78"/>
      <c r="R37" s="78"/>
      <c r="S37" s="78"/>
      <c r="X37" s="344"/>
    </row>
    <row r="38" spans="2:24" x14ac:dyDescent="0.45">
      <c r="B38" s="98"/>
      <c r="L38" s="420"/>
      <c r="M38" s="74"/>
      <c r="N38" s="51"/>
      <c r="O38" s="78"/>
      <c r="P38" s="78"/>
      <c r="Q38" s="78"/>
      <c r="R38" s="78"/>
      <c r="S38" s="78"/>
      <c r="X38" s="344"/>
    </row>
    <row r="39" spans="2:24" x14ac:dyDescent="0.45">
      <c r="L39" s="420"/>
      <c r="M39" s="74"/>
      <c r="N39" s="51"/>
      <c r="O39" s="78"/>
      <c r="P39" s="78"/>
      <c r="Q39" s="78"/>
      <c r="R39" s="78"/>
      <c r="S39" s="78"/>
      <c r="X39" s="344"/>
    </row>
    <row r="40" spans="2:24" x14ac:dyDescent="0.45">
      <c r="N40" s="64"/>
      <c r="O40" s="78"/>
      <c r="P40" s="78"/>
      <c r="Q40" s="78"/>
      <c r="R40" s="78"/>
      <c r="S40" s="78"/>
      <c r="X40" s="344"/>
    </row>
    <row r="41" spans="2:24" ht="12" customHeight="1" x14ac:dyDescent="0.45">
      <c r="N41" s="64"/>
      <c r="O41" s="78"/>
      <c r="P41" s="78"/>
      <c r="Q41" s="78"/>
      <c r="R41" s="78"/>
      <c r="S41" s="78"/>
      <c r="X41" s="344"/>
    </row>
    <row r="42" spans="2:24" x14ac:dyDescent="0.45">
      <c r="O42" s="82"/>
      <c r="P42" s="82"/>
      <c r="Q42" s="82"/>
      <c r="R42" s="82"/>
      <c r="S42" s="82"/>
      <c r="X42" s="344"/>
    </row>
    <row r="43" spans="2:24" x14ac:dyDescent="0.45">
      <c r="O43" s="82"/>
      <c r="P43" s="82"/>
      <c r="Q43" s="82"/>
      <c r="R43" s="82"/>
      <c r="S43" s="82"/>
      <c r="X43" s="344"/>
    </row>
    <row r="44" spans="2:24" x14ac:dyDescent="0.45">
      <c r="X44" s="344"/>
    </row>
    <row r="45" spans="2:24" x14ac:dyDescent="0.45">
      <c r="X45" s="344"/>
    </row>
    <row r="46" spans="2:24" x14ac:dyDescent="0.45">
      <c r="L46" s="420"/>
      <c r="M46" s="74"/>
      <c r="N46" s="44"/>
      <c r="O46" s="44"/>
      <c r="P46" s="44"/>
      <c r="Q46" s="44"/>
      <c r="R46" s="44"/>
      <c r="S46" s="44"/>
      <c r="X46" s="344"/>
    </row>
    <row r="47" spans="2:24" x14ac:dyDescent="0.45">
      <c r="X47" s="344"/>
    </row>
    <row r="48" spans="2:24" x14ac:dyDescent="0.45">
      <c r="X48" s="344"/>
    </row>
    <row r="49" spans="2:24" x14ac:dyDescent="0.45">
      <c r="X49" s="344"/>
    </row>
    <row r="50" spans="2:24" x14ac:dyDescent="0.45">
      <c r="X50" s="344"/>
    </row>
    <row r="51" spans="2:24" x14ac:dyDescent="0.45">
      <c r="X51" s="344"/>
    </row>
    <row r="52" spans="2:24" x14ac:dyDescent="0.45">
      <c r="B52" s="44"/>
      <c r="D52" s="44"/>
      <c r="E52" s="44"/>
      <c r="F52" s="44"/>
      <c r="G52" s="44"/>
      <c r="H52" s="419"/>
      <c r="I52" s="419"/>
      <c r="J52" s="419"/>
      <c r="K52" s="546"/>
      <c r="X52" s="344"/>
    </row>
    <row r="53" spans="2:24" x14ac:dyDescent="0.45">
      <c r="B53" s="44"/>
      <c r="D53" s="44"/>
      <c r="E53" s="44"/>
      <c r="F53" s="44"/>
      <c r="G53" s="44"/>
      <c r="H53" s="419"/>
      <c r="I53" s="419"/>
      <c r="J53" s="419"/>
      <c r="K53" s="546"/>
      <c r="X53" s="344"/>
    </row>
    <row r="54" spans="2:24" x14ac:dyDescent="0.45">
      <c r="B54" s="44"/>
      <c r="D54" s="44"/>
      <c r="E54" s="44"/>
      <c r="F54" s="44"/>
      <c r="G54" s="44"/>
      <c r="H54" s="419"/>
      <c r="I54" s="419"/>
      <c r="J54" s="419"/>
      <c r="K54" s="546"/>
      <c r="L54" s="420"/>
      <c r="M54" s="74"/>
      <c r="N54" s="44"/>
      <c r="O54" s="44"/>
      <c r="P54" s="44"/>
      <c r="Q54" s="44"/>
      <c r="R54" s="44"/>
      <c r="S54" s="44"/>
      <c r="X54" s="344"/>
    </row>
    <row r="55" spans="2:24" x14ac:dyDescent="0.45">
      <c r="B55" s="44"/>
      <c r="D55" s="44"/>
      <c r="E55" s="44"/>
      <c r="F55" s="44"/>
      <c r="G55" s="44"/>
      <c r="H55" s="419"/>
      <c r="I55" s="419"/>
      <c r="J55" s="419"/>
      <c r="K55" s="546"/>
      <c r="L55" s="420"/>
      <c r="M55" s="74"/>
      <c r="N55" s="44"/>
      <c r="O55" s="44"/>
      <c r="P55" s="44"/>
      <c r="Q55" s="44"/>
      <c r="R55" s="44"/>
      <c r="S55" s="44"/>
      <c r="X55" s="344"/>
    </row>
    <row r="56" spans="2:24" x14ac:dyDescent="0.45">
      <c r="B56" s="44"/>
      <c r="D56" s="44"/>
      <c r="E56" s="44"/>
      <c r="F56" s="44"/>
      <c r="G56" s="44"/>
      <c r="H56" s="419"/>
      <c r="I56" s="419"/>
      <c r="J56" s="419"/>
      <c r="K56" s="546"/>
      <c r="L56" s="420"/>
      <c r="M56" s="74"/>
      <c r="N56" s="44"/>
      <c r="O56" s="44"/>
      <c r="P56" s="44"/>
      <c r="Q56" s="44"/>
      <c r="R56" s="44"/>
      <c r="S56" s="44"/>
      <c r="X56" s="344"/>
    </row>
    <row r="57" spans="2:24" x14ac:dyDescent="0.45">
      <c r="B57" s="44"/>
      <c r="D57" s="44"/>
      <c r="E57" s="44"/>
      <c r="F57" s="44"/>
      <c r="G57" s="44"/>
      <c r="H57" s="419"/>
      <c r="I57" s="419"/>
      <c r="J57" s="419"/>
      <c r="K57" s="546"/>
      <c r="L57" s="420"/>
      <c r="M57" s="74"/>
      <c r="N57" s="44"/>
      <c r="O57" s="44"/>
      <c r="P57" s="44"/>
      <c r="Q57" s="44"/>
      <c r="R57" s="44"/>
      <c r="S57" s="44"/>
      <c r="X57" s="344"/>
    </row>
    <row r="58" spans="2:24" x14ac:dyDescent="0.45">
      <c r="B58" s="44"/>
      <c r="D58" s="44"/>
      <c r="E58" s="44"/>
      <c r="F58" s="44"/>
      <c r="G58" s="44"/>
      <c r="H58" s="419"/>
      <c r="I58" s="419"/>
      <c r="J58" s="419"/>
      <c r="K58" s="546"/>
      <c r="L58" s="420"/>
      <c r="M58" s="74"/>
      <c r="N58" s="44"/>
      <c r="O58" s="44"/>
      <c r="P58" s="44"/>
      <c r="Q58" s="44"/>
      <c r="R58" s="44"/>
      <c r="S58" s="44"/>
      <c r="X58" s="344"/>
    </row>
    <row r="59" spans="2:24" x14ac:dyDescent="0.45">
      <c r="B59" s="44"/>
      <c r="D59" s="44"/>
      <c r="E59" s="44"/>
      <c r="F59" s="44"/>
      <c r="G59" s="44"/>
      <c r="H59" s="419"/>
      <c r="I59" s="419"/>
      <c r="J59" s="419"/>
      <c r="K59" s="546"/>
      <c r="L59" s="420"/>
      <c r="M59" s="74"/>
      <c r="N59" s="44"/>
      <c r="O59" s="44"/>
      <c r="P59" s="44"/>
      <c r="Q59" s="44"/>
      <c r="R59" s="44"/>
      <c r="S59" s="44"/>
      <c r="X59" s="344"/>
    </row>
    <row r="60" spans="2:24" x14ac:dyDescent="0.45">
      <c r="B60" s="44"/>
      <c r="D60" s="44"/>
      <c r="E60" s="44"/>
      <c r="F60" s="44"/>
      <c r="G60" s="44"/>
      <c r="H60" s="419"/>
      <c r="I60" s="419"/>
      <c r="J60" s="419"/>
      <c r="K60" s="546"/>
      <c r="L60" s="420"/>
      <c r="M60" s="74"/>
      <c r="N60" s="44"/>
      <c r="O60" s="44"/>
      <c r="P60" s="44"/>
      <c r="Q60" s="44"/>
      <c r="R60" s="44"/>
      <c r="S60" s="44"/>
      <c r="X60" s="344"/>
    </row>
    <row r="61" spans="2:24" x14ac:dyDescent="0.45">
      <c r="B61" s="44"/>
      <c r="D61" s="44"/>
      <c r="E61" s="44"/>
      <c r="F61" s="44"/>
      <c r="G61" s="44"/>
      <c r="H61" s="419"/>
      <c r="I61" s="419"/>
      <c r="J61" s="419"/>
      <c r="K61" s="546"/>
      <c r="L61" s="420"/>
      <c r="M61" s="74"/>
      <c r="N61" s="44"/>
      <c r="O61" s="44"/>
      <c r="P61" s="44"/>
      <c r="Q61" s="44"/>
      <c r="R61" s="44"/>
      <c r="S61" s="44"/>
      <c r="X61" s="344"/>
    </row>
    <row r="62" spans="2:24" x14ac:dyDescent="0.45">
      <c r="B62" s="44"/>
      <c r="D62" s="44"/>
      <c r="E62" s="44"/>
      <c r="F62" s="44"/>
      <c r="G62" s="44"/>
      <c r="H62" s="419"/>
      <c r="I62" s="419"/>
      <c r="J62" s="419"/>
      <c r="K62" s="546"/>
      <c r="L62" s="420"/>
      <c r="M62" s="74"/>
      <c r="N62" s="44"/>
      <c r="O62" s="44"/>
      <c r="P62" s="44"/>
      <c r="Q62" s="44"/>
      <c r="R62" s="44"/>
      <c r="S62" s="44"/>
      <c r="X62" s="344"/>
    </row>
    <row r="63" spans="2:24" x14ac:dyDescent="0.45">
      <c r="B63" s="44"/>
      <c r="D63" s="44"/>
      <c r="E63" s="44"/>
      <c r="F63" s="44"/>
      <c r="G63" s="44"/>
      <c r="H63" s="419"/>
      <c r="I63" s="419"/>
      <c r="J63" s="419"/>
      <c r="K63" s="546"/>
      <c r="L63" s="420"/>
      <c r="M63" s="74"/>
      <c r="N63" s="44"/>
      <c r="O63" s="44"/>
      <c r="P63" s="44"/>
      <c r="Q63" s="44"/>
      <c r="R63" s="44"/>
      <c r="S63" s="44"/>
      <c r="X63" s="344"/>
    </row>
    <row r="64" spans="2:24" x14ac:dyDescent="0.45">
      <c r="B64" s="44"/>
      <c r="D64" s="44"/>
      <c r="E64" s="44"/>
      <c r="F64" s="44"/>
      <c r="G64" s="44"/>
      <c r="H64" s="419"/>
      <c r="I64" s="419"/>
      <c r="J64" s="419"/>
      <c r="K64" s="546"/>
      <c r="L64" s="420"/>
      <c r="M64" s="74"/>
      <c r="N64" s="44"/>
      <c r="O64" s="44"/>
      <c r="P64" s="44"/>
      <c r="Q64" s="44"/>
      <c r="R64" s="44"/>
      <c r="S64" s="44"/>
      <c r="X64" s="344"/>
    </row>
    <row r="65" spans="2:24" x14ac:dyDescent="0.45">
      <c r="B65" s="44"/>
      <c r="C65" s="420"/>
      <c r="D65" s="44"/>
      <c r="E65" s="44"/>
      <c r="F65" s="44"/>
      <c r="G65" s="44"/>
      <c r="H65" s="419"/>
      <c r="I65" s="419"/>
      <c r="J65" s="419"/>
      <c r="K65" s="546"/>
      <c r="L65" s="420"/>
      <c r="M65" s="74"/>
      <c r="N65" s="44"/>
      <c r="O65" s="44"/>
      <c r="P65" s="44"/>
      <c r="Q65" s="44"/>
      <c r="R65" s="44"/>
      <c r="S65" s="44"/>
      <c r="X65" s="344"/>
    </row>
    <row r="66" spans="2:24" x14ac:dyDescent="0.45">
      <c r="B66" s="44"/>
      <c r="C66" s="420"/>
      <c r="D66" s="44"/>
      <c r="E66" s="44"/>
      <c r="F66" s="44"/>
      <c r="G66" s="44"/>
      <c r="H66" s="419"/>
      <c r="I66" s="419"/>
      <c r="J66" s="419"/>
      <c r="K66" s="546"/>
      <c r="L66" s="420"/>
      <c r="M66" s="74"/>
      <c r="N66" s="44"/>
      <c r="O66" s="44"/>
      <c r="P66" s="44"/>
      <c r="Q66" s="44"/>
      <c r="R66" s="44"/>
      <c r="S66" s="44"/>
      <c r="X66" s="344"/>
    </row>
    <row r="67" spans="2:24" x14ac:dyDescent="0.45">
      <c r="B67" s="44"/>
      <c r="C67" s="417"/>
      <c r="D67" s="44"/>
      <c r="E67" s="44"/>
      <c r="F67" s="44"/>
      <c r="G67" s="44"/>
      <c r="H67" s="419"/>
      <c r="I67" s="419"/>
      <c r="J67" s="419"/>
      <c r="K67" s="546"/>
      <c r="L67" s="420"/>
      <c r="M67" s="74"/>
      <c r="N67" s="44"/>
      <c r="O67" s="44"/>
      <c r="P67" s="44"/>
      <c r="Q67" s="44"/>
      <c r="R67" s="44"/>
      <c r="S67" s="44"/>
      <c r="X67" s="344"/>
    </row>
    <row r="68" spans="2:24" x14ac:dyDescent="0.45">
      <c r="B68" s="44"/>
      <c r="D68" s="44"/>
      <c r="E68" s="44"/>
      <c r="F68" s="44"/>
      <c r="G68" s="44"/>
      <c r="H68" s="419"/>
      <c r="I68" s="419"/>
      <c r="J68" s="419"/>
      <c r="K68" s="546"/>
      <c r="L68" s="420"/>
      <c r="M68" s="74"/>
      <c r="N68" s="44"/>
      <c r="O68" s="44"/>
      <c r="P68" s="44"/>
      <c r="Q68" s="44"/>
      <c r="R68" s="44"/>
      <c r="S68" s="44"/>
      <c r="X68" s="344"/>
    </row>
    <row r="69" spans="2:24" x14ac:dyDescent="0.45">
      <c r="B69" s="44"/>
      <c r="D69" s="44"/>
      <c r="E69" s="44"/>
      <c r="F69" s="44"/>
      <c r="G69" s="44"/>
      <c r="H69" s="419"/>
      <c r="I69" s="419"/>
      <c r="J69" s="419"/>
      <c r="K69" s="546"/>
      <c r="L69" s="420"/>
      <c r="M69" s="74"/>
      <c r="N69" s="44"/>
      <c r="O69" s="44"/>
      <c r="P69" s="44"/>
      <c r="Q69" s="44"/>
      <c r="R69" s="44"/>
      <c r="S69" s="44"/>
      <c r="X69" s="344"/>
    </row>
    <row r="70" spans="2:24" x14ac:dyDescent="0.45">
      <c r="B70" s="44"/>
      <c r="D70" s="44"/>
      <c r="E70" s="44"/>
      <c r="F70" s="44"/>
      <c r="G70" s="44"/>
      <c r="H70" s="419"/>
      <c r="I70" s="419"/>
      <c r="J70" s="419"/>
      <c r="K70" s="546"/>
      <c r="L70" s="420"/>
      <c r="M70" s="74"/>
      <c r="N70" s="44"/>
      <c r="O70" s="44"/>
      <c r="P70" s="44"/>
      <c r="Q70" s="44"/>
      <c r="R70" s="44"/>
      <c r="S70" s="44"/>
      <c r="X70" s="344"/>
    </row>
    <row r="71" spans="2:24" x14ac:dyDescent="0.45">
      <c r="B71" s="44"/>
      <c r="D71" s="44"/>
      <c r="E71" s="44"/>
      <c r="F71" s="44"/>
      <c r="G71" s="44"/>
      <c r="H71" s="419"/>
      <c r="I71" s="419"/>
      <c r="J71" s="419"/>
      <c r="K71" s="546"/>
      <c r="L71" s="420"/>
      <c r="M71" s="74"/>
      <c r="N71" s="44"/>
      <c r="O71" s="44"/>
      <c r="P71" s="44"/>
      <c r="Q71" s="44"/>
      <c r="R71" s="44"/>
      <c r="S71" s="44"/>
      <c r="X71" s="344"/>
    </row>
    <row r="72" spans="2:24" x14ac:dyDescent="0.45">
      <c r="B72" s="44"/>
      <c r="D72" s="44"/>
      <c r="E72" s="44"/>
      <c r="F72" s="44"/>
      <c r="G72" s="44"/>
      <c r="H72" s="419"/>
      <c r="I72" s="419"/>
      <c r="J72" s="419"/>
      <c r="K72" s="546"/>
      <c r="L72" s="420"/>
      <c r="M72" s="74"/>
      <c r="N72" s="44"/>
      <c r="O72" s="44"/>
      <c r="P72" s="44"/>
      <c r="Q72" s="44"/>
      <c r="R72" s="44"/>
      <c r="S72" s="44"/>
      <c r="X72" s="344"/>
    </row>
    <row r="73" spans="2:24" x14ac:dyDescent="0.45">
      <c r="B73" s="44"/>
      <c r="D73" s="44"/>
      <c r="E73" s="44"/>
      <c r="F73" s="44"/>
      <c r="G73" s="44"/>
      <c r="H73" s="419"/>
      <c r="I73" s="419"/>
      <c r="J73" s="419"/>
      <c r="K73" s="546"/>
      <c r="L73" s="420"/>
      <c r="M73" s="74"/>
      <c r="N73" s="44"/>
      <c r="O73" s="44"/>
      <c r="P73" s="44"/>
      <c r="Q73" s="44"/>
      <c r="R73" s="44"/>
      <c r="S73" s="44"/>
      <c r="X73" s="344"/>
    </row>
    <row r="74" spans="2:24" x14ac:dyDescent="0.45">
      <c r="B74" s="44"/>
      <c r="D74" s="44"/>
      <c r="E74" s="44"/>
      <c r="F74" s="44"/>
      <c r="G74" s="44"/>
      <c r="H74" s="419"/>
      <c r="I74" s="419"/>
      <c r="J74" s="419"/>
      <c r="K74" s="546"/>
      <c r="L74" s="420"/>
      <c r="M74" s="74"/>
      <c r="N74" s="44"/>
      <c r="O74" s="44"/>
      <c r="P74" s="44"/>
      <c r="Q74" s="44"/>
      <c r="R74" s="44"/>
      <c r="S74" s="44"/>
      <c r="X74" s="344"/>
    </row>
    <row r="75" spans="2:24" x14ac:dyDescent="0.45">
      <c r="B75" s="44"/>
      <c r="D75" s="44"/>
      <c r="E75" s="44"/>
      <c r="F75" s="44"/>
      <c r="G75" s="44"/>
      <c r="H75" s="419"/>
      <c r="I75" s="419"/>
      <c r="J75" s="419"/>
      <c r="K75" s="546"/>
      <c r="L75" s="420"/>
      <c r="M75" s="74"/>
      <c r="N75" s="44"/>
      <c r="O75" s="44"/>
      <c r="P75" s="44"/>
      <c r="Q75" s="44"/>
      <c r="R75" s="44"/>
      <c r="S75" s="44"/>
      <c r="X75" s="344"/>
    </row>
    <row r="76" spans="2:24" x14ac:dyDescent="0.45">
      <c r="B76" s="44"/>
      <c r="D76" s="44"/>
      <c r="E76" s="44"/>
      <c r="F76" s="44"/>
      <c r="G76" s="44"/>
      <c r="H76" s="419"/>
      <c r="I76" s="419"/>
      <c r="J76" s="419"/>
      <c r="K76" s="546"/>
      <c r="L76" s="420"/>
      <c r="M76" s="74"/>
      <c r="N76" s="44"/>
      <c r="O76" s="44"/>
      <c r="P76" s="44"/>
      <c r="Q76" s="44"/>
      <c r="R76" s="44"/>
      <c r="S76" s="44"/>
      <c r="X76" s="344"/>
    </row>
    <row r="77" spans="2:24" x14ac:dyDescent="0.45">
      <c r="B77" s="44"/>
      <c r="D77" s="44"/>
      <c r="E77" s="44"/>
      <c r="F77" s="44"/>
      <c r="G77" s="44"/>
      <c r="H77" s="419"/>
      <c r="I77" s="419"/>
      <c r="J77" s="419"/>
      <c r="K77" s="546"/>
      <c r="L77" s="420"/>
      <c r="M77" s="74"/>
      <c r="N77" s="44"/>
      <c r="O77" s="44"/>
      <c r="P77" s="44"/>
      <c r="Q77" s="44"/>
      <c r="R77" s="44"/>
      <c r="S77" s="44"/>
      <c r="X77" s="344"/>
    </row>
    <row r="78" spans="2:24" x14ac:dyDescent="0.45">
      <c r="B78" s="44"/>
      <c r="D78" s="44"/>
      <c r="E78" s="44"/>
      <c r="F78" s="44"/>
      <c r="G78" s="44"/>
      <c r="H78" s="419"/>
      <c r="I78" s="419"/>
      <c r="J78" s="419"/>
      <c r="K78" s="546"/>
      <c r="L78" s="420"/>
      <c r="M78" s="74"/>
      <c r="N78" s="44"/>
      <c r="O78" s="44"/>
      <c r="P78" s="44"/>
      <c r="Q78" s="44"/>
      <c r="R78" s="44"/>
      <c r="S78" s="44"/>
      <c r="X78" s="344"/>
    </row>
    <row r="79" spans="2:24" x14ac:dyDescent="0.45">
      <c r="B79" s="44"/>
      <c r="D79" s="44"/>
      <c r="E79" s="44"/>
      <c r="F79" s="44"/>
      <c r="G79" s="44"/>
      <c r="H79" s="419"/>
      <c r="I79" s="419"/>
      <c r="J79" s="419"/>
      <c r="K79" s="546"/>
      <c r="L79" s="420"/>
      <c r="M79" s="74"/>
      <c r="N79" s="44"/>
      <c r="O79" s="44"/>
      <c r="P79" s="44"/>
      <c r="Q79" s="44"/>
      <c r="R79" s="44"/>
      <c r="S79" s="44"/>
      <c r="X79" s="344"/>
    </row>
    <row r="80" spans="2:24" x14ac:dyDescent="0.45">
      <c r="B80" s="44"/>
      <c r="D80" s="44"/>
      <c r="E80" s="44"/>
      <c r="F80" s="44"/>
      <c r="G80" s="44"/>
      <c r="H80" s="419"/>
      <c r="I80" s="419"/>
      <c r="J80" s="419"/>
      <c r="K80" s="546"/>
      <c r="L80" s="420"/>
      <c r="M80" s="74"/>
      <c r="N80" s="44"/>
      <c r="O80" s="44"/>
      <c r="P80" s="44"/>
      <c r="Q80" s="44"/>
      <c r="R80" s="44"/>
      <c r="S80" s="44"/>
      <c r="X80" s="344"/>
    </row>
    <row r="81" spans="2:24" x14ac:dyDescent="0.45">
      <c r="B81" s="44"/>
      <c r="D81" s="44"/>
      <c r="E81" s="44"/>
      <c r="F81" s="44"/>
      <c r="G81" s="44"/>
      <c r="H81" s="419"/>
      <c r="I81" s="419"/>
      <c r="J81" s="419"/>
      <c r="K81" s="546"/>
      <c r="L81" s="420"/>
      <c r="M81" s="74"/>
      <c r="N81" s="44"/>
      <c r="O81" s="44"/>
      <c r="P81" s="44"/>
      <c r="Q81" s="44"/>
      <c r="R81" s="44"/>
      <c r="S81" s="44"/>
      <c r="X81" s="344"/>
    </row>
    <row r="82" spans="2:24" x14ac:dyDescent="0.45">
      <c r="B82" s="44"/>
      <c r="D82" s="44"/>
      <c r="E82" s="44"/>
      <c r="F82" s="44"/>
      <c r="G82" s="44"/>
      <c r="H82" s="419"/>
      <c r="I82" s="419"/>
      <c r="J82" s="419"/>
      <c r="K82" s="546"/>
      <c r="L82" s="420"/>
      <c r="M82" s="74"/>
      <c r="N82" s="44"/>
      <c r="O82" s="44"/>
      <c r="P82" s="44"/>
      <c r="Q82" s="44"/>
      <c r="R82" s="44"/>
      <c r="S82" s="44"/>
      <c r="X82" s="344"/>
    </row>
    <row r="83" spans="2:24" x14ac:dyDescent="0.45">
      <c r="B83" s="44"/>
      <c r="D83" s="44"/>
      <c r="E83" s="44"/>
      <c r="F83" s="44"/>
      <c r="G83" s="44"/>
      <c r="H83" s="419"/>
      <c r="I83" s="419"/>
      <c r="J83" s="419"/>
      <c r="K83" s="546"/>
      <c r="L83" s="420"/>
      <c r="M83" s="74"/>
      <c r="N83" s="44"/>
      <c r="O83" s="44"/>
      <c r="P83" s="44"/>
      <c r="Q83" s="44"/>
      <c r="R83" s="44"/>
      <c r="S83" s="44"/>
      <c r="X83" s="344"/>
    </row>
    <row r="84" spans="2:24" x14ac:dyDescent="0.45">
      <c r="B84" s="44"/>
      <c r="D84" s="44"/>
      <c r="E84" s="44"/>
      <c r="F84" s="44"/>
      <c r="G84" s="44"/>
      <c r="H84" s="419"/>
      <c r="I84" s="419"/>
      <c r="J84" s="419"/>
      <c r="K84" s="546"/>
      <c r="L84" s="420"/>
      <c r="M84" s="74"/>
      <c r="N84" s="44"/>
      <c r="O84" s="44"/>
      <c r="P84" s="44"/>
      <c r="Q84" s="44"/>
      <c r="R84" s="44"/>
      <c r="S84" s="44"/>
      <c r="X84" s="344"/>
    </row>
    <row r="85" spans="2:24" x14ac:dyDescent="0.45">
      <c r="B85" s="44"/>
      <c r="D85" s="44"/>
      <c r="E85" s="44"/>
      <c r="F85" s="44"/>
      <c r="G85" s="44"/>
      <c r="H85" s="419"/>
      <c r="I85" s="419"/>
      <c r="J85" s="419"/>
      <c r="K85" s="546"/>
      <c r="L85" s="420"/>
      <c r="M85" s="74"/>
      <c r="N85" s="44"/>
      <c r="O85" s="44"/>
      <c r="P85" s="44"/>
      <c r="Q85" s="44"/>
      <c r="R85" s="44"/>
      <c r="S85" s="44"/>
      <c r="X85" s="344"/>
    </row>
    <row r="86" spans="2:24" x14ac:dyDescent="0.45">
      <c r="B86" s="44"/>
      <c r="D86" s="44"/>
      <c r="E86" s="44"/>
      <c r="F86" s="44"/>
      <c r="G86" s="44"/>
      <c r="H86" s="419"/>
      <c r="I86" s="419"/>
      <c r="J86" s="419"/>
      <c r="K86" s="546"/>
      <c r="L86" s="420"/>
      <c r="M86" s="74"/>
      <c r="N86" s="44"/>
      <c r="O86" s="44"/>
      <c r="P86" s="44"/>
      <c r="Q86" s="44"/>
      <c r="R86" s="44"/>
      <c r="S86" s="44"/>
      <c r="X86" s="344"/>
    </row>
    <row r="87" spans="2:24" x14ac:dyDescent="0.45">
      <c r="B87" s="44"/>
      <c r="D87" s="44"/>
      <c r="E87" s="44"/>
      <c r="F87" s="44"/>
      <c r="G87" s="44"/>
      <c r="H87" s="419"/>
      <c r="I87" s="419"/>
      <c r="J87" s="419"/>
      <c r="K87" s="546"/>
      <c r="L87" s="420"/>
      <c r="M87" s="74"/>
      <c r="N87" s="44"/>
      <c r="O87" s="44"/>
      <c r="P87" s="44"/>
      <c r="Q87" s="44"/>
      <c r="R87" s="44"/>
      <c r="S87" s="44"/>
      <c r="X87" s="344"/>
    </row>
    <row r="88" spans="2:24" x14ac:dyDescent="0.45">
      <c r="B88" s="44"/>
      <c r="D88" s="44"/>
      <c r="E88" s="44"/>
      <c r="F88" s="44"/>
      <c r="G88" s="44"/>
      <c r="H88" s="419"/>
      <c r="I88" s="419"/>
      <c r="J88" s="419"/>
      <c r="K88" s="546"/>
      <c r="L88" s="420"/>
      <c r="M88" s="74"/>
      <c r="N88" s="44"/>
      <c r="O88" s="44"/>
      <c r="P88" s="44"/>
      <c r="Q88" s="44"/>
      <c r="R88" s="44"/>
      <c r="S88" s="44"/>
      <c r="X88" s="344"/>
    </row>
    <row r="89" spans="2:24" x14ac:dyDescent="0.45">
      <c r="B89" s="44"/>
      <c r="D89" s="44"/>
      <c r="E89" s="44"/>
      <c r="F89" s="44"/>
      <c r="G89" s="44"/>
      <c r="H89" s="419"/>
      <c r="I89" s="419"/>
      <c r="J89" s="419"/>
      <c r="K89" s="546"/>
      <c r="L89" s="420"/>
      <c r="M89" s="74"/>
      <c r="N89" s="44"/>
      <c r="O89" s="44"/>
      <c r="P89" s="44"/>
      <c r="Q89" s="44"/>
      <c r="R89" s="44"/>
      <c r="S89" s="44"/>
      <c r="X89" s="344"/>
    </row>
    <row r="90" spans="2:24" x14ac:dyDescent="0.45">
      <c r="B90" s="44"/>
      <c r="D90" s="44"/>
      <c r="E90" s="44"/>
      <c r="F90" s="44"/>
      <c r="G90" s="44"/>
      <c r="H90" s="419"/>
      <c r="I90" s="419"/>
      <c r="J90" s="419"/>
      <c r="K90" s="546"/>
      <c r="L90" s="420"/>
      <c r="M90" s="74"/>
      <c r="N90" s="44"/>
      <c r="O90" s="44"/>
      <c r="P90" s="44"/>
      <c r="Q90" s="44"/>
      <c r="R90" s="44"/>
      <c r="S90" s="44"/>
      <c r="X90" s="344"/>
    </row>
    <row r="91" spans="2:24" x14ac:dyDescent="0.45">
      <c r="B91" s="44"/>
      <c r="D91" s="44"/>
      <c r="E91" s="44"/>
      <c r="F91" s="44"/>
      <c r="G91" s="44"/>
      <c r="H91" s="419"/>
      <c r="I91" s="419"/>
      <c r="J91" s="419"/>
      <c r="K91" s="546"/>
      <c r="L91" s="420"/>
      <c r="M91" s="74"/>
      <c r="N91" s="44"/>
      <c r="O91" s="44"/>
      <c r="P91" s="44"/>
      <c r="Q91" s="44"/>
      <c r="R91" s="44"/>
      <c r="S91" s="44"/>
      <c r="X91" s="344"/>
    </row>
    <row r="92" spans="2:24" x14ac:dyDescent="0.45">
      <c r="B92" s="44"/>
      <c r="D92" s="44"/>
      <c r="E92" s="44"/>
      <c r="F92" s="44"/>
      <c r="G92" s="44"/>
      <c r="H92" s="419"/>
      <c r="I92" s="419"/>
      <c r="J92" s="419"/>
      <c r="K92" s="546"/>
      <c r="L92" s="420"/>
      <c r="M92" s="74"/>
      <c r="N92" s="44"/>
      <c r="O92" s="44"/>
      <c r="P92" s="44"/>
      <c r="Q92" s="44"/>
      <c r="R92" s="44"/>
      <c r="S92" s="44"/>
      <c r="X92" s="344"/>
    </row>
    <row r="93" spans="2:24" x14ac:dyDescent="0.45">
      <c r="B93" s="44"/>
      <c r="D93" s="44"/>
      <c r="E93" s="44"/>
      <c r="F93" s="44"/>
      <c r="G93" s="44"/>
      <c r="H93" s="419"/>
      <c r="I93" s="419"/>
      <c r="J93" s="419"/>
      <c r="K93" s="546"/>
      <c r="L93" s="420"/>
      <c r="M93" s="74"/>
      <c r="N93" s="44"/>
      <c r="O93" s="44"/>
      <c r="P93" s="44"/>
      <c r="Q93" s="44"/>
      <c r="R93" s="44"/>
      <c r="S93" s="44"/>
      <c r="X93" s="344"/>
    </row>
    <row r="94" spans="2:24" x14ac:dyDescent="0.45">
      <c r="B94" s="44"/>
      <c r="D94" s="44"/>
      <c r="E94" s="44"/>
      <c r="F94" s="44"/>
      <c r="G94" s="44"/>
      <c r="H94" s="419"/>
      <c r="I94" s="419"/>
      <c r="J94" s="419"/>
      <c r="K94" s="546"/>
      <c r="L94" s="420"/>
      <c r="M94" s="74"/>
      <c r="N94" s="44"/>
      <c r="O94" s="44"/>
      <c r="P94" s="44"/>
      <c r="Q94" s="44"/>
      <c r="R94" s="44"/>
      <c r="S94" s="44"/>
      <c r="X94" s="344"/>
    </row>
    <row r="95" spans="2:24" x14ac:dyDescent="0.45">
      <c r="B95" s="44"/>
      <c r="D95" s="44"/>
      <c r="E95" s="44"/>
      <c r="F95" s="44"/>
      <c r="G95" s="44"/>
      <c r="H95" s="419"/>
      <c r="I95" s="419"/>
      <c r="J95" s="419"/>
      <c r="K95" s="546"/>
      <c r="L95" s="420"/>
      <c r="M95" s="74"/>
      <c r="N95" s="44"/>
      <c r="O95" s="44"/>
      <c r="P95" s="44"/>
      <c r="Q95" s="44"/>
      <c r="R95" s="44"/>
      <c r="S95" s="44"/>
      <c r="X95" s="344"/>
    </row>
    <row r="96" spans="2:24" x14ac:dyDescent="0.45">
      <c r="B96" s="44"/>
      <c r="D96" s="44"/>
      <c r="E96" s="44"/>
      <c r="F96" s="44"/>
      <c r="G96" s="44"/>
      <c r="H96" s="419"/>
      <c r="I96" s="419"/>
      <c r="J96" s="419"/>
      <c r="K96" s="546"/>
      <c r="L96" s="420"/>
      <c r="M96" s="74"/>
      <c r="N96" s="44"/>
      <c r="O96" s="44"/>
      <c r="P96" s="44"/>
      <c r="Q96" s="44"/>
      <c r="R96" s="44"/>
      <c r="S96" s="44"/>
      <c r="X96" s="344"/>
    </row>
    <row r="97" spans="2:24" x14ac:dyDescent="0.45">
      <c r="B97" s="44"/>
      <c r="D97" s="44"/>
      <c r="E97" s="44"/>
      <c r="F97" s="44"/>
      <c r="G97" s="44"/>
      <c r="H97" s="419"/>
      <c r="I97" s="419"/>
      <c r="J97" s="419"/>
      <c r="K97" s="546"/>
      <c r="L97" s="420"/>
      <c r="M97" s="74"/>
      <c r="N97" s="44"/>
      <c r="O97" s="44"/>
      <c r="P97" s="44"/>
      <c r="Q97" s="44"/>
      <c r="R97" s="44"/>
      <c r="S97" s="44"/>
      <c r="X97" s="344"/>
    </row>
    <row r="98" spans="2:24" x14ac:dyDescent="0.45">
      <c r="B98" s="44"/>
      <c r="D98" s="44"/>
      <c r="E98" s="44"/>
      <c r="F98" s="44"/>
      <c r="G98" s="44"/>
      <c r="H98" s="419"/>
      <c r="I98" s="419"/>
      <c r="J98" s="419"/>
      <c r="K98" s="546"/>
      <c r="L98" s="420"/>
      <c r="M98" s="74"/>
      <c r="N98" s="44"/>
      <c r="O98" s="44"/>
      <c r="P98" s="44"/>
      <c r="Q98" s="44"/>
      <c r="R98" s="44"/>
      <c r="S98" s="44"/>
      <c r="X98" s="344"/>
    </row>
    <row r="99" spans="2:24" x14ac:dyDescent="0.45">
      <c r="B99" s="44"/>
      <c r="D99" s="44"/>
      <c r="E99" s="44"/>
      <c r="F99" s="44"/>
      <c r="G99" s="44"/>
      <c r="H99" s="419"/>
      <c r="I99" s="419"/>
      <c r="J99" s="419"/>
      <c r="K99" s="546"/>
      <c r="L99" s="420"/>
      <c r="M99" s="74"/>
      <c r="N99" s="44"/>
      <c r="O99" s="44"/>
      <c r="P99" s="44"/>
      <c r="Q99" s="44"/>
      <c r="R99" s="44"/>
      <c r="S99" s="44"/>
      <c r="X99" s="344"/>
    </row>
    <row r="100" spans="2:24" x14ac:dyDescent="0.45">
      <c r="B100" s="44"/>
      <c r="D100" s="44"/>
      <c r="E100" s="44"/>
      <c r="F100" s="44"/>
      <c r="G100" s="44"/>
      <c r="H100" s="419"/>
      <c r="I100" s="419"/>
      <c r="J100" s="419"/>
      <c r="K100" s="546"/>
      <c r="L100" s="420"/>
      <c r="M100" s="74"/>
      <c r="N100" s="44"/>
      <c r="O100" s="44"/>
      <c r="P100" s="44"/>
      <c r="Q100" s="44"/>
      <c r="R100" s="44"/>
      <c r="S100" s="44"/>
      <c r="X100" s="344"/>
    </row>
    <row r="101" spans="2:24" x14ac:dyDescent="0.45">
      <c r="B101" s="44"/>
      <c r="D101" s="44"/>
      <c r="E101" s="44"/>
      <c r="F101" s="44"/>
      <c r="G101" s="44"/>
      <c r="H101" s="419"/>
      <c r="I101" s="419"/>
      <c r="J101" s="419"/>
      <c r="K101" s="546"/>
      <c r="L101" s="420"/>
      <c r="M101" s="74"/>
      <c r="N101" s="44"/>
      <c r="O101" s="44"/>
      <c r="P101" s="44"/>
      <c r="Q101" s="44"/>
      <c r="R101" s="44"/>
      <c r="S101" s="44"/>
      <c r="X101" s="344"/>
    </row>
    <row r="102" spans="2:24" x14ac:dyDescent="0.45">
      <c r="B102" s="44"/>
      <c r="D102" s="44"/>
      <c r="E102" s="44"/>
      <c r="F102" s="44"/>
      <c r="G102" s="44"/>
      <c r="H102" s="419"/>
      <c r="I102" s="419"/>
      <c r="J102" s="419"/>
      <c r="K102" s="546"/>
      <c r="L102" s="420"/>
      <c r="M102" s="74"/>
      <c r="N102" s="44"/>
      <c r="O102" s="44"/>
      <c r="P102" s="44"/>
      <c r="Q102" s="44"/>
      <c r="R102" s="44"/>
      <c r="S102" s="44"/>
      <c r="X102" s="344"/>
    </row>
    <row r="103" spans="2:24" x14ac:dyDescent="0.45">
      <c r="B103" s="44"/>
      <c r="D103" s="44"/>
      <c r="E103" s="44"/>
      <c r="F103" s="44"/>
      <c r="G103" s="44"/>
      <c r="H103" s="419"/>
      <c r="I103" s="419"/>
      <c r="J103" s="419"/>
      <c r="K103" s="546"/>
      <c r="L103" s="420"/>
      <c r="M103" s="74"/>
      <c r="N103" s="44"/>
      <c r="O103" s="44"/>
      <c r="P103" s="44"/>
      <c r="Q103" s="44"/>
      <c r="R103" s="44"/>
      <c r="S103" s="44"/>
      <c r="X103" s="344"/>
    </row>
    <row r="104" spans="2:24" x14ac:dyDescent="0.45">
      <c r="B104" s="44"/>
      <c r="D104" s="44"/>
      <c r="E104" s="44"/>
      <c r="F104" s="44"/>
      <c r="G104" s="44"/>
      <c r="H104" s="419"/>
      <c r="I104" s="419"/>
      <c r="J104" s="419"/>
      <c r="K104" s="546"/>
      <c r="L104" s="420"/>
      <c r="M104" s="74"/>
      <c r="N104" s="44"/>
      <c r="O104" s="44"/>
      <c r="P104" s="44"/>
      <c r="Q104" s="44"/>
      <c r="R104" s="44"/>
      <c r="S104" s="44"/>
      <c r="X104" s="344"/>
    </row>
    <row r="105" spans="2:24" x14ac:dyDescent="0.45">
      <c r="B105" s="44"/>
      <c r="D105" s="44"/>
      <c r="E105" s="44"/>
      <c r="F105" s="44"/>
      <c r="G105" s="44"/>
      <c r="H105" s="419"/>
      <c r="I105" s="419"/>
      <c r="J105" s="419"/>
      <c r="K105" s="546"/>
      <c r="L105" s="420"/>
      <c r="M105" s="74"/>
      <c r="N105" s="44"/>
      <c r="O105" s="44"/>
      <c r="P105" s="44"/>
      <c r="Q105" s="44"/>
      <c r="R105" s="44"/>
      <c r="S105" s="44"/>
      <c r="X105" s="344"/>
    </row>
    <row r="106" spans="2:24" x14ac:dyDescent="0.45">
      <c r="B106" s="44"/>
      <c r="D106" s="44"/>
      <c r="E106" s="44"/>
      <c r="F106" s="44"/>
      <c r="G106" s="44"/>
      <c r="H106" s="419"/>
      <c r="I106" s="419"/>
      <c r="J106" s="419"/>
      <c r="K106" s="546"/>
      <c r="L106" s="420"/>
      <c r="M106" s="74"/>
      <c r="N106" s="44"/>
      <c r="O106" s="44"/>
      <c r="P106" s="44"/>
      <c r="Q106" s="44"/>
      <c r="R106" s="44"/>
      <c r="S106" s="44"/>
      <c r="X106" s="344"/>
    </row>
    <row r="107" spans="2:24" x14ac:dyDescent="0.45">
      <c r="B107" s="44"/>
      <c r="D107" s="44"/>
      <c r="E107" s="44"/>
      <c r="F107" s="44"/>
      <c r="G107" s="44"/>
      <c r="H107" s="419"/>
      <c r="I107" s="419"/>
      <c r="J107" s="419"/>
      <c r="K107" s="546"/>
      <c r="L107" s="420"/>
      <c r="M107" s="74"/>
      <c r="N107" s="44"/>
      <c r="O107" s="44"/>
      <c r="P107" s="44"/>
      <c r="Q107" s="44"/>
      <c r="R107" s="44"/>
      <c r="S107" s="44"/>
      <c r="X107" s="344"/>
    </row>
    <row r="108" spans="2:24" x14ac:dyDescent="0.45">
      <c r="B108" s="44"/>
      <c r="D108" s="44"/>
      <c r="E108" s="44"/>
      <c r="F108" s="44"/>
      <c r="G108" s="44"/>
      <c r="H108" s="419"/>
      <c r="I108" s="419"/>
      <c r="J108" s="419"/>
      <c r="K108" s="546"/>
      <c r="L108" s="420"/>
      <c r="M108" s="74"/>
      <c r="N108" s="44"/>
      <c r="O108" s="44"/>
      <c r="P108" s="44"/>
      <c r="Q108" s="44"/>
      <c r="R108" s="44"/>
      <c r="S108" s="44"/>
      <c r="X108" s="344"/>
    </row>
    <row r="109" spans="2:24" x14ac:dyDescent="0.45">
      <c r="B109" s="44"/>
      <c r="D109" s="44"/>
      <c r="E109" s="44"/>
      <c r="F109" s="44"/>
      <c r="G109" s="44"/>
      <c r="H109" s="419"/>
      <c r="I109" s="419"/>
      <c r="J109" s="419"/>
      <c r="K109" s="546"/>
      <c r="L109" s="420"/>
      <c r="M109" s="74"/>
      <c r="N109" s="44"/>
      <c r="O109" s="44"/>
      <c r="P109" s="44"/>
      <c r="Q109" s="44"/>
      <c r="R109" s="44"/>
      <c r="S109" s="44"/>
      <c r="X109" s="344"/>
    </row>
    <row r="110" spans="2:24" x14ac:dyDescent="0.45">
      <c r="B110" s="44"/>
      <c r="D110" s="44"/>
      <c r="E110" s="44"/>
      <c r="F110" s="44"/>
      <c r="G110" s="44"/>
      <c r="H110" s="419"/>
      <c r="I110" s="419"/>
      <c r="J110" s="419"/>
      <c r="K110" s="546"/>
      <c r="L110" s="420"/>
      <c r="M110" s="74"/>
      <c r="N110" s="44"/>
      <c r="O110" s="44"/>
      <c r="P110" s="44"/>
      <c r="Q110" s="44"/>
      <c r="R110" s="44"/>
      <c r="S110" s="44"/>
      <c r="X110" s="344"/>
    </row>
    <row r="111" spans="2:24" x14ac:dyDescent="0.45">
      <c r="B111" s="44"/>
      <c r="D111" s="44"/>
      <c r="E111" s="44"/>
      <c r="F111" s="44"/>
      <c r="G111" s="44"/>
      <c r="H111" s="419"/>
      <c r="I111" s="419"/>
      <c r="J111" s="419"/>
      <c r="K111" s="546"/>
      <c r="L111" s="420"/>
      <c r="M111" s="74"/>
      <c r="N111" s="44"/>
      <c r="O111" s="44"/>
      <c r="P111" s="44"/>
      <c r="Q111" s="44"/>
      <c r="R111" s="44"/>
      <c r="S111" s="44"/>
      <c r="X111" s="344"/>
    </row>
    <row r="112" spans="2:24" x14ac:dyDescent="0.45">
      <c r="B112" s="44"/>
      <c r="D112" s="44"/>
      <c r="E112" s="44"/>
      <c r="F112" s="44"/>
      <c r="G112" s="44"/>
      <c r="H112" s="419"/>
      <c r="I112" s="419"/>
      <c r="J112" s="419"/>
      <c r="K112" s="546"/>
      <c r="L112" s="420"/>
      <c r="M112" s="74"/>
      <c r="N112" s="44"/>
      <c r="O112" s="44"/>
      <c r="P112" s="44"/>
      <c r="Q112" s="44"/>
      <c r="R112" s="44"/>
      <c r="S112" s="44"/>
      <c r="X112" s="344"/>
    </row>
    <row r="113" spans="2:24" x14ac:dyDescent="0.45">
      <c r="B113" s="44"/>
      <c r="D113" s="44"/>
      <c r="E113" s="44"/>
      <c r="F113" s="44"/>
      <c r="G113" s="44"/>
      <c r="H113" s="419"/>
      <c r="I113" s="419"/>
      <c r="J113" s="419"/>
      <c r="K113" s="546"/>
      <c r="L113" s="420"/>
      <c r="M113" s="74"/>
      <c r="N113" s="44"/>
      <c r="O113" s="44"/>
      <c r="P113" s="44"/>
      <c r="Q113" s="44"/>
      <c r="R113" s="44"/>
      <c r="S113" s="44"/>
      <c r="X113" s="344"/>
    </row>
    <row r="114" spans="2:24" x14ac:dyDescent="0.45">
      <c r="B114" s="44"/>
      <c r="D114" s="44"/>
      <c r="E114" s="44"/>
      <c r="F114" s="44"/>
      <c r="G114" s="44"/>
      <c r="H114" s="419"/>
      <c r="I114" s="419"/>
      <c r="J114" s="419"/>
      <c r="K114" s="546"/>
      <c r="L114" s="420"/>
      <c r="M114" s="74"/>
      <c r="N114" s="44"/>
      <c r="O114" s="44"/>
      <c r="P114" s="44"/>
      <c r="Q114" s="44"/>
      <c r="R114" s="44"/>
      <c r="S114" s="44"/>
      <c r="X114" s="344"/>
    </row>
    <row r="115" spans="2:24" x14ac:dyDescent="0.45">
      <c r="B115" s="44"/>
      <c r="D115" s="44"/>
      <c r="E115" s="44"/>
      <c r="F115" s="44"/>
      <c r="G115" s="44"/>
      <c r="H115" s="419"/>
      <c r="I115" s="419"/>
      <c r="J115" s="419"/>
      <c r="K115" s="546"/>
      <c r="L115" s="420"/>
      <c r="M115" s="74"/>
      <c r="N115" s="44"/>
      <c r="O115" s="44"/>
      <c r="P115" s="44"/>
      <c r="Q115" s="44"/>
      <c r="R115" s="44"/>
      <c r="S115" s="44"/>
      <c r="X115" s="344"/>
    </row>
    <row r="116" spans="2:24" x14ac:dyDescent="0.45">
      <c r="B116" s="44"/>
      <c r="D116" s="44"/>
      <c r="E116" s="44"/>
      <c r="F116" s="44"/>
      <c r="G116" s="44"/>
      <c r="H116" s="419"/>
      <c r="I116" s="419"/>
      <c r="J116" s="419"/>
      <c r="K116" s="546"/>
      <c r="L116" s="420"/>
      <c r="M116" s="74"/>
      <c r="N116" s="44"/>
      <c r="O116" s="44"/>
      <c r="P116" s="44"/>
      <c r="Q116" s="44"/>
      <c r="R116" s="44"/>
      <c r="S116" s="44"/>
      <c r="X116" s="344"/>
    </row>
    <row r="117" spans="2:24" x14ac:dyDescent="0.45">
      <c r="B117" s="44"/>
      <c r="D117" s="44"/>
      <c r="E117" s="44"/>
      <c r="F117" s="44"/>
      <c r="G117" s="44"/>
      <c r="H117" s="419"/>
      <c r="I117" s="419"/>
      <c r="J117" s="419"/>
      <c r="K117" s="546"/>
      <c r="L117" s="420"/>
      <c r="M117" s="74"/>
      <c r="N117" s="44"/>
      <c r="O117" s="44"/>
      <c r="P117" s="44"/>
      <c r="Q117" s="44"/>
      <c r="R117" s="44"/>
      <c r="S117" s="44"/>
      <c r="X117" s="344"/>
    </row>
    <row r="118" spans="2:24" x14ac:dyDescent="0.45">
      <c r="B118" s="44"/>
      <c r="D118" s="44"/>
      <c r="E118" s="44"/>
      <c r="F118" s="44"/>
      <c r="G118" s="44"/>
      <c r="H118" s="419"/>
      <c r="I118" s="419"/>
      <c r="J118" s="419"/>
      <c r="K118" s="546"/>
      <c r="L118" s="420"/>
      <c r="M118" s="74"/>
      <c r="N118" s="44"/>
      <c r="O118" s="44"/>
      <c r="P118" s="44"/>
      <c r="Q118" s="44"/>
      <c r="R118" s="44"/>
      <c r="S118" s="44"/>
      <c r="X118" s="344"/>
    </row>
    <row r="119" spans="2:24" x14ac:dyDescent="0.45">
      <c r="B119" s="44"/>
      <c r="D119" s="44"/>
      <c r="E119" s="44"/>
      <c r="F119" s="44"/>
      <c r="G119" s="44"/>
      <c r="H119" s="419"/>
      <c r="I119" s="419"/>
      <c r="J119" s="419"/>
      <c r="K119" s="546"/>
      <c r="L119" s="420"/>
      <c r="M119" s="74"/>
      <c r="N119" s="44"/>
      <c r="O119" s="44"/>
      <c r="P119" s="44"/>
      <c r="Q119" s="44"/>
      <c r="R119" s="44"/>
      <c r="S119" s="44"/>
      <c r="X119" s="344"/>
    </row>
    <row r="120" spans="2:24" x14ac:dyDescent="0.45">
      <c r="B120" s="44"/>
      <c r="D120" s="44"/>
      <c r="E120" s="44"/>
      <c r="F120" s="44"/>
      <c r="G120" s="44"/>
      <c r="H120" s="419"/>
      <c r="I120" s="419"/>
      <c r="J120" s="419"/>
      <c r="K120" s="546"/>
      <c r="L120" s="420"/>
      <c r="M120" s="74"/>
      <c r="N120" s="44"/>
      <c r="O120" s="44"/>
      <c r="P120" s="44"/>
      <c r="Q120" s="44"/>
      <c r="R120" s="44"/>
      <c r="S120" s="44"/>
      <c r="X120" s="344"/>
    </row>
    <row r="121" spans="2:24" x14ac:dyDescent="0.45">
      <c r="B121" s="44"/>
      <c r="D121" s="44"/>
      <c r="E121" s="44"/>
      <c r="F121" s="44"/>
      <c r="G121" s="44"/>
      <c r="H121" s="419"/>
      <c r="I121" s="419"/>
      <c r="J121" s="419"/>
      <c r="K121" s="546"/>
      <c r="L121" s="420"/>
      <c r="M121" s="74"/>
      <c r="N121" s="44"/>
      <c r="O121" s="44"/>
      <c r="P121" s="44"/>
      <c r="Q121" s="44"/>
      <c r="R121" s="44"/>
      <c r="S121" s="44"/>
      <c r="X121" s="344"/>
    </row>
    <row r="122" spans="2:24" x14ac:dyDescent="0.45">
      <c r="B122" s="44"/>
      <c r="D122" s="44"/>
      <c r="E122" s="44"/>
      <c r="F122" s="44"/>
      <c r="G122" s="44"/>
      <c r="H122" s="419"/>
      <c r="I122" s="419"/>
      <c r="J122" s="419"/>
      <c r="K122" s="546"/>
      <c r="L122" s="420"/>
      <c r="M122" s="74"/>
      <c r="N122" s="44"/>
      <c r="O122" s="44"/>
      <c r="P122" s="44"/>
      <c r="Q122" s="44"/>
      <c r="R122" s="44"/>
      <c r="S122" s="44"/>
      <c r="X122" s="344"/>
    </row>
    <row r="123" spans="2:24" x14ac:dyDescent="0.45">
      <c r="B123" s="44"/>
      <c r="D123" s="44"/>
      <c r="E123" s="44"/>
      <c r="F123" s="44"/>
      <c r="G123" s="44"/>
      <c r="H123" s="419"/>
      <c r="I123" s="419"/>
      <c r="J123" s="419"/>
      <c r="K123" s="546"/>
      <c r="L123" s="420"/>
      <c r="M123" s="74"/>
      <c r="N123" s="44"/>
      <c r="O123" s="44"/>
      <c r="P123" s="44"/>
      <c r="Q123" s="44"/>
      <c r="R123" s="44"/>
      <c r="S123" s="44"/>
      <c r="X123" s="344"/>
    </row>
    <row r="124" spans="2:24" x14ac:dyDescent="0.45">
      <c r="B124" s="44"/>
      <c r="D124" s="44"/>
      <c r="E124" s="44"/>
      <c r="F124" s="44"/>
      <c r="G124" s="44"/>
      <c r="H124" s="419"/>
      <c r="I124" s="419"/>
      <c r="J124" s="419"/>
      <c r="K124" s="546"/>
      <c r="L124" s="420"/>
      <c r="M124" s="74"/>
      <c r="N124" s="44"/>
      <c r="O124" s="44"/>
      <c r="P124" s="44"/>
      <c r="Q124" s="44"/>
      <c r="R124" s="44"/>
      <c r="S124" s="44"/>
      <c r="X124" s="344"/>
    </row>
    <row r="125" spans="2:24" x14ac:dyDescent="0.45">
      <c r="B125" s="44"/>
      <c r="D125" s="44"/>
      <c r="E125" s="44"/>
      <c r="F125" s="44"/>
      <c r="G125" s="44"/>
      <c r="H125" s="419"/>
      <c r="I125" s="419"/>
      <c r="J125" s="419"/>
      <c r="K125" s="546"/>
      <c r="L125" s="420"/>
      <c r="M125" s="74"/>
      <c r="N125" s="44"/>
      <c r="O125" s="44"/>
      <c r="P125" s="44"/>
      <c r="Q125" s="44"/>
      <c r="R125" s="44"/>
      <c r="S125" s="44"/>
      <c r="X125" s="344"/>
    </row>
    <row r="126" spans="2:24" x14ac:dyDescent="0.45">
      <c r="B126" s="44"/>
      <c r="D126" s="44"/>
      <c r="E126" s="44"/>
      <c r="F126" s="44"/>
      <c r="G126" s="44"/>
      <c r="H126" s="419"/>
      <c r="I126" s="419"/>
      <c r="J126" s="419"/>
      <c r="K126" s="546"/>
      <c r="L126" s="420"/>
      <c r="M126" s="74"/>
      <c r="N126" s="44"/>
      <c r="O126" s="44"/>
      <c r="P126" s="44"/>
      <c r="Q126" s="44"/>
      <c r="R126" s="44"/>
      <c r="S126" s="44"/>
      <c r="X126" s="344"/>
    </row>
    <row r="127" spans="2:24" x14ac:dyDescent="0.45">
      <c r="B127" s="44"/>
      <c r="D127" s="44"/>
      <c r="E127" s="44"/>
      <c r="F127" s="44"/>
      <c r="G127" s="44"/>
      <c r="H127" s="419"/>
      <c r="I127" s="419"/>
      <c r="J127" s="419"/>
      <c r="K127" s="546"/>
      <c r="L127" s="420"/>
      <c r="M127" s="74"/>
      <c r="N127" s="44"/>
      <c r="O127" s="44"/>
      <c r="P127" s="44"/>
      <c r="Q127" s="44"/>
      <c r="R127" s="44"/>
      <c r="S127" s="44"/>
      <c r="X127" s="344"/>
    </row>
    <row r="128" spans="2:24" x14ac:dyDescent="0.45">
      <c r="B128" s="44"/>
      <c r="D128" s="44"/>
      <c r="E128" s="44"/>
      <c r="F128" s="44"/>
      <c r="G128" s="44"/>
      <c r="H128" s="419"/>
      <c r="I128" s="419"/>
      <c r="J128" s="419"/>
      <c r="K128" s="546"/>
      <c r="L128" s="420"/>
      <c r="M128" s="74"/>
      <c r="N128" s="44"/>
      <c r="O128" s="44"/>
      <c r="P128" s="44"/>
      <c r="Q128" s="44"/>
      <c r="R128" s="44"/>
      <c r="S128" s="44"/>
      <c r="X128" s="344"/>
    </row>
    <row r="129" spans="2:24" x14ac:dyDescent="0.45">
      <c r="B129" s="44"/>
      <c r="D129" s="44"/>
      <c r="E129" s="44"/>
      <c r="F129" s="44"/>
      <c r="G129" s="44"/>
      <c r="H129" s="419"/>
      <c r="I129" s="419"/>
      <c r="J129" s="419"/>
      <c r="K129" s="546"/>
      <c r="L129" s="420"/>
      <c r="M129" s="74"/>
      <c r="N129" s="44"/>
      <c r="O129" s="44"/>
      <c r="P129" s="44"/>
      <c r="Q129" s="44"/>
      <c r="R129" s="44"/>
      <c r="S129" s="44"/>
      <c r="X129" s="344"/>
    </row>
    <row r="130" spans="2:24" x14ac:dyDescent="0.45">
      <c r="B130" s="44"/>
      <c r="D130" s="44"/>
      <c r="E130" s="44"/>
      <c r="F130" s="44"/>
      <c r="G130" s="44"/>
      <c r="H130" s="419"/>
      <c r="I130" s="419"/>
      <c r="J130" s="419"/>
      <c r="K130" s="546"/>
      <c r="L130" s="420"/>
      <c r="M130" s="74"/>
      <c r="N130" s="44"/>
      <c r="O130" s="44"/>
      <c r="P130" s="44"/>
      <c r="Q130" s="44"/>
      <c r="R130" s="44"/>
      <c r="S130" s="44"/>
      <c r="X130" s="344"/>
    </row>
    <row r="131" spans="2:24" x14ac:dyDescent="0.45">
      <c r="B131" s="44"/>
      <c r="D131" s="44"/>
      <c r="E131" s="44"/>
      <c r="F131" s="44"/>
      <c r="G131" s="44"/>
      <c r="H131" s="419"/>
      <c r="I131" s="419"/>
      <c r="J131" s="419"/>
      <c r="K131" s="546"/>
      <c r="L131" s="420"/>
      <c r="M131" s="74"/>
      <c r="N131" s="44"/>
      <c r="O131" s="44"/>
      <c r="P131" s="44"/>
      <c r="Q131" s="44"/>
      <c r="R131" s="44"/>
      <c r="S131" s="44"/>
      <c r="X131" s="344"/>
    </row>
    <row r="132" spans="2:24" x14ac:dyDescent="0.45">
      <c r="B132" s="44"/>
      <c r="D132" s="44"/>
      <c r="E132" s="44"/>
      <c r="F132" s="44"/>
      <c r="G132" s="44"/>
      <c r="H132" s="419"/>
      <c r="I132" s="419"/>
      <c r="J132" s="419"/>
      <c r="K132" s="546"/>
      <c r="L132" s="420"/>
      <c r="M132" s="74"/>
      <c r="N132" s="44"/>
      <c r="O132" s="44"/>
      <c r="P132" s="44"/>
      <c r="Q132" s="44"/>
      <c r="R132" s="44"/>
      <c r="S132" s="44"/>
      <c r="X132" s="344"/>
    </row>
    <row r="133" spans="2:24" x14ac:dyDescent="0.45">
      <c r="B133" s="44"/>
      <c r="D133" s="44"/>
      <c r="E133" s="44"/>
      <c r="F133" s="44"/>
      <c r="G133" s="44"/>
      <c r="H133" s="419"/>
      <c r="I133" s="419"/>
      <c r="J133" s="419"/>
      <c r="K133" s="546"/>
      <c r="L133" s="420"/>
      <c r="M133" s="74"/>
      <c r="N133" s="44"/>
      <c r="O133" s="44"/>
      <c r="P133" s="44"/>
      <c r="Q133" s="44"/>
      <c r="R133" s="44"/>
      <c r="S133" s="44"/>
      <c r="X133" s="344"/>
    </row>
    <row r="134" spans="2:24" x14ac:dyDescent="0.45">
      <c r="B134" s="44"/>
      <c r="D134" s="44"/>
      <c r="E134" s="44"/>
      <c r="F134" s="44"/>
      <c r="G134" s="44"/>
      <c r="H134" s="419"/>
      <c r="I134" s="419"/>
      <c r="J134" s="419"/>
      <c r="K134" s="546"/>
      <c r="L134" s="420"/>
      <c r="M134" s="74"/>
      <c r="N134" s="44"/>
      <c r="O134" s="44"/>
      <c r="P134" s="44"/>
      <c r="Q134" s="44"/>
      <c r="R134" s="44"/>
      <c r="S134" s="44"/>
      <c r="X134" s="344"/>
    </row>
    <row r="135" spans="2:24" x14ac:dyDescent="0.45">
      <c r="B135" s="44"/>
      <c r="D135" s="44"/>
      <c r="E135" s="44"/>
      <c r="F135" s="44"/>
      <c r="G135" s="44"/>
      <c r="H135" s="419"/>
      <c r="I135" s="419"/>
      <c r="J135" s="419"/>
      <c r="K135" s="546"/>
      <c r="L135" s="420"/>
      <c r="M135" s="74"/>
      <c r="N135" s="44"/>
      <c r="O135" s="44"/>
      <c r="P135" s="44"/>
      <c r="Q135" s="44"/>
      <c r="R135" s="44"/>
      <c r="S135" s="44"/>
      <c r="X135" s="344"/>
    </row>
    <row r="136" spans="2:24" x14ac:dyDescent="0.45">
      <c r="B136" s="44"/>
      <c r="D136" s="44"/>
      <c r="E136" s="44"/>
      <c r="F136" s="44"/>
      <c r="G136" s="44"/>
      <c r="H136" s="419"/>
      <c r="I136" s="419"/>
      <c r="J136" s="419"/>
      <c r="K136" s="546"/>
      <c r="L136" s="420"/>
      <c r="M136" s="74"/>
      <c r="N136" s="44"/>
      <c r="O136" s="44"/>
      <c r="P136" s="44"/>
      <c r="Q136" s="44"/>
      <c r="R136" s="44"/>
      <c r="S136" s="44"/>
      <c r="X136" s="344"/>
    </row>
    <row r="137" spans="2:24" x14ac:dyDescent="0.45">
      <c r="B137" s="44"/>
      <c r="D137" s="44"/>
      <c r="E137" s="44"/>
      <c r="F137" s="44"/>
      <c r="G137" s="44"/>
      <c r="H137" s="419"/>
      <c r="I137" s="419"/>
      <c r="J137" s="419"/>
      <c r="K137" s="546"/>
      <c r="L137" s="420"/>
      <c r="M137" s="74"/>
      <c r="N137" s="44"/>
      <c r="O137" s="44"/>
      <c r="P137" s="44"/>
      <c r="Q137" s="44"/>
      <c r="R137" s="44"/>
      <c r="S137" s="44"/>
      <c r="X137" s="344"/>
    </row>
    <row r="138" spans="2:24" x14ac:dyDescent="0.45">
      <c r="B138" s="44"/>
      <c r="D138" s="44"/>
      <c r="E138" s="44"/>
      <c r="F138" s="44"/>
      <c r="G138" s="44"/>
      <c r="H138" s="419"/>
      <c r="I138" s="419"/>
      <c r="J138" s="419"/>
      <c r="K138" s="546"/>
      <c r="L138" s="420"/>
      <c r="M138" s="74"/>
      <c r="N138" s="44"/>
      <c r="O138" s="44"/>
      <c r="P138" s="44"/>
      <c r="Q138" s="44"/>
      <c r="R138" s="44"/>
      <c r="S138" s="44"/>
      <c r="X138" s="344"/>
    </row>
    <row r="139" spans="2:24" x14ac:dyDescent="0.45">
      <c r="B139" s="44"/>
      <c r="D139" s="44"/>
      <c r="E139" s="44"/>
      <c r="F139" s="44"/>
      <c r="G139" s="44"/>
      <c r="H139" s="419"/>
      <c r="I139" s="419"/>
      <c r="J139" s="419"/>
      <c r="K139" s="546"/>
      <c r="L139" s="420"/>
      <c r="M139" s="74"/>
      <c r="N139" s="44"/>
      <c r="O139" s="44"/>
      <c r="P139" s="44"/>
      <c r="Q139" s="44"/>
      <c r="R139" s="44"/>
      <c r="S139" s="44"/>
      <c r="X139" s="344"/>
    </row>
    <row r="140" spans="2:24" x14ac:dyDescent="0.45">
      <c r="B140" s="44"/>
      <c r="D140" s="44"/>
      <c r="E140" s="44"/>
      <c r="F140" s="44"/>
      <c r="G140" s="44"/>
      <c r="H140" s="419"/>
      <c r="I140" s="419"/>
      <c r="J140" s="419"/>
      <c r="K140" s="546"/>
      <c r="L140" s="420"/>
      <c r="M140" s="74"/>
      <c r="N140" s="44"/>
      <c r="O140" s="44"/>
      <c r="P140" s="44"/>
      <c r="Q140" s="44"/>
      <c r="R140" s="44"/>
      <c r="S140" s="44"/>
      <c r="X140" s="344"/>
    </row>
    <row r="141" spans="2:24" x14ac:dyDescent="0.45">
      <c r="B141" s="44"/>
      <c r="D141" s="44"/>
      <c r="E141" s="44"/>
      <c r="F141" s="44"/>
      <c r="G141" s="44"/>
      <c r="H141" s="419"/>
      <c r="I141" s="419"/>
      <c r="J141" s="419"/>
      <c r="K141" s="546"/>
      <c r="L141" s="420"/>
      <c r="M141" s="74"/>
      <c r="N141" s="44"/>
      <c r="O141" s="44"/>
      <c r="P141" s="44"/>
      <c r="Q141" s="44"/>
      <c r="R141" s="44"/>
      <c r="S141" s="44"/>
      <c r="X141" s="344"/>
    </row>
    <row r="142" spans="2:24" x14ac:dyDescent="0.45">
      <c r="B142" s="44"/>
      <c r="D142" s="44"/>
      <c r="E142" s="44"/>
      <c r="F142" s="44"/>
      <c r="G142" s="44"/>
      <c r="H142" s="419"/>
      <c r="I142" s="419"/>
      <c r="J142" s="419"/>
      <c r="K142" s="546"/>
      <c r="L142" s="420"/>
      <c r="M142" s="74"/>
      <c r="N142" s="44"/>
      <c r="O142" s="44"/>
      <c r="P142" s="44"/>
      <c r="Q142" s="44"/>
      <c r="R142" s="44"/>
      <c r="S142" s="44"/>
      <c r="X142" s="344"/>
    </row>
    <row r="143" spans="2:24" x14ac:dyDescent="0.45">
      <c r="B143" s="44"/>
      <c r="D143" s="44"/>
      <c r="E143" s="44"/>
      <c r="F143" s="44"/>
      <c r="G143" s="44"/>
      <c r="H143" s="419"/>
      <c r="I143" s="419"/>
      <c r="J143" s="419"/>
      <c r="K143" s="546"/>
      <c r="L143" s="420"/>
      <c r="M143" s="74"/>
      <c r="N143" s="44"/>
      <c r="O143" s="44"/>
      <c r="P143" s="44"/>
      <c r="Q143" s="44"/>
      <c r="R143" s="44"/>
      <c r="S143" s="44"/>
      <c r="X143" s="344"/>
    </row>
    <row r="144" spans="2:24" x14ac:dyDescent="0.45">
      <c r="B144" s="44"/>
      <c r="D144" s="44"/>
      <c r="E144" s="44"/>
      <c r="F144" s="44"/>
      <c r="G144" s="44"/>
      <c r="H144" s="419"/>
      <c r="I144" s="419"/>
      <c r="J144" s="419"/>
      <c r="K144" s="546"/>
      <c r="L144" s="420"/>
      <c r="M144" s="74"/>
      <c r="N144" s="44"/>
      <c r="O144" s="44"/>
      <c r="P144" s="44"/>
      <c r="Q144" s="44"/>
      <c r="R144" s="44"/>
      <c r="S144" s="44"/>
      <c r="X144" s="344"/>
    </row>
    <row r="145" spans="2:24" x14ac:dyDescent="0.45">
      <c r="B145" s="44"/>
      <c r="D145" s="44"/>
      <c r="E145" s="44"/>
      <c r="F145" s="44"/>
      <c r="G145" s="44"/>
      <c r="H145" s="419"/>
      <c r="I145" s="419"/>
      <c r="J145" s="419"/>
      <c r="K145" s="546"/>
      <c r="L145" s="420"/>
      <c r="M145" s="74"/>
      <c r="N145" s="44"/>
      <c r="O145" s="44"/>
      <c r="P145" s="44"/>
      <c r="Q145" s="44"/>
      <c r="R145" s="44"/>
      <c r="S145" s="44"/>
      <c r="X145" s="344"/>
    </row>
    <row r="146" spans="2:24" x14ac:dyDescent="0.45">
      <c r="B146" s="44"/>
      <c r="D146" s="44"/>
      <c r="E146" s="44"/>
      <c r="F146" s="44"/>
      <c r="G146" s="44"/>
      <c r="H146" s="419"/>
      <c r="I146" s="419"/>
      <c r="J146" s="419"/>
      <c r="K146" s="546"/>
      <c r="L146" s="420"/>
      <c r="M146" s="74"/>
      <c r="N146" s="44"/>
      <c r="O146" s="44"/>
      <c r="P146" s="44"/>
      <c r="Q146" s="44"/>
      <c r="R146" s="44"/>
      <c r="S146" s="44"/>
      <c r="X146" s="344"/>
    </row>
    <row r="147" spans="2:24" x14ac:dyDescent="0.45">
      <c r="B147" s="44"/>
      <c r="D147" s="44"/>
      <c r="E147" s="44"/>
      <c r="F147" s="44"/>
      <c r="G147" s="44"/>
      <c r="H147" s="419"/>
      <c r="I147" s="419"/>
      <c r="J147" s="419"/>
      <c r="K147" s="546"/>
      <c r="L147" s="420"/>
      <c r="M147" s="74"/>
      <c r="N147" s="44"/>
      <c r="O147" s="44"/>
      <c r="P147" s="44"/>
      <c r="Q147" s="44"/>
      <c r="R147" s="44"/>
      <c r="S147" s="44"/>
      <c r="X147" s="344"/>
    </row>
    <row r="148" spans="2:24" x14ac:dyDescent="0.45">
      <c r="B148" s="44"/>
      <c r="D148" s="44"/>
      <c r="E148" s="44"/>
      <c r="F148" s="44"/>
      <c r="G148" s="44"/>
      <c r="H148" s="419"/>
      <c r="I148" s="419"/>
      <c r="J148" s="419"/>
      <c r="K148" s="546"/>
      <c r="L148" s="420"/>
      <c r="M148" s="74"/>
      <c r="N148" s="44"/>
      <c r="O148" s="44"/>
      <c r="P148" s="44"/>
      <c r="Q148" s="44"/>
      <c r="R148" s="44"/>
      <c r="S148" s="44"/>
      <c r="X148" s="344"/>
    </row>
    <row r="149" spans="2:24" x14ac:dyDescent="0.45">
      <c r="B149" s="44"/>
      <c r="D149" s="44"/>
      <c r="E149" s="44"/>
      <c r="F149" s="44"/>
      <c r="G149" s="44"/>
      <c r="H149" s="419"/>
      <c r="I149" s="419"/>
      <c r="J149" s="419"/>
      <c r="K149" s="546"/>
      <c r="L149" s="420"/>
      <c r="M149" s="74"/>
      <c r="N149" s="44"/>
      <c r="O149" s="44"/>
      <c r="P149" s="44"/>
      <c r="Q149" s="44"/>
      <c r="R149" s="44"/>
      <c r="S149" s="44"/>
      <c r="X149" s="344"/>
    </row>
    <row r="150" spans="2:24" x14ac:dyDescent="0.45">
      <c r="B150" s="44"/>
      <c r="D150" s="44"/>
      <c r="E150" s="44"/>
      <c r="F150" s="44"/>
      <c r="G150" s="44"/>
      <c r="H150" s="419"/>
      <c r="I150" s="419"/>
      <c r="J150" s="419"/>
      <c r="K150" s="546"/>
      <c r="L150" s="420"/>
      <c r="M150" s="74"/>
      <c r="N150" s="44"/>
      <c r="O150" s="44"/>
      <c r="P150" s="44"/>
      <c r="Q150" s="44"/>
      <c r="R150" s="44"/>
      <c r="S150" s="44"/>
      <c r="X150" s="344"/>
    </row>
    <row r="151" spans="2:24" x14ac:dyDescent="0.45">
      <c r="B151" s="44"/>
      <c r="D151" s="44"/>
      <c r="E151" s="44"/>
      <c r="F151" s="44"/>
      <c r="G151" s="44"/>
      <c r="H151" s="419"/>
      <c r="I151" s="419"/>
      <c r="J151" s="419"/>
      <c r="K151" s="546"/>
      <c r="L151" s="420"/>
      <c r="M151" s="74"/>
      <c r="N151" s="44"/>
      <c r="O151" s="44"/>
      <c r="P151" s="44"/>
      <c r="Q151" s="44"/>
      <c r="R151" s="44"/>
      <c r="S151" s="44"/>
      <c r="X151" s="344"/>
    </row>
    <row r="152" spans="2:24" x14ac:dyDescent="0.45">
      <c r="B152" s="44"/>
      <c r="D152" s="44"/>
      <c r="E152" s="44"/>
      <c r="F152" s="44"/>
      <c r="G152" s="44"/>
      <c r="H152" s="419"/>
      <c r="I152" s="419"/>
      <c r="J152" s="419"/>
      <c r="K152" s="546"/>
      <c r="L152" s="420"/>
      <c r="M152" s="74"/>
      <c r="N152" s="44"/>
      <c r="O152" s="44"/>
      <c r="P152" s="44"/>
      <c r="Q152" s="44"/>
      <c r="R152" s="44"/>
      <c r="S152" s="44"/>
      <c r="X152" s="344"/>
    </row>
    <row r="153" spans="2:24" x14ac:dyDescent="0.45">
      <c r="B153" s="44"/>
      <c r="D153" s="44"/>
      <c r="E153" s="44"/>
      <c r="F153" s="44"/>
      <c r="G153" s="44"/>
      <c r="H153" s="419"/>
      <c r="I153" s="419"/>
      <c r="J153" s="419"/>
      <c r="K153" s="546"/>
      <c r="L153" s="420"/>
      <c r="M153" s="74"/>
      <c r="N153" s="44"/>
      <c r="O153" s="44"/>
      <c r="P153" s="44"/>
      <c r="Q153" s="44"/>
      <c r="R153" s="44"/>
      <c r="S153" s="44"/>
      <c r="X153" s="344"/>
    </row>
    <row r="154" spans="2:24" x14ac:dyDescent="0.45">
      <c r="B154" s="44"/>
      <c r="D154" s="44"/>
      <c r="E154" s="44"/>
      <c r="F154" s="44"/>
      <c r="G154" s="44"/>
      <c r="H154" s="419"/>
      <c r="I154" s="419"/>
      <c r="J154" s="419"/>
      <c r="K154" s="546"/>
      <c r="L154" s="420"/>
      <c r="M154" s="74"/>
      <c r="N154" s="44"/>
      <c r="O154" s="44"/>
      <c r="P154" s="44"/>
      <c r="Q154" s="44"/>
      <c r="R154" s="44"/>
      <c r="S154" s="44"/>
      <c r="X154" s="344"/>
    </row>
    <row r="155" spans="2:24" x14ac:dyDescent="0.45">
      <c r="B155" s="44"/>
      <c r="D155" s="44"/>
      <c r="E155" s="44"/>
      <c r="F155" s="44"/>
      <c r="G155" s="44"/>
      <c r="H155" s="419"/>
      <c r="I155" s="419"/>
      <c r="J155" s="419"/>
      <c r="K155" s="546"/>
      <c r="L155" s="420"/>
      <c r="M155" s="74"/>
      <c r="N155" s="44"/>
      <c r="O155" s="44"/>
      <c r="P155" s="44"/>
      <c r="Q155" s="44"/>
      <c r="R155" s="44"/>
      <c r="S155" s="44"/>
      <c r="X155" s="344"/>
    </row>
    <row r="156" spans="2:24" x14ac:dyDescent="0.45">
      <c r="B156" s="44"/>
      <c r="D156" s="44"/>
      <c r="E156" s="44"/>
      <c r="F156" s="44"/>
      <c r="G156" s="44"/>
      <c r="H156" s="419"/>
      <c r="I156" s="419"/>
      <c r="J156" s="419"/>
      <c r="K156" s="546"/>
      <c r="L156" s="420"/>
      <c r="M156" s="74"/>
      <c r="N156" s="44"/>
      <c r="O156" s="44"/>
      <c r="P156" s="44"/>
      <c r="Q156" s="44"/>
      <c r="R156" s="44"/>
      <c r="S156" s="44"/>
      <c r="X156" s="344"/>
    </row>
    <row r="157" spans="2:24" x14ac:dyDescent="0.45">
      <c r="B157" s="44"/>
      <c r="D157" s="44"/>
      <c r="E157" s="44"/>
      <c r="F157" s="44"/>
      <c r="G157" s="44"/>
      <c r="H157" s="419"/>
      <c r="I157" s="419"/>
      <c r="J157" s="419"/>
      <c r="K157" s="546"/>
      <c r="L157" s="420"/>
      <c r="M157" s="74"/>
      <c r="N157" s="44"/>
      <c r="O157" s="44"/>
      <c r="P157" s="44"/>
      <c r="Q157" s="44"/>
      <c r="R157" s="44"/>
      <c r="S157" s="44"/>
      <c r="X157" s="344"/>
    </row>
    <row r="158" spans="2:24" x14ac:dyDescent="0.45">
      <c r="B158" s="44"/>
      <c r="D158" s="44"/>
      <c r="E158" s="44"/>
      <c r="F158" s="44"/>
      <c r="G158" s="44"/>
      <c r="H158" s="419"/>
      <c r="I158" s="419"/>
      <c r="J158" s="419"/>
      <c r="K158" s="546"/>
      <c r="L158" s="420"/>
      <c r="M158" s="74"/>
      <c r="N158" s="44"/>
      <c r="O158" s="44"/>
      <c r="P158" s="44"/>
      <c r="Q158" s="44"/>
      <c r="R158" s="44"/>
      <c r="S158" s="44"/>
      <c r="X158" s="344"/>
    </row>
    <row r="159" spans="2:24" x14ac:dyDescent="0.45">
      <c r="B159" s="44"/>
      <c r="D159" s="44"/>
      <c r="E159" s="44"/>
      <c r="F159" s="44"/>
      <c r="G159" s="44"/>
      <c r="H159" s="419"/>
      <c r="I159" s="419"/>
      <c r="J159" s="419"/>
      <c r="K159" s="546"/>
      <c r="L159" s="420"/>
      <c r="M159" s="74"/>
      <c r="N159" s="44"/>
      <c r="O159" s="44"/>
      <c r="P159" s="44"/>
      <c r="Q159" s="44"/>
      <c r="R159" s="44"/>
      <c r="S159" s="44"/>
      <c r="X159" s="344"/>
    </row>
    <row r="160" spans="2:24" x14ac:dyDescent="0.45">
      <c r="B160" s="44"/>
      <c r="D160" s="44"/>
      <c r="E160" s="44"/>
      <c r="F160" s="44"/>
      <c r="G160" s="44"/>
      <c r="H160" s="419"/>
      <c r="I160" s="419"/>
      <c r="J160" s="419"/>
      <c r="K160" s="546"/>
      <c r="L160" s="420"/>
      <c r="M160" s="74"/>
      <c r="N160" s="44"/>
      <c r="O160" s="44"/>
      <c r="P160" s="44"/>
      <c r="Q160" s="44"/>
      <c r="R160" s="44"/>
      <c r="S160" s="44"/>
      <c r="X160" s="344"/>
    </row>
    <row r="161" spans="2:24" x14ac:dyDescent="0.45">
      <c r="B161" s="44"/>
      <c r="D161" s="44"/>
      <c r="E161" s="44"/>
      <c r="F161" s="44"/>
      <c r="G161" s="44"/>
      <c r="H161" s="419"/>
      <c r="I161" s="419"/>
      <c r="J161" s="419"/>
      <c r="K161" s="546"/>
      <c r="L161" s="420"/>
      <c r="M161" s="74"/>
      <c r="N161" s="44"/>
      <c r="O161" s="44"/>
      <c r="P161" s="44"/>
      <c r="Q161" s="44"/>
      <c r="R161" s="44"/>
      <c r="S161" s="44"/>
      <c r="X161" s="344"/>
    </row>
    <row r="162" spans="2:24" x14ac:dyDescent="0.45">
      <c r="B162" s="44"/>
      <c r="D162" s="44"/>
      <c r="E162" s="44"/>
      <c r="F162" s="44"/>
      <c r="G162" s="44"/>
      <c r="H162" s="419"/>
      <c r="I162" s="419"/>
      <c r="J162" s="419"/>
      <c r="K162" s="546"/>
      <c r="L162" s="420"/>
      <c r="M162" s="74"/>
      <c r="N162" s="44"/>
      <c r="O162" s="44"/>
      <c r="P162" s="44"/>
      <c r="Q162" s="44"/>
      <c r="R162" s="44"/>
      <c r="S162" s="44"/>
      <c r="X162" s="344"/>
    </row>
    <row r="163" spans="2:24" x14ac:dyDescent="0.45">
      <c r="B163" s="44"/>
      <c r="D163" s="44"/>
      <c r="E163" s="44"/>
      <c r="F163" s="44"/>
      <c r="G163" s="44"/>
      <c r="H163" s="419"/>
      <c r="I163" s="419"/>
      <c r="J163" s="419"/>
      <c r="K163" s="546"/>
      <c r="L163" s="420"/>
      <c r="M163" s="74"/>
      <c r="N163" s="44"/>
      <c r="O163" s="44"/>
      <c r="P163" s="44"/>
      <c r="Q163" s="44"/>
      <c r="R163" s="44"/>
      <c r="S163" s="44"/>
      <c r="X163" s="344"/>
    </row>
    <row r="164" spans="2:24" x14ac:dyDescent="0.45">
      <c r="B164" s="44"/>
      <c r="D164" s="44"/>
      <c r="E164" s="44"/>
      <c r="F164" s="44"/>
      <c r="G164" s="44"/>
      <c r="H164" s="419"/>
      <c r="I164" s="419"/>
      <c r="J164" s="419"/>
      <c r="K164" s="546"/>
      <c r="L164" s="420"/>
      <c r="M164" s="74"/>
      <c r="N164" s="44"/>
      <c r="O164" s="44"/>
      <c r="P164" s="44"/>
      <c r="Q164" s="44"/>
      <c r="R164" s="44"/>
      <c r="S164" s="44"/>
      <c r="X164" s="344"/>
    </row>
    <row r="165" spans="2:24" x14ac:dyDescent="0.45">
      <c r="B165" s="44"/>
      <c r="D165" s="44"/>
      <c r="E165" s="44"/>
      <c r="F165" s="44"/>
      <c r="G165" s="44"/>
      <c r="H165" s="419"/>
      <c r="I165" s="419"/>
      <c r="J165" s="419"/>
      <c r="K165" s="546"/>
      <c r="L165" s="420"/>
      <c r="M165" s="74"/>
      <c r="N165" s="44"/>
      <c r="O165" s="44"/>
      <c r="P165" s="44"/>
      <c r="Q165" s="44"/>
      <c r="R165" s="44"/>
      <c r="S165" s="44"/>
      <c r="X165" s="344"/>
    </row>
    <row r="166" spans="2:24" x14ac:dyDescent="0.45">
      <c r="B166" s="44"/>
      <c r="D166" s="44"/>
      <c r="E166" s="44"/>
      <c r="F166" s="44"/>
      <c r="G166" s="44"/>
      <c r="H166" s="419"/>
      <c r="I166" s="419"/>
      <c r="J166" s="419"/>
      <c r="K166" s="546"/>
      <c r="L166" s="420"/>
      <c r="M166" s="74"/>
      <c r="N166" s="44"/>
      <c r="O166" s="44"/>
      <c r="P166" s="44"/>
      <c r="Q166" s="44"/>
      <c r="R166" s="44"/>
      <c r="S166" s="44"/>
      <c r="X166" s="344"/>
    </row>
    <row r="167" spans="2:24" x14ac:dyDescent="0.45">
      <c r="B167" s="44"/>
      <c r="D167" s="44"/>
      <c r="E167" s="44"/>
      <c r="F167" s="44"/>
      <c r="G167" s="44"/>
      <c r="H167" s="419"/>
      <c r="I167" s="419"/>
      <c r="J167" s="419"/>
      <c r="K167" s="546"/>
      <c r="L167" s="420"/>
      <c r="M167" s="74"/>
      <c r="N167" s="44"/>
      <c r="O167" s="44"/>
      <c r="P167" s="44"/>
      <c r="Q167" s="44"/>
      <c r="R167" s="44"/>
      <c r="S167" s="44"/>
      <c r="X167" s="344"/>
    </row>
    <row r="168" spans="2:24" x14ac:dyDescent="0.45">
      <c r="B168" s="44"/>
      <c r="D168" s="44"/>
      <c r="E168" s="44"/>
      <c r="F168" s="44"/>
      <c r="G168" s="44"/>
      <c r="H168" s="419"/>
      <c r="I168" s="419"/>
      <c r="J168" s="419"/>
      <c r="K168" s="546"/>
      <c r="L168" s="420"/>
      <c r="M168" s="74"/>
      <c r="N168" s="44"/>
      <c r="O168" s="44"/>
      <c r="P168" s="44"/>
      <c r="Q168" s="44"/>
      <c r="R168" s="44"/>
      <c r="S168" s="44"/>
      <c r="X168" s="344"/>
    </row>
    <row r="169" spans="2:24" x14ac:dyDescent="0.45">
      <c r="B169" s="44"/>
      <c r="D169" s="44"/>
      <c r="E169" s="44"/>
      <c r="F169" s="44"/>
      <c r="G169" s="44"/>
      <c r="H169" s="419"/>
      <c r="I169" s="419"/>
      <c r="J169" s="419"/>
      <c r="K169" s="546"/>
      <c r="L169" s="420"/>
      <c r="M169" s="74"/>
      <c r="N169" s="44"/>
      <c r="O169" s="44"/>
      <c r="P169" s="44"/>
      <c r="Q169" s="44"/>
      <c r="R169" s="44"/>
      <c r="S169" s="44"/>
      <c r="X169" s="344"/>
    </row>
    <row r="170" spans="2:24" x14ac:dyDescent="0.45">
      <c r="B170" s="44"/>
      <c r="D170" s="44"/>
      <c r="E170" s="44"/>
      <c r="F170" s="44"/>
      <c r="G170" s="44"/>
      <c r="H170" s="419"/>
      <c r="I170" s="419"/>
      <c r="J170" s="419"/>
      <c r="K170" s="546"/>
      <c r="L170" s="420"/>
      <c r="M170" s="74"/>
      <c r="N170" s="44"/>
      <c r="O170" s="44"/>
      <c r="P170" s="44"/>
      <c r="Q170" s="44"/>
      <c r="R170" s="44"/>
      <c r="S170" s="44"/>
      <c r="X170" s="344"/>
    </row>
    <row r="171" spans="2:24" x14ac:dyDescent="0.45">
      <c r="B171" s="44"/>
      <c r="D171" s="44"/>
      <c r="E171" s="44"/>
      <c r="F171" s="44"/>
      <c r="G171" s="44"/>
      <c r="H171" s="419"/>
      <c r="I171" s="419"/>
      <c r="J171" s="419"/>
      <c r="K171" s="546"/>
      <c r="L171" s="420"/>
      <c r="M171" s="74"/>
      <c r="N171" s="44"/>
      <c r="O171" s="44"/>
      <c r="P171" s="44"/>
      <c r="Q171" s="44"/>
      <c r="R171" s="44"/>
      <c r="S171" s="44"/>
      <c r="X171" s="344"/>
    </row>
    <row r="172" spans="2:24" x14ac:dyDescent="0.45">
      <c r="B172" s="44"/>
      <c r="D172" s="44"/>
      <c r="E172" s="44"/>
      <c r="F172" s="44"/>
      <c r="G172" s="44"/>
      <c r="H172" s="419"/>
      <c r="I172" s="419"/>
      <c r="J172" s="419"/>
      <c r="K172" s="546"/>
      <c r="L172" s="420"/>
      <c r="M172" s="74"/>
      <c r="N172" s="44"/>
      <c r="O172" s="44"/>
      <c r="P172" s="44"/>
      <c r="Q172" s="44"/>
      <c r="R172" s="44"/>
      <c r="S172" s="44"/>
      <c r="X172" s="344"/>
    </row>
    <row r="173" spans="2:24" x14ac:dyDescent="0.45">
      <c r="B173" s="44"/>
      <c r="D173" s="44"/>
      <c r="E173" s="44"/>
      <c r="F173" s="44"/>
      <c r="G173" s="44"/>
      <c r="H173" s="419"/>
      <c r="I173" s="419"/>
      <c r="J173" s="419"/>
      <c r="K173" s="546"/>
      <c r="L173" s="420"/>
      <c r="M173" s="74"/>
      <c r="N173" s="44"/>
      <c r="O173" s="44"/>
      <c r="P173" s="44"/>
      <c r="Q173" s="44"/>
      <c r="R173" s="44"/>
      <c r="S173" s="44"/>
      <c r="X173" s="344"/>
    </row>
    <row r="174" spans="2:24" x14ac:dyDescent="0.45">
      <c r="B174" s="44"/>
      <c r="D174" s="44"/>
      <c r="E174" s="44"/>
      <c r="F174" s="44"/>
      <c r="G174" s="44"/>
      <c r="H174" s="419"/>
      <c r="I174" s="419"/>
      <c r="J174" s="419"/>
      <c r="K174" s="546"/>
      <c r="L174" s="420"/>
      <c r="M174" s="74"/>
      <c r="N174" s="44"/>
      <c r="O174" s="44"/>
      <c r="P174" s="44"/>
      <c r="Q174" s="44"/>
      <c r="R174" s="44"/>
      <c r="S174" s="44"/>
      <c r="X174" s="344"/>
    </row>
    <row r="175" spans="2:24" x14ac:dyDescent="0.45">
      <c r="B175" s="44"/>
      <c r="D175" s="44"/>
      <c r="E175" s="44"/>
      <c r="F175" s="44"/>
      <c r="G175" s="44"/>
      <c r="H175" s="419"/>
      <c r="I175" s="419"/>
      <c r="J175" s="419"/>
      <c r="K175" s="546"/>
      <c r="L175" s="420"/>
      <c r="M175" s="74"/>
      <c r="N175" s="44"/>
      <c r="O175" s="44"/>
      <c r="P175" s="44"/>
      <c r="Q175" s="44"/>
      <c r="R175" s="44"/>
      <c r="S175" s="44"/>
      <c r="X175" s="344"/>
    </row>
    <row r="176" spans="2:24" x14ac:dyDescent="0.45">
      <c r="B176" s="44"/>
      <c r="D176" s="44"/>
      <c r="E176" s="44"/>
      <c r="F176" s="44"/>
      <c r="G176" s="44"/>
      <c r="H176" s="419"/>
      <c r="I176" s="419"/>
      <c r="J176" s="419"/>
      <c r="K176" s="546"/>
      <c r="L176" s="420"/>
      <c r="M176" s="74"/>
      <c r="N176" s="44"/>
      <c r="O176" s="44"/>
      <c r="P176" s="44"/>
      <c r="Q176" s="44"/>
      <c r="R176" s="44"/>
      <c r="S176" s="44"/>
      <c r="X176" s="344"/>
    </row>
    <row r="177" spans="2:24" x14ac:dyDescent="0.45">
      <c r="B177" s="44"/>
      <c r="D177" s="44"/>
      <c r="E177" s="44"/>
      <c r="F177" s="44"/>
      <c r="G177" s="44"/>
      <c r="H177" s="419"/>
      <c r="I177" s="419"/>
      <c r="J177" s="419"/>
      <c r="K177" s="546"/>
      <c r="L177" s="420"/>
      <c r="M177" s="74"/>
      <c r="N177" s="44"/>
      <c r="O177" s="44"/>
      <c r="P177" s="44"/>
      <c r="Q177" s="44"/>
      <c r="R177" s="44"/>
      <c r="S177" s="44"/>
      <c r="X177" s="344"/>
    </row>
    <row r="178" spans="2:24" x14ac:dyDescent="0.45">
      <c r="B178" s="44"/>
      <c r="D178" s="44"/>
      <c r="E178" s="44"/>
      <c r="F178" s="44"/>
      <c r="G178" s="44"/>
      <c r="H178" s="419"/>
      <c r="I178" s="419"/>
      <c r="J178" s="419"/>
      <c r="K178" s="546"/>
      <c r="L178" s="420"/>
      <c r="M178" s="74"/>
      <c r="N178" s="44"/>
      <c r="O178" s="44"/>
      <c r="P178" s="44"/>
      <c r="Q178" s="44"/>
      <c r="R178" s="44"/>
      <c r="S178" s="44"/>
      <c r="X178" s="344"/>
    </row>
    <row r="179" spans="2:24" x14ac:dyDescent="0.45">
      <c r="B179" s="44"/>
      <c r="D179" s="44"/>
      <c r="E179" s="44"/>
      <c r="F179" s="44"/>
      <c r="G179" s="44"/>
      <c r="H179" s="419"/>
      <c r="I179" s="419"/>
      <c r="J179" s="419"/>
      <c r="K179" s="546"/>
      <c r="L179" s="420"/>
      <c r="M179" s="74"/>
      <c r="N179" s="44"/>
      <c r="O179" s="44"/>
      <c r="P179" s="44"/>
      <c r="Q179" s="44"/>
      <c r="R179" s="44"/>
      <c r="S179" s="44"/>
      <c r="X179" s="344"/>
    </row>
    <row r="180" spans="2:24" x14ac:dyDescent="0.45">
      <c r="B180" s="44"/>
      <c r="D180" s="44"/>
      <c r="E180" s="44"/>
      <c r="F180" s="44"/>
      <c r="G180" s="44"/>
      <c r="H180" s="419"/>
      <c r="I180" s="419"/>
      <c r="J180" s="419"/>
      <c r="K180" s="546"/>
      <c r="L180" s="420"/>
      <c r="M180" s="74"/>
      <c r="N180" s="44"/>
      <c r="O180" s="44"/>
      <c r="P180" s="44"/>
      <c r="Q180" s="44"/>
      <c r="R180" s="44"/>
      <c r="S180" s="44"/>
      <c r="X180" s="344"/>
    </row>
    <row r="181" spans="2:24" x14ac:dyDescent="0.45">
      <c r="B181" s="44"/>
      <c r="D181" s="44"/>
      <c r="E181" s="44"/>
      <c r="F181" s="44"/>
      <c r="G181" s="44"/>
      <c r="H181" s="419"/>
      <c r="I181" s="419"/>
      <c r="J181" s="419"/>
      <c r="K181" s="546"/>
      <c r="L181" s="420"/>
      <c r="M181" s="74"/>
      <c r="N181" s="44"/>
      <c r="O181" s="44"/>
      <c r="P181" s="44"/>
      <c r="Q181" s="44"/>
      <c r="R181" s="44"/>
      <c r="S181" s="44"/>
      <c r="X181" s="344"/>
    </row>
    <row r="182" spans="2:24" x14ac:dyDescent="0.45">
      <c r="B182" s="44"/>
      <c r="D182" s="44"/>
      <c r="E182" s="44"/>
      <c r="F182" s="44"/>
      <c r="G182" s="44"/>
      <c r="H182" s="419"/>
      <c r="I182" s="419"/>
      <c r="J182" s="419"/>
      <c r="K182" s="546"/>
      <c r="L182" s="420"/>
      <c r="M182" s="74"/>
      <c r="N182" s="44"/>
      <c r="O182" s="44"/>
      <c r="P182" s="44"/>
      <c r="Q182" s="44"/>
      <c r="R182" s="44"/>
      <c r="S182" s="44"/>
      <c r="X182" s="344"/>
    </row>
    <row r="183" spans="2:24" x14ac:dyDescent="0.45">
      <c r="B183" s="44"/>
      <c r="D183" s="44"/>
      <c r="E183" s="44"/>
      <c r="F183" s="44"/>
      <c r="G183" s="44"/>
      <c r="H183" s="419"/>
      <c r="I183" s="419"/>
      <c r="J183" s="419"/>
      <c r="K183" s="546"/>
      <c r="L183" s="420"/>
      <c r="M183" s="74"/>
      <c r="N183" s="44"/>
      <c r="O183" s="44"/>
      <c r="P183" s="44"/>
      <c r="Q183" s="44"/>
      <c r="R183" s="44"/>
      <c r="S183" s="44"/>
      <c r="X183" s="344"/>
    </row>
    <row r="184" spans="2:24" x14ac:dyDescent="0.45">
      <c r="B184" s="44"/>
      <c r="D184" s="44"/>
      <c r="E184" s="44"/>
      <c r="F184" s="44"/>
      <c r="G184" s="44"/>
      <c r="H184" s="419"/>
      <c r="I184" s="419"/>
      <c r="J184" s="419"/>
      <c r="K184" s="546"/>
      <c r="L184" s="420"/>
      <c r="M184" s="74"/>
      <c r="N184" s="44"/>
      <c r="O184" s="44"/>
      <c r="P184" s="44"/>
      <c r="Q184" s="44"/>
      <c r="R184" s="44"/>
      <c r="S184" s="44"/>
      <c r="X184" s="344"/>
    </row>
    <row r="185" spans="2:24" x14ac:dyDescent="0.45">
      <c r="B185" s="44"/>
      <c r="D185" s="44"/>
      <c r="E185" s="44"/>
      <c r="F185" s="44"/>
      <c r="G185" s="44"/>
      <c r="H185" s="419"/>
      <c r="I185" s="419"/>
      <c r="J185" s="419"/>
      <c r="K185" s="546"/>
      <c r="L185" s="420"/>
      <c r="M185" s="74"/>
      <c r="N185" s="44"/>
      <c r="O185" s="44"/>
      <c r="P185" s="44"/>
      <c r="Q185" s="44"/>
      <c r="R185" s="44"/>
      <c r="S185" s="44"/>
      <c r="X185" s="344"/>
    </row>
    <row r="186" spans="2:24" x14ac:dyDescent="0.45">
      <c r="B186" s="44"/>
      <c r="D186" s="44"/>
      <c r="E186" s="44"/>
      <c r="F186" s="44"/>
      <c r="G186" s="44"/>
      <c r="H186" s="419"/>
      <c r="I186" s="419"/>
      <c r="J186" s="419"/>
      <c r="K186" s="546"/>
      <c r="L186" s="420"/>
      <c r="M186" s="74"/>
      <c r="N186" s="44"/>
      <c r="O186" s="44"/>
      <c r="P186" s="44"/>
      <c r="Q186" s="44"/>
      <c r="R186" s="44"/>
      <c r="S186" s="44"/>
      <c r="X186" s="344"/>
    </row>
    <row r="187" spans="2:24" x14ac:dyDescent="0.45">
      <c r="B187" s="44"/>
      <c r="D187" s="44"/>
      <c r="E187" s="44"/>
      <c r="F187" s="44"/>
      <c r="G187" s="44"/>
      <c r="H187" s="419"/>
      <c r="I187" s="419"/>
      <c r="J187" s="419"/>
      <c r="K187" s="546"/>
      <c r="L187" s="420"/>
      <c r="M187" s="74"/>
      <c r="N187" s="44"/>
      <c r="O187" s="44"/>
      <c r="P187" s="44"/>
      <c r="Q187" s="44"/>
      <c r="R187" s="44"/>
      <c r="S187" s="44"/>
      <c r="X187" s="344"/>
    </row>
    <row r="188" spans="2:24" x14ac:dyDescent="0.45">
      <c r="B188" s="44"/>
      <c r="D188" s="44"/>
      <c r="E188" s="44"/>
      <c r="F188" s="44"/>
      <c r="G188" s="44"/>
      <c r="H188" s="419"/>
      <c r="I188" s="419"/>
      <c r="J188" s="419"/>
      <c r="K188" s="546"/>
      <c r="L188" s="420"/>
      <c r="M188" s="74"/>
      <c r="N188" s="44"/>
      <c r="O188" s="44"/>
      <c r="P188" s="44"/>
      <c r="Q188" s="44"/>
      <c r="R188" s="44"/>
      <c r="S188" s="44"/>
      <c r="X188" s="344"/>
    </row>
    <row r="189" spans="2:24" x14ac:dyDescent="0.45">
      <c r="B189" s="44"/>
      <c r="D189" s="44"/>
      <c r="E189" s="44"/>
      <c r="F189" s="44"/>
      <c r="G189" s="44"/>
      <c r="H189" s="419"/>
      <c r="I189" s="419"/>
      <c r="J189" s="419"/>
      <c r="K189" s="546"/>
      <c r="L189" s="420"/>
      <c r="M189" s="74"/>
      <c r="N189" s="44"/>
      <c r="O189" s="44"/>
      <c r="P189" s="44"/>
      <c r="Q189" s="44"/>
      <c r="R189" s="44"/>
      <c r="S189" s="44"/>
      <c r="X189" s="344"/>
    </row>
    <row r="190" spans="2:24" x14ac:dyDescent="0.45">
      <c r="B190" s="44"/>
      <c r="D190" s="44"/>
      <c r="E190" s="44"/>
      <c r="F190" s="44"/>
      <c r="G190" s="44"/>
      <c r="H190" s="419"/>
      <c r="I190" s="419"/>
      <c r="J190" s="419"/>
      <c r="K190" s="546"/>
      <c r="L190" s="420"/>
      <c r="M190" s="74"/>
      <c r="N190" s="44"/>
      <c r="O190" s="44"/>
      <c r="P190" s="44"/>
      <c r="Q190" s="44"/>
      <c r="R190" s="44"/>
      <c r="S190" s="44"/>
      <c r="X190" s="344"/>
    </row>
    <row r="191" spans="2:24" x14ac:dyDescent="0.45">
      <c r="B191" s="44"/>
      <c r="D191" s="44"/>
      <c r="E191" s="44"/>
      <c r="F191" s="44"/>
      <c r="G191" s="44"/>
      <c r="H191" s="419"/>
      <c r="I191" s="419"/>
      <c r="J191" s="419"/>
      <c r="K191" s="546"/>
      <c r="L191" s="420"/>
      <c r="M191" s="74"/>
      <c r="N191" s="44"/>
      <c r="O191" s="44"/>
      <c r="P191" s="44"/>
      <c r="Q191" s="44"/>
      <c r="R191" s="44"/>
      <c r="S191" s="44"/>
      <c r="X191" s="344"/>
    </row>
    <row r="192" spans="2:24" x14ac:dyDescent="0.45">
      <c r="B192" s="44"/>
      <c r="D192" s="44"/>
      <c r="E192" s="44"/>
      <c r="F192" s="44"/>
      <c r="G192" s="44"/>
      <c r="H192" s="419"/>
      <c r="I192" s="419"/>
      <c r="J192" s="419"/>
      <c r="K192" s="546"/>
      <c r="L192" s="420"/>
      <c r="M192" s="74"/>
      <c r="N192" s="44"/>
      <c r="O192" s="44"/>
      <c r="P192" s="44"/>
      <c r="Q192" s="44"/>
      <c r="R192" s="44"/>
      <c r="S192" s="44"/>
      <c r="X192" s="344"/>
    </row>
    <row r="193" spans="2:24" x14ac:dyDescent="0.45">
      <c r="B193" s="44"/>
      <c r="D193" s="44"/>
      <c r="E193" s="44"/>
      <c r="F193" s="44"/>
      <c r="G193" s="44"/>
      <c r="H193" s="419"/>
      <c r="I193" s="419"/>
      <c r="J193" s="419"/>
      <c r="K193" s="546"/>
      <c r="L193" s="420"/>
      <c r="M193" s="74"/>
      <c r="N193" s="44"/>
      <c r="O193" s="44"/>
      <c r="P193" s="44"/>
      <c r="Q193" s="44"/>
      <c r="R193" s="44"/>
      <c r="S193" s="44"/>
      <c r="X193" s="344"/>
    </row>
    <row r="194" spans="2:24" x14ac:dyDescent="0.45">
      <c r="B194" s="44"/>
      <c r="D194" s="44"/>
      <c r="E194" s="44"/>
      <c r="F194" s="44"/>
      <c r="G194" s="44"/>
      <c r="H194" s="419"/>
      <c r="I194" s="419"/>
      <c r="J194" s="419"/>
      <c r="K194" s="546"/>
      <c r="L194" s="420"/>
      <c r="M194" s="74"/>
      <c r="N194" s="44"/>
      <c r="O194" s="44"/>
      <c r="P194" s="44"/>
      <c r="Q194" s="44"/>
      <c r="R194" s="44"/>
      <c r="S194" s="44"/>
      <c r="X194" s="344"/>
    </row>
    <row r="195" spans="2:24" x14ac:dyDescent="0.45">
      <c r="B195" s="44"/>
      <c r="D195" s="44"/>
      <c r="E195" s="44"/>
      <c r="F195" s="44"/>
      <c r="G195" s="44"/>
      <c r="H195" s="419"/>
      <c r="I195" s="419"/>
      <c r="J195" s="419"/>
      <c r="K195" s="546"/>
      <c r="L195" s="420"/>
      <c r="M195" s="74"/>
      <c r="N195" s="44"/>
      <c r="O195" s="44"/>
      <c r="P195" s="44"/>
      <c r="Q195" s="44"/>
      <c r="R195" s="44"/>
      <c r="S195" s="44"/>
      <c r="X195" s="344"/>
    </row>
    <row r="196" spans="2:24" x14ac:dyDescent="0.45">
      <c r="B196" s="44"/>
      <c r="D196" s="44"/>
      <c r="E196" s="44"/>
      <c r="F196" s="44"/>
      <c r="G196" s="44"/>
      <c r="H196" s="419"/>
      <c r="I196" s="419"/>
      <c r="J196" s="419"/>
      <c r="K196" s="546"/>
      <c r="L196" s="420"/>
      <c r="M196" s="74"/>
      <c r="N196" s="44"/>
      <c r="O196" s="44"/>
      <c r="P196" s="44"/>
      <c r="Q196" s="44"/>
      <c r="R196" s="44"/>
      <c r="S196" s="44"/>
      <c r="X196" s="344"/>
    </row>
    <row r="197" spans="2:24" x14ac:dyDescent="0.45">
      <c r="B197" s="44"/>
      <c r="D197" s="44"/>
      <c r="E197" s="44"/>
      <c r="F197" s="44"/>
      <c r="G197" s="44"/>
      <c r="H197" s="419"/>
      <c r="I197" s="419"/>
      <c r="J197" s="419"/>
      <c r="K197" s="546"/>
      <c r="L197" s="420"/>
      <c r="M197" s="74"/>
      <c r="N197" s="44"/>
      <c r="O197" s="44"/>
      <c r="P197" s="44"/>
      <c r="Q197" s="44"/>
      <c r="R197" s="44"/>
      <c r="S197" s="44"/>
      <c r="X197" s="344"/>
    </row>
    <row r="198" spans="2:24" x14ac:dyDescent="0.45">
      <c r="B198" s="44"/>
      <c r="D198" s="44"/>
      <c r="E198" s="44"/>
      <c r="F198" s="44"/>
      <c r="G198" s="44"/>
      <c r="H198" s="419"/>
      <c r="I198" s="419"/>
      <c r="J198" s="419"/>
      <c r="K198" s="546"/>
      <c r="L198" s="420"/>
      <c r="M198" s="74"/>
      <c r="N198" s="44"/>
      <c r="O198" s="44"/>
      <c r="P198" s="44"/>
      <c r="Q198" s="44"/>
      <c r="R198" s="44"/>
      <c r="S198" s="44"/>
      <c r="X198" s="344"/>
    </row>
    <row r="199" spans="2:24" x14ac:dyDescent="0.45">
      <c r="B199" s="44"/>
      <c r="D199" s="44"/>
      <c r="E199" s="44"/>
      <c r="F199" s="44"/>
      <c r="G199" s="44"/>
      <c r="H199" s="419"/>
      <c r="I199" s="419"/>
      <c r="J199" s="419"/>
      <c r="K199" s="546"/>
      <c r="L199" s="420"/>
      <c r="M199" s="74"/>
      <c r="N199" s="44"/>
      <c r="O199" s="44"/>
      <c r="P199" s="44"/>
      <c r="Q199" s="44"/>
      <c r="R199" s="44"/>
      <c r="S199" s="44"/>
      <c r="X199" s="344"/>
    </row>
    <row r="200" spans="2:24" x14ac:dyDescent="0.45">
      <c r="B200" s="44"/>
      <c r="D200" s="44"/>
      <c r="E200" s="44"/>
      <c r="F200" s="44"/>
      <c r="G200" s="44"/>
      <c r="H200" s="419"/>
      <c r="I200" s="419"/>
      <c r="J200" s="419"/>
      <c r="K200" s="546"/>
      <c r="L200" s="420"/>
      <c r="M200" s="74"/>
      <c r="N200" s="44"/>
      <c r="O200" s="44"/>
      <c r="P200" s="44"/>
      <c r="Q200" s="44"/>
      <c r="R200" s="44"/>
      <c r="S200" s="44"/>
      <c r="X200" s="344"/>
    </row>
    <row r="201" spans="2:24" x14ac:dyDescent="0.45">
      <c r="B201" s="44"/>
      <c r="D201" s="44"/>
      <c r="E201" s="44"/>
      <c r="F201" s="44"/>
      <c r="G201" s="44"/>
      <c r="H201" s="419"/>
      <c r="I201" s="419"/>
      <c r="J201" s="419"/>
      <c r="K201" s="546"/>
      <c r="L201" s="420"/>
      <c r="M201" s="74"/>
      <c r="N201" s="44"/>
      <c r="O201" s="44"/>
      <c r="P201" s="44"/>
      <c r="Q201" s="44"/>
      <c r="R201" s="44"/>
      <c r="S201" s="44"/>
      <c r="X201" s="344"/>
    </row>
    <row r="202" spans="2:24" x14ac:dyDescent="0.45">
      <c r="B202" s="44"/>
      <c r="D202" s="44"/>
      <c r="E202" s="44"/>
      <c r="F202" s="44"/>
      <c r="G202" s="44"/>
      <c r="H202" s="419"/>
      <c r="I202" s="419"/>
      <c r="J202" s="419"/>
      <c r="K202" s="546"/>
      <c r="L202" s="420"/>
      <c r="M202" s="74"/>
      <c r="N202" s="44"/>
      <c r="O202" s="44"/>
      <c r="P202" s="44"/>
      <c r="Q202" s="44"/>
      <c r="R202" s="44"/>
      <c r="S202" s="44"/>
      <c r="X202" s="344"/>
    </row>
    <row r="203" spans="2:24" x14ac:dyDescent="0.45">
      <c r="B203" s="44"/>
      <c r="D203" s="44"/>
      <c r="E203" s="44"/>
      <c r="F203" s="44"/>
      <c r="G203" s="44"/>
      <c r="H203" s="419"/>
      <c r="I203" s="419"/>
      <c r="J203" s="419"/>
      <c r="K203" s="546"/>
      <c r="L203" s="420"/>
      <c r="M203" s="74"/>
      <c r="N203" s="44"/>
      <c r="O203" s="44"/>
      <c r="P203" s="44"/>
      <c r="Q203" s="44"/>
      <c r="R203" s="44"/>
      <c r="S203" s="44"/>
      <c r="X203" s="344"/>
    </row>
    <row r="204" spans="2:24" x14ac:dyDescent="0.45">
      <c r="B204" s="44"/>
      <c r="D204" s="44"/>
      <c r="E204" s="44"/>
      <c r="F204" s="44"/>
      <c r="G204" s="44"/>
      <c r="H204" s="419"/>
      <c r="I204" s="419"/>
      <c r="J204" s="419"/>
      <c r="K204" s="546"/>
      <c r="L204" s="420"/>
      <c r="M204" s="74"/>
      <c r="N204" s="44"/>
      <c r="O204" s="44"/>
      <c r="P204" s="44"/>
      <c r="Q204" s="44"/>
      <c r="R204" s="44"/>
      <c r="S204" s="44"/>
      <c r="X204" s="344"/>
    </row>
    <row r="205" spans="2:24" x14ac:dyDescent="0.45">
      <c r="B205" s="44"/>
      <c r="D205" s="44"/>
      <c r="E205" s="44"/>
      <c r="F205" s="44"/>
      <c r="G205" s="44"/>
      <c r="H205" s="419"/>
      <c r="I205" s="419"/>
      <c r="J205" s="419"/>
      <c r="K205" s="546"/>
      <c r="L205" s="420"/>
      <c r="M205" s="74"/>
      <c r="N205" s="44"/>
      <c r="O205" s="44"/>
      <c r="P205" s="44"/>
      <c r="Q205" s="44"/>
      <c r="R205" s="44"/>
      <c r="S205" s="44"/>
      <c r="X205" s="344"/>
    </row>
    <row r="206" spans="2:24" x14ac:dyDescent="0.45">
      <c r="B206" s="44"/>
      <c r="D206" s="44"/>
      <c r="E206" s="44"/>
      <c r="F206" s="44"/>
      <c r="G206" s="44"/>
      <c r="H206" s="419"/>
      <c r="I206" s="419"/>
      <c r="J206" s="419"/>
      <c r="K206" s="546"/>
      <c r="L206" s="420"/>
      <c r="M206" s="74"/>
      <c r="N206" s="44"/>
      <c r="O206" s="44"/>
      <c r="P206" s="44"/>
      <c r="Q206" s="44"/>
      <c r="R206" s="44"/>
      <c r="S206" s="44"/>
      <c r="X206" s="344"/>
    </row>
    <row r="207" spans="2:24" x14ac:dyDescent="0.45">
      <c r="B207" s="44"/>
      <c r="D207" s="44"/>
      <c r="E207" s="44"/>
      <c r="F207" s="44"/>
      <c r="G207" s="44"/>
      <c r="H207" s="419"/>
      <c r="I207" s="419"/>
      <c r="J207" s="419"/>
      <c r="K207" s="546"/>
      <c r="L207" s="420"/>
      <c r="M207" s="74"/>
      <c r="N207" s="44"/>
      <c r="O207" s="44"/>
      <c r="P207" s="44"/>
      <c r="Q207" s="44"/>
      <c r="R207" s="44"/>
      <c r="S207" s="44"/>
      <c r="X207" s="344"/>
    </row>
    <row r="208" spans="2:24" x14ac:dyDescent="0.45">
      <c r="B208" s="44"/>
      <c r="D208" s="44"/>
      <c r="E208" s="44"/>
      <c r="F208" s="44"/>
      <c r="G208" s="44"/>
      <c r="H208" s="419"/>
      <c r="I208" s="419"/>
      <c r="J208" s="419"/>
      <c r="K208" s="546"/>
      <c r="L208" s="420"/>
      <c r="M208" s="74"/>
      <c r="N208" s="44"/>
      <c r="O208" s="44"/>
      <c r="P208" s="44"/>
      <c r="Q208" s="44"/>
      <c r="R208" s="44"/>
      <c r="S208" s="44"/>
      <c r="X208" s="344"/>
    </row>
    <row r="209" spans="2:24" x14ac:dyDescent="0.45">
      <c r="B209" s="44"/>
      <c r="D209" s="44"/>
      <c r="E209" s="44"/>
      <c r="F209" s="44"/>
      <c r="G209" s="44"/>
      <c r="H209" s="419"/>
      <c r="I209" s="419"/>
      <c r="J209" s="419"/>
      <c r="K209" s="546"/>
      <c r="L209" s="420"/>
      <c r="M209" s="74"/>
      <c r="N209" s="44"/>
      <c r="O209" s="44"/>
      <c r="P209" s="44"/>
      <c r="Q209" s="44"/>
      <c r="R209" s="44"/>
      <c r="S209" s="44"/>
      <c r="X209" s="344"/>
    </row>
    <row r="210" spans="2:24" x14ac:dyDescent="0.45">
      <c r="B210" s="44"/>
      <c r="D210" s="44"/>
      <c r="E210" s="44"/>
      <c r="F210" s="44"/>
      <c r="G210" s="44"/>
      <c r="H210" s="419"/>
      <c r="I210" s="419"/>
      <c r="J210" s="419"/>
      <c r="K210" s="546"/>
      <c r="L210" s="420"/>
      <c r="M210" s="74"/>
      <c r="N210" s="44"/>
      <c r="O210" s="44"/>
      <c r="P210" s="44"/>
      <c r="Q210" s="44"/>
      <c r="R210" s="44"/>
      <c r="S210" s="44"/>
      <c r="X210" s="344"/>
    </row>
    <row r="211" spans="2:24" x14ac:dyDescent="0.45">
      <c r="B211" s="44"/>
      <c r="D211" s="44"/>
      <c r="E211" s="44"/>
      <c r="F211" s="44"/>
      <c r="G211" s="44"/>
      <c r="H211" s="419"/>
      <c r="I211" s="419"/>
      <c r="J211" s="419"/>
      <c r="K211" s="546"/>
      <c r="L211" s="420"/>
      <c r="M211" s="74"/>
      <c r="N211" s="44"/>
      <c r="O211" s="44"/>
      <c r="P211" s="44"/>
      <c r="Q211" s="44"/>
      <c r="R211" s="44"/>
      <c r="S211" s="44"/>
      <c r="X211" s="344"/>
    </row>
    <row r="212" spans="2:24" x14ac:dyDescent="0.45">
      <c r="B212" s="44"/>
      <c r="D212" s="44"/>
      <c r="E212" s="44"/>
      <c r="F212" s="44"/>
      <c r="G212" s="44"/>
      <c r="H212" s="419"/>
      <c r="I212" s="419"/>
      <c r="J212" s="419"/>
      <c r="K212" s="546"/>
      <c r="L212" s="420"/>
      <c r="M212" s="74"/>
      <c r="N212" s="44"/>
      <c r="O212" s="44"/>
      <c r="P212" s="44"/>
      <c r="Q212" s="44"/>
      <c r="R212" s="44"/>
      <c r="S212" s="44"/>
      <c r="X212" s="344"/>
    </row>
    <row r="213" spans="2:24" x14ac:dyDescent="0.45">
      <c r="B213" s="44"/>
      <c r="D213" s="44"/>
      <c r="E213" s="44"/>
      <c r="F213" s="44"/>
      <c r="G213" s="44"/>
      <c r="H213" s="419"/>
      <c r="I213" s="419"/>
      <c r="J213" s="419"/>
      <c r="K213" s="546"/>
      <c r="L213" s="420"/>
      <c r="M213" s="74"/>
      <c r="N213" s="44"/>
      <c r="O213" s="44"/>
      <c r="P213" s="44"/>
      <c r="Q213" s="44"/>
      <c r="R213" s="44"/>
      <c r="S213" s="44"/>
      <c r="X213" s="344"/>
    </row>
    <row r="214" spans="2:24" x14ac:dyDescent="0.45">
      <c r="B214" s="44"/>
      <c r="D214" s="44"/>
      <c r="E214" s="44"/>
      <c r="F214" s="44"/>
      <c r="G214" s="44"/>
      <c r="H214" s="419"/>
      <c r="I214" s="419"/>
      <c r="J214" s="419"/>
      <c r="K214" s="546"/>
      <c r="L214" s="420"/>
      <c r="M214" s="74"/>
      <c r="N214" s="44"/>
      <c r="O214" s="44"/>
      <c r="P214" s="44"/>
      <c r="Q214" s="44"/>
      <c r="R214" s="44"/>
      <c r="S214" s="44"/>
      <c r="X214" s="344"/>
    </row>
    <row r="215" spans="2:24" x14ac:dyDescent="0.45">
      <c r="B215" s="44"/>
      <c r="D215" s="44"/>
      <c r="E215" s="44"/>
      <c r="F215" s="44"/>
      <c r="G215" s="44"/>
      <c r="H215" s="419"/>
      <c r="I215" s="419"/>
      <c r="J215" s="419"/>
      <c r="K215" s="546"/>
      <c r="L215" s="420"/>
      <c r="M215" s="74"/>
      <c r="N215" s="44"/>
      <c r="O215" s="44"/>
      <c r="P215" s="44"/>
      <c r="Q215" s="44"/>
      <c r="R215" s="44"/>
      <c r="S215" s="44"/>
      <c r="X215" s="344"/>
    </row>
    <row r="216" spans="2:24" x14ac:dyDescent="0.45">
      <c r="B216" s="44"/>
      <c r="D216" s="44"/>
      <c r="E216" s="44"/>
      <c r="F216" s="44"/>
      <c r="G216" s="44"/>
      <c r="H216" s="419"/>
      <c r="I216" s="419"/>
      <c r="J216" s="419"/>
      <c r="K216" s="546"/>
      <c r="L216" s="420"/>
      <c r="M216" s="74"/>
      <c r="N216" s="44"/>
      <c r="O216" s="44"/>
      <c r="P216" s="44"/>
      <c r="Q216" s="44"/>
      <c r="R216" s="44"/>
      <c r="S216" s="44"/>
      <c r="X216" s="344"/>
    </row>
    <row r="217" spans="2:24" x14ac:dyDescent="0.45">
      <c r="B217" s="44"/>
      <c r="D217" s="44"/>
      <c r="E217" s="44"/>
      <c r="F217" s="44"/>
      <c r="G217" s="44"/>
      <c r="H217" s="419"/>
      <c r="I217" s="419"/>
      <c r="J217" s="419"/>
      <c r="K217" s="546"/>
      <c r="L217" s="420"/>
      <c r="M217" s="74"/>
      <c r="N217" s="44"/>
      <c r="O217" s="44"/>
      <c r="P217" s="44"/>
      <c r="Q217" s="44"/>
      <c r="R217" s="44"/>
      <c r="S217" s="44"/>
      <c r="X217" s="344"/>
    </row>
    <row r="218" spans="2:24" x14ac:dyDescent="0.45">
      <c r="B218" s="44"/>
      <c r="D218" s="44"/>
      <c r="E218" s="44"/>
      <c r="F218" s="44"/>
      <c r="G218" s="44"/>
      <c r="H218" s="419"/>
      <c r="I218" s="419"/>
      <c r="J218" s="419"/>
      <c r="K218" s="546"/>
      <c r="L218" s="420"/>
      <c r="M218" s="74"/>
      <c r="N218" s="44"/>
      <c r="O218" s="44"/>
      <c r="P218" s="44"/>
      <c r="Q218" s="44"/>
      <c r="R218" s="44"/>
      <c r="S218" s="44"/>
      <c r="X218" s="344"/>
    </row>
    <row r="219" spans="2:24" x14ac:dyDescent="0.45">
      <c r="B219" s="44"/>
      <c r="D219" s="44"/>
      <c r="E219" s="44"/>
      <c r="F219" s="44"/>
      <c r="G219" s="44"/>
      <c r="H219" s="419"/>
      <c r="I219" s="419"/>
      <c r="J219" s="419"/>
      <c r="K219" s="546"/>
      <c r="L219" s="420"/>
      <c r="M219" s="74"/>
      <c r="N219" s="44"/>
      <c r="O219" s="44"/>
      <c r="P219" s="44"/>
      <c r="Q219" s="44"/>
      <c r="R219" s="44"/>
      <c r="S219" s="44"/>
      <c r="X219" s="344"/>
    </row>
    <row r="220" spans="2:24" x14ac:dyDescent="0.45">
      <c r="B220" s="44"/>
      <c r="D220" s="44"/>
      <c r="E220" s="44"/>
      <c r="F220" s="44"/>
      <c r="G220" s="44"/>
      <c r="H220" s="419"/>
      <c r="I220" s="419"/>
      <c r="J220" s="419"/>
      <c r="K220" s="546"/>
      <c r="L220" s="420"/>
      <c r="M220" s="74"/>
      <c r="N220" s="44"/>
      <c r="O220" s="44"/>
      <c r="P220" s="44"/>
      <c r="Q220" s="44"/>
      <c r="R220" s="44"/>
      <c r="S220" s="44"/>
      <c r="X220" s="344"/>
    </row>
    <row r="221" spans="2:24" x14ac:dyDescent="0.45">
      <c r="B221" s="44"/>
      <c r="D221" s="44"/>
      <c r="E221" s="44"/>
      <c r="F221" s="44"/>
      <c r="G221" s="44"/>
      <c r="H221" s="419"/>
      <c r="I221" s="419"/>
      <c r="J221" s="419"/>
      <c r="K221" s="546"/>
      <c r="L221" s="420"/>
      <c r="M221" s="74"/>
      <c r="N221" s="44"/>
      <c r="O221" s="44"/>
      <c r="P221" s="44"/>
      <c r="Q221" s="44"/>
      <c r="R221" s="44"/>
      <c r="S221" s="44"/>
      <c r="X221" s="344"/>
    </row>
    <row r="222" spans="2:24" x14ac:dyDescent="0.45">
      <c r="B222" s="44"/>
      <c r="D222" s="44"/>
      <c r="E222" s="44"/>
      <c r="F222" s="44"/>
      <c r="G222" s="44"/>
      <c r="H222" s="419"/>
      <c r="I222" s="419"/>
      <c r="J222" s="419"/>
      <c r="K222" s="546"/>
      <c r="L222" s="420"/>
      <c r="M222" s="74"/>
      <c r="N222" s="44"/>
      <c r="O222" s="44"/>
      <c r="P222" s="44"/>
      <c r="Q222" s="44"/>
      <c r="R222" s="44"/>
      <c r="S222" s="44"/>
      <c r="X222" s="344"/>
    </row>
    <row r="223" spans="2:24" x14ac:dyDescent="0.45">
      <c r="B223" s="44"/>
      <c r="D223" s="44"/>
      <c r="E223" s="44"/>
      <c r="F223" s="44"/>
      <c r="G223" s="44"/>
      <c r="H223" s="419"/>
      <c r="I223" s="419"/>
      <c r="J223" s="419"/>
      <c r="K223" s="546"/>
      <c r="L223" s="420"/>
      <c r="M223" s="74"/>
      <c r="N223" s="44"/>
      <c r="O223" s="44"/>
      <c r="P223" s="44"/>
      <c r="Q223" s="44"/>
      <c r="R223" s="44"/>
      <c r="S223" s="44"/>
      <c r="X223" s="344"/>
    </row>
    <row r="224" spans="2:24" x14ac:dyDescent="0.45">
      <c r="B224" s="44"/>
      <c r="D224" s="44"/>
      <c r="E224" s="44"/>
      <c r="F224" s="44"/>
      <c r="G224" s="44"/>
      <c r="H224" s="419"/>
      <c r="I224" s="419"/>
      <c r="J224" s="419"/>
      <c r="K224" s="546"/>
      <c r="L224" s="420"/>
      <c r="M224" s="74"/>
      <c r="N224" s="44"/>
      <c r="O224" s="44"/>
      <c r="P224" s="44"/>
      <c r="Q224" s="44"/>
      <c r="R224" s="44"/>
      <c r="S224" s="44"/>
      <c r="X224" s="344"/>
    </row>
    <row r="225" spans="2:24" x14ac:dyDescent="0.45">
      <c r="B225" s="44"/>
      <c r="D225" s="44"/>
      <c r="E225" s="44"/>
      <c r="F225" s="44"/>
      <c r="G225" s="44"/>
      <c r="H225" s="419"/>
      <c r="I225" s="419"/>
      <c r="J225" s="419"/>
      <c r="K225" s="546"/>
      <c r="L225" s="420"/>
      <c r="M225" s="74"/>
      <c r="N225" s="44"/>
      <c r="O225" s="44"/>
      <c r="P225" s="44"/>
      <c r="Q225" s="44"/>
      <c r="R225" s="44"/>
      <c r="S225" s="44"/>
      <c r="X225" s="344"/>
    </row>
    <row r="226" spans="2:24" x14ac:dyDescent="0.45">
      <c r="B226" s="44"/>
      <c r="D226" s="44"/>
      <c r="E226" s="44"/>
      <c r="F226" s="44"/>
      <c r="G226" s="44"/>
      <c r="H226" s="419"/>
      <c r="I226" s="419"/>
      <c r="J226" s="419"/>
      <c r="K226" s="546"/>
      <c r="L226" s="420"/>
      <c r="M226" s="74"/>
      <c r="N226" s="44"/>
      <c r="O226" s="44"/>
      <c r="P226" s="44"/>
      <c r="Q226" s="44"/>
      <c r="R226" s="44"/>
      <c r="S226" s="44"/>
      <c r="X226" s="344"/>
    </row>
    <row r="227" spans="2:24" x14ac:dyDescent="0.45">
      <c r="B227" s="44"/>
      <c r="D227" s="44"/>
      <c r="E227" s="44"/>
      <c r="F227" s="44"/>
      <c r="G227" s="44"/>
      <c r="H227" s="419"/>
      <c r="I227" s="419"/>
      <c r="J227" s="419"/>
      <c r="K227" s="546"/>
      <c r="L227" s="420"/>
      <c r="M227" s="74"/>
      <c r="N227" s="44"/>
      <c r="O227" s="44"/>
      <c r="P227" s="44"/>
      <c r="Q227" s="44"/>
      <c r="R227" s="44"/>
      <c r="S227" s="44"/>
      <c r="X227" s="344"/>
    </row>
    <row r="228" spans="2:24" x14ac:dyDescent="0.45">
      <c r="B228" s="44"/>
      <c r="D228" s="44"/>
      <c r="E228" s="44"/>
      <c r="F228" s="44"/>
      <c r="G228" s="44"/>
      <c r="H228" s="419"/>
      <c r="I228" s="419"/>
      <c r="J228" s="419"/>
      <c r="K228" s="546"/>
      <c r="L228" s="420"/>
      <c r="M228" s="74"/>
      <c r="N228" s="44"/>
      <c r="O228" s="44"/>
      <c r="P228" s="44"/>
      <c r="Q228" s="44"/>
      <c r="R228" s="44"/>
      <c r="S228" s="44"/>
      <c r="X228" s="344"/>
    </row>
    <row r="229" spans="2:24" x14ac:dyDescent="0.45">
      <c r="B229" s="44"/>
      <c r="D229" s="44"/>
      <c r="E229" s="44"/>
      <c r="F229" s="44"/>
      <c r="G229" s="44"/>
      <c r="H229" s="419"/>
      <c r="I229" s="419"/>
      <c r="J229" s="419"/>
      <c r="K229" s="546"/>
      <c r="L229" s="420"/>
      <c r="M229" s="74"/>
      <c r="N229" s="44"/>
      <c r="O229" s="44"/>
      <c r="P229" s="44"/>
      <c r="Q229" s="44"/>
      <c r="R229" s="44"/>
      <c r="S229" s="44"/>
      <c r="X229" s="344"/>
    </row>
    <row r="230" spans="2:24" x14ac:dyDescent="0.45">
      <c r="B230" s="44"/>
      <c r="D230" s="44"/>
      <c r="E230" s="44"/>
      <c r="F230" s="44"/>
      <c r="G230" s="44"/>
      <c r="H230" s="419"/>
      <c r="I230" s="419"/>
      <c r="J230" s="419"/>
      <c r="K230" s="546"/>
      <c r="L230" s="420"/>
      <c r="M230" s="74"/>
      <c r="N230" s="44"/>
      <c r="O230" s="44"/>
      <c r="P230" s="44"/>
      <c r="Q230" s="44"/>
      <c r="R230" s="44"/>
      <c r="S230" s="44"/>
      <c r="X230" s="344"/>
    </row>
    <row r="231" spans="2:24" x14ac:dyDescent="0.45">
      <c r="B231" s="44"/>
      <c r="D231" s="44"/>
      <c r="E231" s="44"/>
      <c r="F231" s="44"/>
      <c r="G231" s="44"/>
      <c r="H231" s="419"/>
      <c r="I231" s="419"/>
      <c r="J231" s="419"/>
      <c r="K231" s="546"/>
      <c r="L231" s="420"/>
      <c r="M231" s="74"/>
      <c r="N231" s="44"/>
      <c r="O231" s="44"/>
      <c r="P231" s="44"/>
      <c r="Q231" s="44"/>
      <c r="R231" s="44"/>
      <c r="S231" s="44"/>
      <c r="X231" s="344"/>
    </row>
    <row r="232" spans="2:24" x14ac:dyDescent="0.45">
      <c r="B232" s="44"/>
      <c r="D232" s="44"/>
      <c r="E232" s="44"/>
      <c r="F232" s="44"/>
      <c r="G232" s="44"/>
      <c r="H232" s="419"/>
      <c r="I232" s="419"/>
      <c r="J232" s="419"/>
      <c r="K232" s="546"/>
      <c r="L232" s="420"/>
      <c r="M232" s="74"/>
      <c r="N232" s="44"/>
      <c r="O232" s="44"/>
      <c r="P232" s="44"/>
      <c r="Q232" s="44"/>
      <c r="R232" s="44"/>
      <c r="S232" s="44"/>
      <c r="X232" s="344"/>
    </row>
    <row r="233" spans="2:24" x14ac:dyDescent="0.45">
      <c r="B233" s="44"/>
      <c r="D233" s="44"/>
      <c r="E233" s="44"/>
      <c r="F233" s="44"/>
      <c r="G233" s="44"/>
      <c r="H233" s="419"/>
      <c r="I233" s="419"/>
      <c r="J233" s="419"/>
      <c r="K233" s="546"/>
      <c r="L233" s="420"/>
      <c r="M233" s="74"/>
      <c r="N233" s="44"/>
      <c r="O233" s="44"/>
      <c r="P233" s="44"/>
      <c r="Q233" s="44"/>
      <c r="R233" s="44"/>
      <c r="S233" s="44"/>
      <c r="X233" s="344"/>
    </row>
    <row r="234" spans="2:24" x14ac:dyDescent="0.45">
      <c r="B234" s="44"/>
      <c r="D234" s="44"/>
      <c r="E234" s="44"/>
      <c r="F234" s="44"/>
      <c r="G234" s="44"/>
      <c r="H234" s="419"/>
      <c r="I234" s="419"/>
      <c r="J234" s="419"/>
      <c r="K234" s="546"/>
      <c r="L234" s="420"/>
      <c r="M234" s="74"/>
      <c r="N234" s="44"/>
      <c r="O234" s="44"/>
      <c r="P234" s="44"/>
      <c r="Q234" s="44"/>
      <c r="R234" s="44"/>
      <c r="S234" s="44"/>
      <c r="X234" s="344"/>
    </row>
    <row r="235" spans="2:24" x14ac:dyDescent="0.45">
      <c r="B235" s="44"/>
      <c r="D235" s="44"/>
      <c r="E235" s="44"/>
      <c r="F235" s="44"/>
      <c r="G235" s="44"/>
      <c r="H235" s="419"/>
      <c r="I235" s="419"/>
      <c r="J235" s="419"/>
      <c r="K235" s="546"/>
      <c r="L235" s="420"/>
      <c r="M235" s="74"/>
      <c r="N235" s="44"/>
      <c r="O235" s="44"/>
      <c r="P235" s="44"/>
      <c r="Q235" s="44"/>
      <c r="R235" s="44"/>
      <c r="S235" s="44"/>
      <c r="X235" s="344"/>
    </row>
    <row r="236" spans="2:24" x14ac:dyDescent="0.45">
      <c r="B236" s="44"/>
      <c r="D236" s="44"/>
      <c r="E236" s="44"/>
      <c r="F236" s="44"/>
      <c r="G236" s="44"/>
      <c r="H236" s="419"/>
      <c r="I236" s="419"/>
      <c r="J236" s="419"/>
      <c r="K236" s="546"/>
      <c r="L236" s="420"/>
      <c r="M236" s="74"/>
      <c r="N236" s="44"/>
      <c r="O236" s="44"/>
      <c r="P236" s="44"/>
      <c r="Q236" s="44"/>
      <c r="R236" s="44"/>
      <c r="S236" s="44"/>
      <c r="X236" s="344"/>
    </row>
    <row r="237" spans="2:24" x14ac:dyDescent="0.45">
      <c r="B237" s="44"/>
      <c r="D237" s="44"/>
      <c r="E237" s="44"/>
      <c r="F237" s="44"/>
      <c r="G237" s="44"/>
      <c r="H237" s="419"/>
      <c r="I237" s="419"/>
      <c r="J237" s="419"/>
      <c r="K237" s="546"/>
      <c r="L237" s="420"/>
      <c r="M237" s="74"/>
      <c r="N237" s="44"/>
      <c r="O237" s="44"/>
      <c r="P237" s="44"/>
      <c r="Q237" s="44"/>
      <c r="R237" s="44"/>
      <c r="S237" s="44"/>
      <c r="X237" s="344"/>
    </row>
    <row r="238" spans="2:24" x14ac:dyDescent="0.45">
      <c r="B238" s="44"/>
      <c r="D238" s="44"/>
      <c r="E238" s="44"/>
      <c r="F238" s="44"/>
      <c r="G238" s="44"/>
      <c r="H238" s="419"/>
      <c r="I238" s="419"/>
      <c r="J238" s="419"/>
      <c r="K238" s="546"/>
      <c r="L238" s="420"/>
      <c r="M238" s="74"/>
      <c r="N238" s="44"/>
      <c r="O238" s="44"/>
      <c r="P238" s="44"/>
      <c r="Q238" s="44"/>
      <c r="R238" s="44"/>
      <c r="S238" s="44"/>
      <c r="X238" s="344"/>
    </row>
    <row r="239" spans="2:24" x14ac:dyDescent="0.45">
      <c r="B239" s="44"/>
      <c r="D239" s="44"/>
      <c r="E239" s="44"/>
      <c r="F239" s="44"/>
      <c r="G239" s="44"/>
      <c r="H239" s="419"/>
      <c r="I239" s="419"/>
      <c r="J239" s="419"/>
      <c r="K239" s="546"/>
      <c r="L239" s="420"/>
      <c r="M239" s="74"/>
      <c r="N239" s="44"/>
      <c r="O239" s="44"/>
      <c r="P239" s="44"/>
      <c r="Q239" s="44"/>
      <c r="R239" s="44"/>
      <c r="S239" s="44"/>
      <c r="X239" s="344"/>
    </row>
    <row r="240" spans="2:24" x14ac:dyDescent="0.45">
      <c r="B240" s="44"/>
      <c r="D240" s="44"/>
      <c r="E240" s="44"/>
      <c r="F240" s="44"/>
      <c r="G240" s="44"/>
      <c r="H240" s="419"/>
      <c r="I240" s="419"/>
      <c r="J240" s="419"/>
      <c r="K240" s="546"/>
      <c r="L240" s="420"/>
      <c r="M240" s="74"/>
      <c r="N240" s="44"/>
      <c r="O240" s="44"/>
      <c r="P240" s="44"/>
      <c r="Q240" s="44"/>
      <c r="R240" s="44"/>
      <c r="S240" s="44"/>
      <c r="X240" s="344"/>
    </row>
    <row r="241" spans="2:24" x14ac:dyDescent="0.45">
      <c r="B241" s="44"/>
      <c r="D241" s="44"/>
      <c r="E241" s="44"/>
      <c r="F241" s="44"/>
      <c r="G241" s="44"/>
      <c r="H241" s="419"/>
      <c r="I241" s="419"/>
      <c r="J241" s="419"/>
      <c r="K241" s="546"/>
      <c r="L241" s="420"/>
      <c r="M241" s="74"/>
      <c r="N241" s="44"/>
      <c r="O241" s="44"/>
      <c r="P241" s="44"/>
      <c r="Q241" s="44"/>
      <c r="R241" s="44"/>
      <c r="S241" s="44"/>
      <c r="X241" s="344"/>
    </row>
    <row r="242" spans="2:24" x14ac:dyDescent="0.45">
      <c r="B242" s="44"/>
      <c r="D242" s="44"/>
      <c r="E242" s="44"/>
      <c r="F242" s="44"/>
      <c r="G242" s="44"/>
      <c r="H242" s="419"/>
      <c r="I242" s="419"/>
      <c r="J242" s="419"/>
      <c r="K242" s="546"/>
      <c r="L242" s="420"/>
      <c r="M242" s="74"/>
      <c r="N242" s="44"/>
      <c r="O242" s="44"/>
      <c r="P242" s="44"/>
      <c r="Q242" s="44"/>
      <c r="R242" s="44"/>
      <c r="S242" s="44"/>
      <c r="X242" s="344"/>
    </row>
    <row r="243" spans="2:24" x14ac:dyDescent="0.45">
      <c r="B243" s="44"/>
      <c r="D243" s="44"/>
      <c r="E243" s="44"/>
      <c r="F243" s="44"/>
      <c r="G243" s="44"/>
      <c r="H243" s="419"/>
      <c r="I243" s="419"/>
      <c r="J243" s="419"/>
      <c r="K243" s="546"/>
      <c r="L243" s="420"/>
      <c r="M243" s="74"/>
      <c r="N243" s="44"/>
      <c r="O243" s="44"/>
      <c r="P243" s="44"/>
      <c r="Q243" s="44"/>
      <c r="R243" s="44"/>
      <c r="S243" s="44"/>
      <c r="X243" s="344"/>
    </row>
    <row r="244" spans="2:24" x14ac:dyDescent="0.45">
      <c r="B244" s="44"/>
      <c r="D244" s="44"/>
      <c r="E244" s="44"/>
      <c r="F244" s="44"/>
      <c r="G244" s="44"/>
      <c r="H244" s="419"/>
      <c r="I244" s="419"/>
      <c r="J244" s="419"/>
      <c r="K244" s="546"/>
      <c r="L244" s="420"/>
      <c r="M244" s="74"/>
      <c r="N244" s="44"/>
      <c r="O244" s="44"/>
      <c r="P244" s="44"/>
      <c r="Q244" s="44"/>
      <c r="R244" s="44"/>
      <c r="S244" s="44"/>
      <c r="X244" s="344"/>
    </row>
    <row r="245" spans="2:24" x14ac:dyDescent="0.45">
      <c r="B245" s="44"/>
      <c r="D245" s="44"/>
      <c r="E245" s="44"/>
      <c r="F245" s="44"/>
      <c r="G245" s="44"/>
      <c r="H245" s="419"/>
      <c r="I245" s="419"/>
      <c r="J245" s="419"/>
      <c r="K245" s="546"/>
      <c r="L245" s="420"/>
      <c r="M245" s="74"/>
      <c r="N245" s="44"/>
      <c r="O245" s="44"/>
      <c r="P245" s="44"/>
      <c r="Q245" s="44"/>
      <c r="R245" s="44"/>
      <c r="S245" s="44"/>
      <c r="X245" s="344"/>
    </row>
    <row r="246" spans="2:24" x14ac:dyDescent="0.45">
      <c r="B246" s="44"/>
      <c r="D246" s="44"/>
      <c r="E246" s="44"/>
      <c r="F246" s="44"/>
      <c r="G246" s="44"/>
      <c r="H246" s="419"/>
      <c r="I246" s="419"/>
      <c r="J246" s="419"/>
      <c r="K246" s="546"/>
      <c r="L246" s="420"/>
      <c r="M246" s="74"/>
      <c r="N246" s="44"/>
      <c r="O246" s="44"/>
      <c r="P246" s="44"/>
      <c r="Q246" s="44"/>
      <c r="R246" s="44"/>
      <c r="S246" s="44"/>
      <c r="X246" s="344"/>
    </row>
    <row r="247" spans="2:24" x14ac:dyDescent="0.45">
      <c r="B247" s="44"/>
      <c r="D247" s="44"/>
      <c r="E247" s="44"/>
      <c r="F247" s="44"/>
      <c r="G247" s="44"/>
      <c r="H247" s="419"/>
      <c r="I247" s="419"/>
      <c r="J247" s="419"/>
      <c r="K247" s="546"/>
      <c r="L247" s="420"/>
      <c r="M247" s="74"/>
      <c r="N247" s="44"/>
      <c r="O247" s="44"/>
      <c r="P247" s="44"/>
      <c r="Q247" s="44"/>
      <c r="R247" s="44"/>
      <c r="S247" s="44"/>
      <c r="X247" s="344"/>
    </row>
    <row r="248" spans="2:24" x14ac:dyDescent="0.45">
      <c r="B248" s="44"/>
      <c r="D248" s="44"/>
      <c r="E248" s="44"/>
      <c r="F248" s="44"/>
      <c r="G248" s="44"/>
      <c r="H248" s="419"/>
      <c r="I248" s="419"/>
      <c r="J248" s="419"/>
      <c r="K248" s="546"/>
      <c r="L248" s="420"/>
      <c r="M248" s="74"/>
      <c r="N248" s="44"/>
      <c r="O248" s="44"/>
      <c r="P248" s="44"/>
      <c r="Q248" s="44"/>
      <c r="R248" s="44"/>
      <c r="S248" s="44"/>
      <c r="X248" s="344"/>
    </row>
    <row r="249" spans="2:24" x14ac:dyDescent="0.45">
      <c r="B249" s="44"/>
      <c r="D249" s="44"/>
      <c r="E249" s="44"/>
      <c r="F249" s="44"/>
      <c r="G249" s="44"/>
      <c r="H249" s="419"/>
      <c r="I249" s="419"/>
      <c r="J249" s="419"/>
      <c r="K249" s="546"/>
      <c r="L249" s="420"/>
      <c r="M249" s="74"/>
      <c r="N249" s="44"/>
      <c r="O249" s="44"/>
      <c r="P249" s="44"/>
      <c r="Q249" s="44"/>
      <c r="R249" s="44"/>
      <c r="S249" s="44"/>
      <c r="X249" s="344"/>
    </row>
    <row r="250" spans="2:24" x14ac:dyDescent="0.45">
      <c r="B250" s="44"/>
      <c r="D250" s="44"/>
      <c r="E250" s="44"/>
      <c r="F250" s="44"/>
      <c r="G250" s="44"/>
      <c r="H250" s="419"/>
      <c r="I250" s="419"/>
      <c r="J250" s="419"/>
      <c r="K250" s="546"/>
      <c r="L250" s="420"/>
      <c r="M250" s="74"/>
      <c r="N250" s="44"/>
      <c r="O250" s="44"/>
      <c r="P250" s="44"/>
      <c r="Q250" s="44"/>
      <c r="R250" s="44"/>
      <c r="S250" s="44"/>
      <c r="X250" s="344"/>
    </row>
    <row r="251" spans="2:24" x14ac:dyDescent="0.45">
      <c r="B251" s="44"/>
      <c r="D251" s="44"/>
      <c r="E251" s="44"/>
      <c r="F251" s="44"/>
      <c r="G251" s="44"/>
      <c r="H251" s="419"/>
      <c r="I251" s="419"/>
      <c r="J251" s="419"/>
      <c r="K251" s="546"/>
      <c r="L251" s="420"/>
      <c r="M251" s="74"/>
      <c r="N251" s="44"/>
      <c r="O251" s="44"/>
      <c r="P251" s="44"/>
      <c r="Q251" s="44"/>
      <c r="R251" s="44"/>
      <c r="S251" s="44"/>
      <c r="X251" s="344"/>
    </row>
    <row r="252" spans="2:24" x14ac:dyDescent="0.45">
      <c r="B252" s="44"/>
      <c r="D252" s="44"/>
      <c r="E252" s="44"/>
      <c r="F252" s="44"/>
      <c r="G252" s="44"/>
      <c r="H252" s="419"/>
      <c r="I252" s="419"/>
      <c r="J252" s="419"/>
      <c r="K252" s="546"/>
      <c r="L252" s="420"/>
      <c r="M252" s="74"/>
      <c r="N252" s="44"/>
      <c r="O252" s="44"/>
      <c r="P252" s="44"/>
      <c r="Q252" s="44"/>
      <c r="R252" s="44"/>
      <c r="S252" s="44"/>
      <c r="X252" s="344"/>
    </row>
    <row r="253" spans="2:24" x14ac:dyDescent="0.45">
      <c r="B253" s="44"/>
      <c r="D253" s="44"/>
      <c r="E253" s="44"/>
      <c r="F253" s="44"/>
      <c r="G253" s="44"/>
      <c r="H253" s="419"/>
      <c r="I253" s="419"/>
      <c r="J253" s="419"/>
      <c r="K253" s="546"/>
      <c r="L253" s="420"/>
      <c r="M253" s="74"/>
      <c r="N253" s="44"/>
      <c r="O253" s="44"/>
      <c r="P253" s="44"/>
      <c r="Q253" s="44"/>
      <c r="R253" s="44"/>
      <c r="S253" s="44"/>
      <c r="X253" s="344"/>
    </row>
    <row r="254" spans="2:24" x14ac:dyDescent="0.45">
      <c r="B254" s="44"/>
      <c r="D254" s="44"/>
      <c r="E254" s="44"/>
      <c r="F254" s="44"/>
      <c r="G254" s="44"/>
      <c r="H254" s="419"/>
      <c r="I254" s="419"/>
      <c r="J254" s="419"/>
      <c r="K254" s="546"/>
      <c r="L254" s="420"/>
      <c r="M254" s="74"/>
      <c r="N254" s="44"/>
      <c r="O254" s="44"/>
      <c r="P254" s="44"/>
      <c r="Q254" s="44"/>
      <c r="R254" s="44"/>
      <c r="S254" s="44"/>
      <c r="X254" s="344"/>
    </row>
    <row r="255" spans="2:24" x14ac:dyDescent="0.45">
      <c r="B255" s="44"/>
      <c r="D255" s="44"/>
      <c r="E255" s="44"/>
      <c r="F255" s="44"/>
      <c r="G255" s="44"/>
      <c r="H255" s="419"/>
      <c r="I255" s="419"/>
      <c r="J255" s="419"/>
      <c r="K255" s="546"/>
      <c r="L255" s="420"/>
      <c r="M255" s="74"/>
      <c r="N255" s="44"/>
      <c r="O255" s="44"/>
      <c r="P255" s="44"/>
      <c r="Q255" s="44"/>
      <c r="R255" s="44"/>
      <c r="S255" s="44"/>
      <c r="X255" s="344"/>
    </row>
    <row r="256" spans="2:24" x14ac:dyDescent="0.45">
      <c r="B256" s="44"/>
      <c r="D256" s="44"/>
      <c r="E256" s="44"/>
      <c r="F256" s="44"/>
      <c r="G256" s="44"/>
      <c r="H256" s="419"/>
      <c r="I256" s="419"/>
      <c r="J256" s="419"/>
      <c r="K256" s="546"/>
      <c r="L256" s="420"/>
      <c r="M256" s="74"/>
      <c r="N256" s="44"/>
      <c r="O256" s="44"/>
      <c r="P256" s="44"/>
      <c r="Q256" s="44"/>
      <c r="R256" s="44"/>
      <c r="S256" s="44"/>
      <c r="X256" s="344"/>
    </row>
    <row r="257" spans="2:24" x14ac:dyDescent="0.45">
      <c r="B257" s="44"/>
      <c r="D257" s="44"/>
      <c r="E257" s="44"/>
      <c r="F257" s="44"/>
      <c r="G257" s="44"/>
      <c r="H257" s="419"/>
      <c r="I257" s="419"/>
      <c r="J257" s="419"/>
      <c r="K257" s="546"/>
      <c r="L257" s="420"/>
      <c r="M257" s="74"/>
      <c r="N257" s="44"/>
      <c r="O257" s="44"/>
      <c r="P257" s="44"/>
      <c r="Q257" s="44"/>
      <c r="R257" s="44"/>
      <c r="S257" s="44"/>
      <c r="X257" s="344"/>
    </row>
    <row r="258" spans="2:24" x14ac:dyDescent="0.45">
      <c r="B258" s="44"/>
      <c r="D258" s="44"/>
      <c r="E258" s="44"/>
      <c r="F258" s="44"/>
      <c r="G258" s="44"/>
      <c r="H258" s="419"/>
      <c r="I258" s="419"/>
      <c r="J258" s="419"/>
      <c r="K258" s="546"/>
      <c r="L258" s="420"/>
      <c r="M258" s="74"/>
      <c r="N258" s="44"/>
      <c r="O258" s="44"/>
      <c r="P258" s="44"/>
      <c r="Q258" s="44"/>
      <c r="R258" s="44"/>
      <c r="S258" s="44"/>
      <c r="X258" s="344"/>
    </row>
    <row r="259" spans="2:24" x14ac:dyDescent="0.45">
      <c r="B259" s="44"/>
      <c r="D259" s="44"/>
      <c r="E259" s="44"/>
      <c r="F259" s="44"/>
      <c r="G259" s="44"/>
      <c r="H259" s="419"/>
      <c r="I259" s="419"/>
      <c r="J259" s="419"/>
      <c r="K259" s="546"/>
      <c r="L259" s="420"/>
      <c r="M259" s="74"/>
      <c r="N259" s="44"/>
      <c r="O259" s="44"/>
      <c r="P259" s="44"/>
      <c r="Q259" s="44"/>
      <c r="R259" s="44"/>
      <c r="S259" s="44"/>
      <c r="X259" s="344"/>
    </row>
    <row r="260" spans="2:24" x14ac:dyDescent="0.45">
      <c r="B260" s="44"/>
      <c r="D260" s="44"/>
      <c r="E260" s="44"/>
      <c r="F260" s="44"/>
      <c r="G260" s="44"/>
      <c r="H260" s="419"/>
      <c r="I260" s="419"/>
      <c r="J260" s="419"/>
      <c r="K260" s="546"/>
      <c r="L260" s="420"/>
      <c r="M260" s="74"/>
      <c r="N260" s="44"/>
      <c r="O260" s="44"/>
      <c r="P260" s="44"/>
      <c r="Q260" s="44"/>
      <c r="R260" s="44"/>
      <c r="S260" s="44"/>
      <c r="X260" s="344"/>
    </row>
    <row r="261" spans="2:24" x14ac:dyDescent="0.45">
      <c r="B261" s="44"/>
      <c r="D261" s="44"/>
      <c r="E261" s="44"/>
      <c r="F261" s="44"/>
      <c r="G261" s="44"/>
      <c r="H261" s="419"/>
      <c r="I261" s="419"/>
      <c r="J261" s="419"/>
      <c r="K261" s="546"/>
      <c r="L261" s="420"/>
      <c r="M261" s="74"/>
      <c r="N261" s="44"/>
      <c r="O261" s="44"/>
      <c r="P261" s="44"/>
      <c r="Q261" s="44"/>
      <c r="R261" s="44"/>
      <c r="S261" s="44"/>
      <c r="X261" s="344"/>
    </row>
    <row r="262" spans="2:24" x14ac:dyDescent="0.45">
      <c r="B262" s="44"/>
      <c r="D262" s="44"/>
      <c r="E262" s="44"/>
      <c r="F262" s="44"/>
      <c r="G262" s="44"/>
      <c r="H262" s="419"/>
      <c r="I262" s="419"/>
      <c r="J262" s="419"/>
      <c r="K262" s="546"/>
      <c r="L262" s="420"/>
      <c r="M262" s="74"/>
      <c r="N262" s="44"/>
      <c r="O262" s="44"/>
      <c r="P262" s="44"/>
      <c r="Q262" s="44"/>
      <c r="R262" s="44"/>
      <c r="S262" s="44"/>
      <c r="X262" s="344"/>
    </row>
    <row r="263" spans="2:24" x14ac:dyDescent="0.45">
      <c r="B263" s="44"/>
      <c r="D263" s="44"/>
      <c r="E263" s="44"/>
      <c r="F263" s="44"/>
      <c r="G263" s="44"/>
      <c r="H263" s="419"/>
      <c r="I263" s="419"/>
      <c r="J263" s="419"/>
      <c r="K263" s="546"/>
      <c r="L263" s="420"/>
      <c r="M263" s="74"/>
      <c r="N263" s="44"/>
      <c r="O263" s="44"/>
      <c r="P263" s="44"/>
      <c r="Q263" s="44"/>
      <c r="R263" s="44"/>
      <c r="S263" s="44"/>
      <c r="X263" s="344"/>
    </row>
    <row r="264" spans="2:24" x14ac:dyDescent="0.45">
      <c r="B264" s="44"/>
      <c r="D264" s="44"/>
      <c r="E264" s="44"/>
      <c r="F264" s="44"/>
      <c r="G264" s="44"/>
      <c r="H264" s="419"/>
      <c r="I264" s="419"/>
      <c r="J264" s="419"/>
      <c r="K264" s="546"/>
      <c r="L264" s="420"/>
      <c r="M264" s="74"/>
      <c r="N264" s="44"/>
      <c r="O264" s="44"/>
      <c r="P264" s="44"/>
      <c r="Q264" s="44"/>
      <c r="R264" s="44"/>
      <c r="S264" s="44"/>
      <c r="X264" s="344"/>
    </row>
    <row r="265" spans="2:24" x14ac:dyDescent="0.45">
      <c r="B265" s="44"/>
      <c r="D265" s="44"/>
      <c r="E265" s="44"/>
      <c r="F265" s="44"/>
      <c r="G265" s="44"/>
      <c r="H265" s="419"/>
      <c r="I265" s="419"/>
      <c r="J265" s="419"/>
      <c r="K265" s="546"/>
      <c r="L265" s="420"/>
      <c r="M265" s="74"/>
      <c r="N265" s="44"/>
      <c r="O265" s="44"/>
      <c r="P265" s="44"/>
      <c r="Q265" s="44"/>
      <c r="R265" s="44"/>
      <c r="S265" s="44"/>
      <c r="X265" s="344"/>
    </row>
    <row r="266" spans="2:24" x14ac:dyDescent="0.45">
      <c r="B266" s="44"/>
      <c r="D266" s="44"/>
      <c r="E266" s="44"/>
      <c r="F266" s="44"/>
      <c r="G266" s="44"/>
      <c r="H266" s="419"/>
      <c r="I266" s="419"/>
      <c r="J266" s="419"/>
      <c r="K266" s="546"/>
      <c r="L266" s="420"/>
      <c r="M266" s="74"/>
      <c r="N266" s="44"/>
      <c r="O266" s="44"/>
      <c r="P266" s="44"/>
      <c r="Q266" s="44"/>
      <c r="R266" s="44"/>
      <c r="S266" s="44"/>
      <c r="X266" s="344"/>
    </row>
    <row r="267" spans="2:24" x14ac:dyDescent="0.45">
      <c r="B267" s="44"/>
      <c r="D267" s="44"/>
      <c r="E267" s="44"/>
      <c r="F267" s="44"/>
      <c r="G267" s="44"/>
      <c r="H267" s="419"/>
      <c r="I267" s="419"/>
      <c r="J267" s="419"/>
      <c r="K267" s="546"/>
      <c r="L267" s="420"/>
      <c r="M267" s="74"/>
      <c r="N267" s="44"/>
      <c r="O267" s="44"/>
      <c r="P267" s="44"/>
      <c r="Q267" s="44"/>
      <c r="R267" s="44"/>
      <c r="S267" s="44"/>
      <c r="X267" s="344"/>
    </row>
    <row r="268" spans="2:24" x14ac:dyDescent="0.45">
      <c r="B268" s="44"/>
      <c r="D268" s="44"/>
      <c r="E268" s="44"/>
      <c r="F268" s="44"/>
      <c r="G268" s="44"/>
      <c r="H268" s="419"/>
      <c r="I268" s="419"/>
      <c r="J268" s="419"/>
      <c r="K268" s="546"/>
      <c r="L268" s="420"/>
      <c r="M268" s="74"/>
      <c r="N268" s="44"/>
      <c r="O268" s="44"/>
      <c r="P268" s="44"/>
      <c r="Q268" s="44"/>
      <c r="R268" s="44"/>
      <c r="S268" s="44"/>
      <c r="X268" s="344"/>
    </row>
    <row r="269" spans="2:24" x14ac:dyDescent="0.45">
      <c r="B269" s="44"/>
      <c r="D269" s="44"/>
      <c r="E269" s="44"/>
      <c r="F269" s="44"/>
      <c r="G269" s="44"/>
      <c r="H269" s="419"/>
      <c r="I269" s="419"/>
      <c r="J269" s="419"/>
      <c r="K269" s="546"/>
      <c r="L269" s="420"/>
      <c r="M269" s="74"/>
      <c r="N269" s="44"/>
      <c r="O269" s="44"/>
      <c r="P269" s="44"/>
      <c r="Q269" s="44"/>
      <c r="R269" s="44"/>
      <c r="S269" s="44"/>
      <c r="X269" s="344"/>
    </row>
    <row r="270" spans="2:24" x14ac:dyDescent="0.45">
      <c r="B270" s="44"/>
      <c r="D270" s="44"/>
      <c r="E270" s="44"/>
      <c r="F270" s="44"/>
      <c r="G270" s="44"/>
      <c r="H270" s="419"/>
      <c r="I270" s="419"/>
      <c r="J270" s="419"/>
      <c r="K270" s="546"/>
      <c r="L270" s="420"/>
      <c r="M270" s="74"/>
      <c r="N270" s="44"/>
      <c r="O270" s="44"/>
      <c r="P270" s="44"/>
      <c r="Q270" s="44"/>
      <c r="R270" s="44"/>
      <c r="S270" s="44"/>
      <c r="X270" s="344"/>
    </row>
    <row r="271" spans="2:24" x14ac:dyDescent="0.45">
      <c r="B271" s="44"/>
      <c r="D271" s="44"/>
      <c r="E271" s="44"/>
      <c r="F271" s="44"/>
      <c r="G271" s="44"/>
      <c r="H271" s="419"/>
      <c r="I271" s="419"/>
      <c r="J271" s="419"/>
      <c r="K271" s="546"/>
      <c r="L271" s="420"/>
      <c r="M271" s="74"/>
      <c r="N271" s="44"/>
      <c r="O271" s="44"/>
      <c r="P271" s="44"/>
      <c r="Q271" s="44"/>
      <c r="R271" s="44"/>
      <c r="S271" s="44"/>
      <c r="X271" s="344"/>
    </row>
    <row r="272" spans="2:24" x14ac:dyDescent="0.45">
      <c r="B272" s="44"/>
      <c r="D272" s="44"/>
      <c r="E272" s="44"/>
      <c r="F272" s="44"/>
      <c r="G272" s="44"/>
      <c r="H272" s="419"/>
      <c r="I272" s="419"/>
      <c r="J272" s="419"/>
      <c r="K272" s="546"/>
      <c r="L272" s="420"/>
      <c r="M272" s="74"/>
      <c r="N272" s="44"/>
      <c r="O272" s="44"/>
      <c r="P272" s="44"/>
      <c r="Q272" s="44"/>
      <c r="R272" s="44"/>
      <c r="S272" s="44"/>
      <c r="X272" s="344"/>
    </row>
    <row r="273" spans="2:24" x14ac:dyDescent="0.45">
      <c r="B273" s="44"/>
      <c r="D273" s="44"/>
      <c r="E273" s="44"/>
      <c r="F273" s="44"/>
      <c r="G273" s="44"/>
      <c r="H273" s="419"/>
      <c r="I273" s="419"/>
      <c r="J273" s="419"/>
      <c r="K273" s="546"/>
      <c r="L273" s="420"/>
      <c r="M273" s="74"/>
      <c r="N273" s="44"/>
      <c r="O273" s="44"/>
      <c r="P273" s="44"/>
      <c r="Q273" s="44"/>
      <c r="R273" s="44"/>
      <c r="S273" s="44"/>
      <c r="X273" s="344"/>
    </row>
    <row r="274" spans="2:24" x14ac:dyDescent="0.45">
      <c r="B274" s="44"/>
      <c r="D274" s="44"/>
      <c r="E274" s="44"/>
      <c r="F274" s="44"/>
      <c r="G274" s="44"/>
      <c r="H274" s="419"/>
      <c r="I274" s="419"/>
      <c r="J274" s="419"/>
      <c r="K274" s="546"/>
      <c r="L274" s="420"/>
      <c r="M274" s="74"/>
      <c r="N274" s="44"/>
      <c r="O274" s="44"/>
      <c r="P274" s="44"/>
      <c r="Q274" s="44"/>
      <c r="R274" s="44"/>
      <c r="S274" s="44"/>
      <c r="X274" s="344"/>
    </row>
    <row r="275" spans="2:24" x14ac:dyDescent="0.45">
      <c r="B275" s="44"/>
      <c r="D275" s="44"/>
      <c r="E275" s="44"/>
      <c r="F275" s="44"/>
      <c r="G275" s="44"/>
      <c r="H275" s="419"/>
      <c r="I275" s="419"/>
      <c r="J275" s="419"/>
      <c r="K275" s="546"/>
      <c r="L275" s="420"/>
      <c r="M275" s="74"/>
      <c r="N275" s="44"/>
      <c r="O275" s="44"/>
      <c r="P275" s="44"/>
      <c r="Q275" s="44"/>
      <c r="R275" s="44"/>
      <c r="S275" s="44"/>
      <c r="X275" s="344"/>
    </row>
    <row r="276" spans="2:24" x14ac:dyDescent="0.45">
      <c r="B276" s="44"/>
      <c r="D276" s="44"/>
      <c r="E276" s="44"/>
      <c r="F276" s="44"/>
      <c r="G276" s="44"/>
      <c r="H276" s="419"/>
      <c r="I276" s="419"/>
      <c r="J276" s="419"/>
      <c r="K276" s="546"/>
      <c r="L276" s="420"/>
      <c r="M276" s="74"/>
      <c r="N276" s="44"/>
      <c r="O276" s="44"/>
      <c r="P276" s="44"/>
      <c r="Q276" s="44"/>
      <c r="R276" s="44"/>
      <c r="S276" s="44"/>
      <c r="X276" s="344"/>
    </row>
    <row r="277" spans="2:24" x14ac:dyDescent="0.45">
      <c r="B277" s="44"/>
      <c r="D277" s="44"/>
      <c r="E277" s="44"/>
      <c r="F277" s="44"/>
      <c r="G277" s="44"/>
      <c r="H277" s="419"/>
      <c r="I277" s="419"/>
      <c r="J277" s="419"/>
      <c r="K277" s="546"/>
      <c r="L277" s="420"/>
      <c r="M277" s="74"/>
      <c r="N277" s="44"/>
      <c r="O277" s="44"/>
      <c r="P277" s="44"/>
      <c r="Q277" s="44"/>
      <c r="R277" s="44"/>
      <c r="S277" s="44"/>
      <c r="X277" s="344"/>
    </row>
    <row r="278" spans="2:24" x14ac:dyDescent="0.45">
      <c r="B278" s="44"/>
      <c r="D278" s="44"/>
      <c r="E278" s="44"/>
      <c r="F278" s="44"/>
      <c r="G278" s="44"/>
      <c r="H278" s="419"/>
      <c r="I278" s="419"/>
      <c r="J278" s="419"/>
      <c r="K278" s="546"/>
      <c r="L278" s="420"/>
      <c r="M278" s="74"/>
      <c r="N278" s="44"/>
      <c r="O278" s="44"/>
      <c r="P278" s="44"/>
      <c r="Q278" s="44"/>
      <c r="R278" s="44"/>
      <c r="S278" s="44"/>
      <c r="X278" s="344"/>
    </row>
    <row r="279" spans="2:24" x14ac:dyDescent="0.45">
      <c r="B279" s="44"/>
      <c r="D279" s="44"/>
      <c r="E279" s="44"/>
      <c r="F279" s="44"/>
      <c r="G279" s="44"/>
      <c r="H279" s="419"/>
      <c r="I279" s="419"/>
      <c r="J279" s="419"/>
      <c r="K279" s="546"/>
      <c r="L279" s="420"/>
      <c r="M279" s="74"/>
      <c r="N279" s="44"/>
      <c r="O279" s="44"/>
      <c r="P279" s="44"/>
      <c r="Q279" s="44"/>
      <c r="R279" s="44"/>
      <c r="S279" s="44"/>
      <c r="X279" s="344"/>
    </row>
    <row r="280" spans="2:24" x14ac:dyDescent="0.45">
      <c r="B280" s="44"/>
      <c r="D280" s="44"/>
      <c r="E280" s="44"/>
      <c r="F280" s="44"/>
      <c r="G280" s="44"/>
      <c r="H280" s="419"/>
      <c r="I280" s="419"/>
      <c r="J280" s="419"/>
      <c r="K280" s="546"/>
      <c r="L280" s="420"/>
      <c r="M280" s="74"/>
      <c r="N280" s="44"/>
      <c r="O280" s="44"/>
      <c r="P280" s="44"/>
      <c r="Q280" s="44"/>
      <c r="R280" s="44"/>
      <c r="S280" s="44"/>
      <c r="X280" s="344"/>
    </row>
  </sheetData>
  <autoFilter ref="A10:AP57" xr:uid="{00000000-0009-0000-0000-000005000000}"/>
  <sortState xmlns:xlrd2="http://schemas.microsoft.com/office/spreadsheetml/2017/richdata2" ref="A14:AHR229">
    <sortCondition ref="B13:B229"/>
  </sortState>
  <pageMargins left="0" right="0" top="0" bottom="0" header="0" footer="0.3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6" tint="-0.499984740745262"/>
  </sheetPr>
  <dimension ref="A1:AE81"/>
  <sheetViews>
    <sheetView topLeftCell="A4" zoomScaleNormal="100" workbookViewId="0">
      <pane xSplit="3" ySplit="5" topLeftCell="D9" activePane="bottomRight" state="frozen"/>
      <selection pane="topRight" activeCell="D4" sqref="D4"/>
      <selection pane="bottomLeft" activeCell="A9" sqref="A9"/>
      <selection pane="bottomRight"/>
    </sheetView>
  </sheetViews>
  <sheetFormatPr defaultRowHeight="13.5" x14ac:dyDescent="0.45"/>
  <cols>
    <col min="1" max="1" width="14" customWidth="1"/>
    <col min="2" max="2" width="25.4140625" customWidth="1"/>
    <col min="3" max="3" width="51.4140625" customWidth="1"/>
    <col min="4" max="4" width="20" customWidth="1"/>
    <col min="5" max="5" width="23" customWidth="1"/>
    <col min="6" max="6" width="11" customWidth="1"/>
    <col min="7" max="7" width="19.1640625" customWidth="1"/>
    <col min="8" max="8" width="9.83203125" style="159" customWidth="1"/>
    <col min="9" max="9" width="8" style="159" customWidth="1"/>
    <col min="10" max="10" width="12.25" style="405" customWidth="1"/>
    <col min="11" max="11" width="12.25" customWidth="1"/>
    <col min="12" max="14" width="9.25" style="384"/>
    <col min="16" max="16" width="19.1640625" customWidth="1"/>
    <col min="17" max="17" width="37.75" customWidth="1"/>
    <col min="18" max="19" width="9.25" style="384"/>
  </cols>
  <sheetData>
    <row r="1" spans="1:31" ht="25.5" x14ac:dyDescent="0.45">
      <c r="A1" s="26" t="s">
        <v>262</v>
      </c>
      <c r="B1" s="39"/>
      <c r="C1" s="31"/>
      <c r="D1" s="31"/>
      <c r="E1" s="31"/>
      <c r="F1" s="31"/>
      <c r="G1" s="31"/>
      <c r="H1" s="32"/>
      <c r="I1" s="32"/>
      <c r="J1" s="84"/>
      <c r="K1" s="31"/>
      <c r="L1" s="549"/>
      <c r="M1" s="549"/>
      <c r="N1" s="549"/>
      <c r="O1" s="84"/>
    </row>
    <row r="2" spans="1:31" ht="12.75" customHeight="1" thickBot="1" x14ac:dyDescent="0.55000000000000004">
      <c r="A2" s="9" t="s">
        <v>263</v>
      </c>
      <c r="B2" s="127"/>
      <c r="C2" s="28"/>
      <c r="D2" s="28"/>
      <c r="E2" s="28"/>
      <c r="F2" s="28"/>
      <c r="G2" s="28"/>
      <c r="H2" s="29"/>
      <c r="I2" s="29"/>
      <c r="J2" s="252"/>
      <c r="K2" s="28"/>
      <c r="L2" s="550"/>
      <c r="M2" s="550"/>
      <c r="N2" s="550"/>
      <c r="O2" s="72"/>
    </row>
    <row r="3" spans="1:31" ht="12.75" customHeight="1" x14ac:dyDescent="0.45">
      <c r="A3" s="86"/>
      <c r="B3" s="124" t="s">
        <v>264</v>
      </c>
      <c r="C3" s="163"/>
      <c r="D3" s="163"/>
      <c r="E3" s="163"/>
      <c r="F3" s="394"/>
      <c r="G3" s="394"/>
      <c r="H3" s="399"/>
      <c r="I3" s="399"/>
      <c r="J3" s="400"/>
      <c r="K3" s="392"/>
      <c r="L3" s="644" t="s">
        <v>54</v>
      </c>
      <c r="M3" s="644"/>
      <c r="N3" s="644"/>
      <c r="O3" s="644"/>
      <c r="P3" s="166"/>
    </row>
    <row r="4" spans="1:31" ht="12.75" customHeight="1" x14ac:dyDescent="0.45">
      <c r="A4" s="99"/>
      <c r="B4" s="164" t="s">
        <v>265</v>
      </c>
      <c r="C4" s="123"/>
      <c r="D4" s="123"/>
      <c r="E4" s="123"/>
      <c r="F4" s="395"/>
      <c r="G4" s="395"/>
      <c r="H4" s="406"/>
      <c r="I4" s="406"/>
      <c r="J4" s="401"/>
      <c r="K4" s="393"/>
      <c r="L4" s="551"/>
      <c r="M4" s="552"/>
      <c r="N4" s="552"/>
      <c r="O4" s="101"/>
      <c r="P4" s="167"/>
      <c r="X4" s="551"/>
      <c r="Y4" s="552"/>
      <c r="Z4" s="552"/>
      <c r="AA4" s="101"/>
    </row>
    <row r="5" spans="1:31" ht="12.75" customHeight="1" x14ac:dyDescent="0.45">
      <c r="A5" s="130" t="s">
        <v>266</v>
      </c>
      <c r="B5" s="131"/>
      <c r="C5" s="100"/>
      <c r="D5" s="100"/>
      <c r="E5" s="100"/>
      <c r="F5" s="396"/>
      <c r="G5" s="396"/>
      <c r="H5" s="248"/>
      <c r="I5" s="248"/>
      <c r="J5" s="126"/>
      <c r="K5" s="100"/>
      <c r="L5" s="551" t="s">
        <v>267</v>
      </c>
      <c r="M5" s="552"/>
      <c r="N5" s="552"/>
      <c r="O5" s="101"/>
      <c r="P5" s="167"/>
      <c r="X5" s="551" t="s">
        <v>267</v>
      </c>
      <c r="Y5" s="552"/>
      <c r="Z5" s="552"/>
      <c r="AA5" s="101"/>
    </row>
    <row r="6" spans="1:31" ht="12.75" customHeight="1" x14ac:dyDescent="0.5">
      <c r="A6" s="99"/>
      <c r="B6" s="131"/>
      <c r="C6" s="100"/>
      <c r="D6" s="408" t="s">
        <v>93</v>
      </c>
      <c r="E6" s="408" t="s">
        <v>268</v>
      </c>
      <c r="F6" s="645" t="s">
        <v>92</v>
      </c>
      <c r="G6" s="646"/>
      <c r="H6" s="647" t="s">
        <v>269</v>
      </c>
      <c r="I6" s="648"/>
      <c r="J6" s="126" t="s">
        <v>55</v>
      </c>
      <c r="K6" s="100" t="s">
        <v>56</v>
      </c>
      <c r="L6" s="551" t="s">
        <v>270</v>
      </c>
      <c r="M6" s="552"/>
      <c r="N6" s="552"/>
      <c r="O6" s="101"/>
      <c r="P6" s="168" t="s">
        <v>271</v>
      </c>
      <c r="Q6" t="s">
        <v>272</v>
      </c>
      <c r="R6" t="s">
        <v>272</v>
      </c>
      <c r="X6" s="551" t="s">
        <v>273</v>
      </c>
      <c r="Y6" s="552"/>
      <c r="Z6" s="552"/>
      <c r="AA6" s="101"/>
    </row>
    <row r="7" spans="1:31" ht="12.75" customHeight="1" thickBot="1" x14ac:dyDescent="0.5">
      <c r="A7" s="17">
        <f>MAX($A$8:$A$72)</f>
        <v>1</v>
      </c>
      <c r="B7" s="18" t="s">
        <v>90</v>
      </c>
      <c r="C7" s="18" t="s">
        <v>194</v>
      </c>
      <c r="D7" s="18"/>
      <c r="E7" s="18"/>
      <c r="F7" s="397" t="s">
        <v>274</v>
      </c>
      <c r="G7" s="397"/>
      <c r="H7" s="558" t="s">
        <v>275</v>
      </c>
      <c r="I7" s="10" t="s">
        <v>276</v>
      </c>
      <c r="J7" s="402"/>
      <c r="K7" s="18"/>
      <c r="L7" s="553"/>
      <c r="M7" s="553"/>
      <c r="N7" s="553"/>
      <c r="O7" s="2" t="s">
        <v>54</v>
      </c>
      <c r="P7" s="165">
        <v>3.2807999999999999E-3</v>
      </c>
      <c r="X7" s="553"/>
      <c r="Y7" s="553"/>
      <c r="Z7" s="553"/>
      <c r="AA7" s="2" t="s">
        <v>54</v>
      </c>
    </row>
    <row r="8" spans="1:31" ht="12.75" customHeight="1" x14ac:dyDescent="0.45">
      <c r="A8" s="410"/>
      <c r="B8" s="411"/>
      <c r="C8" s="411"/>
      <c r="D8" s="411"/>
      <c r="E8" s="411"/>
      <c r="F8" s="412"/>
      <c r="G8" s="412"/>
      <c r="H8" s="413"/>
      <c r="I8" s="413"/>
      <c r="J8" s="414"/>
      <c r="K8" s="411"/>
      <c r="L8" s="554"/>
      <c r="M8" s="554"/>
      <c r="N8" s="554"/>
      <c r="O8" s="415"/>
      <c r="P8" s="416"/>
      <c r="X8" s="554"/>
      <c r="Y8" s="554"/>
      <c r="Z8" s="554"/>
      <c r="AA8" s="415"/>
    </row>
    <row r="9" spans="1:31" ht="12.75" customHeight="1" x14ac:dyDescent="0.45">
      <c r="A9" s="6">
        <f>COUNTIF($B$9:$B$72,B9)</f>
        <v>1</v>
      </c>
      <c r="B9" s="93" t="s">
        <v>100</v>
      </c>
      <c r="C9" s="47" t="s">
        <v>199</v>
      </c>
      <c r="D9" s="47" t="s">
        <v>277</v>
      </c>
      <c r="E9" s="47" t="s">
        <v>278</v>
      </c>
      <c r="F9" s="232" t="s">
        <v>279</v>
      </c>
      <c r="G9" s="232" t="s">
        <v>200</v>
      </c>
      <c r="H9" s="54" t="s">
        <v>280</v>
      </c>
      <c r="I9" s="54">
        <v>268.98300000000006</v>
      </c>
      <c r="J9" s="403">
        <v>5.7689561000000007E-2</v>
      </c>
      <c r="K9" s="47" t="s">
        <v>281</v>
      </c>
      <c r="L9" s="230">
        <v>710</v>
      </c>
      <c r="M9" s="230">
        <v>550</v>
      </c>
      <c r="N9" s="230">
        <v>1235</v>
      </c>
      <c r="O9" s="7">
        <f t="shared" ref="O9:O72" si="0">L9*M9*N9/10^9</f>
        <v>0.48226750000000002</v>
      </c>
      <c r="P9" s="169">
        <f t="shared" ref="P9:P72" si="1">(L9*$P$7*M9*$P$7*N9*$P$7)</f>
        <v>17.030494745547532</v>
      </c>
      <c r="R9" s="384" t="s">
        <v>282</v>
      </c>
      <c r="T9" s="384"/>
      <c r="U9" s="182">
        <f>VLOOKUP($B9,[1]Sheet1!$A$48:$E$68,5,0)</f>
        <v>222.3</v>
      </c>
      <c r="V9" s="494">
        <f>U9-I9</f>
        <v>-46.68300000000005</v>
      </c>
      <c r="W9" s="494"/>
      <c r="X9" s="230">
        <v>707</v>
      </c>
      <c r="Y9" s="230">
        <v>547</v>
      </c>
      <c r="Z9" s="230">
        <v>1232</v>
      </c>
      <c r="AA9" s="7">
        <f t="shared" ref="AA9:AA11" si="2">X9*Y9*Z9/10^9</f>
        <v>0.47645012799999997</v>
      </c>
      <c r="AC9" s="494">
        <f>X9-L9</f>
        <v>-3</v>
      </c>
      <c r="AD9" s="494">
        <f t="shared" ref="AD9:AE9" si="3">Y9-M9</f>
        <v>-3</v>
      </c>
      <c r="AE9" s="494">
        <f t="shared" si="3"/>
        <v>-3</v>
      </c>
    </row>
    <row r="10" spans="1:31" ht="12.75" customHeight="1" x14ac:dyDescent="0.45">
      <c r="A10" s="6">
        <f t="shared" ref="A10:A72" si="4">COUNTIF($B$9:$B$72,B10)</f>
        <v>1</v>
      </c>
      <c r="B10" s="93" t="s">
        <v>101</v>
      </c>
      <c r="C10" s="47" t="s">
        <v>201</v>
      </c>
      <c r="D10" s="47" t="s">
        <v>277</v>
      </c>
      <c r="E10" s="47" t="s">
        <v>278</v>
      </c>
      <c r="F10" s="232" t="s">
        <v>279</v>
      </c>
      <c r="G10" s="232" t="s">
        <v>200</v>
      </c>
      <c r="H10" s="54" t="s">
        <v>280</v>
      </c>
      <c r="I10" s="54">
        <v>120.03200000000002</v>
      </c>
      <c r="J10" s="403">
        <v>2.2789658000000001E-2</v>
      </c>
      <c r="K10" s="47" t="s">
        <v>281</v>
      </c>
      <c r="L10" s="230">
        <v>610</v>
      </c>
      <c r="M10" s="230">
        <v>495</v>
      </c>
      <c r="N10" s="230">
        <v>585</v>
      </c>
      <c r="O10" s="7">
        <f t="shared" si="0"/>
        <v>0.17664075000000001</v>
      </c>
      <c r="P10" s="169">
        <f t="shared" si="1"/>
        <v>6.2377816558747474</v>
      </c>
      <c r="R10" s="384" t="s">
        <v>282</v>
      </c>
      <c r="T10" s="384"/>
      <c r="U10" s="182">
        <f>VLOOKUP($B10,[1]Sheet1!$A$48:$E$68,5,0)</f>
        <v>99.2</v>
      </c>
      <c r="V10" s="494">
        <f t="shared" ref="V10:V34" si="5">U10-I10</f>
        <v>-20.832000000000022</v>
      </c>
      <c r="W10" s="494"/>
      <c r="X10" s="230">
        <v>607</v>
      </c>
      <c r="Y10" s="230">
        <v>492</v>
      </c>
      <c r="Z10" s="230">
        <v>582</v>
      </c>
      <c r="AA10" s="7">
        <f t="shared" si="2"/>
        <v>0.17381080800000001</v>
      </c>
      <c r="AC10" s="494">
        <f t="shared" ref="AC10:AC34" si="6">X10-L10</f>
        <v>-3</v>
      </c>
      <c r="AD10" s="494">
        <f t="shared" ref="AD10:AD34" si="7">Y10-M10</f>
        <v>-3</v>
      </c>
      <c r="AE10" s="494">
        <f t="shared" ref="AE10:AE34" si="8">Z10-N10</f>
        <v>-3</v>
      </c>
    </row>
    <row r="11" spans="1:31" ht="12.75" customHeight="1" x14ac:dyDescent="0.45">
      <c r="A11" s="6">
        <f t="shared" si="4"/>
        <v>1</v>
      </c>
      <c r="B11" s="93" t="s">
        <v>102</v>
      </c>
      <c r="C11" s="47" t="s">
        <v>202</v>
      </c>
      <c r="D11" s="47" t="s">
        <v>277</v>
      </c>
      <c r="E11" s="47" t="s">
        <v>278</v>
      </c>
      <c r="F11" s="232" t="s">
        <v>279</v>
      </c>
      <c r="G11" s="232" t="s">
        <v>200</v>
      </c>
      <c r="H11" s="54" t="s">
        <v>280</v>
      </c>
      <c r="I11" s="54">
        <v>310.97000000000008</v>
      </c>
      <c r="J11" s="403">
        <v>6.3108892999999985E-2</v>
      </c>
      <c r="K11" s="47" t="s">
        <v>281</v>
      </c>
      <c r="L11" s="230">
        <v>1325</v>
      </c>
      <c r="M11" s="230">
        <v>550</v>
      </c>
      <c r="N11" s="230">
        <v>865</v>
      </c>
      <c r="O11" s="7">
        <f t="shared" si="0"/>
        <v>0.63036875000000003</v>
      </c>
      <c r="P11" s="169">
        <f t="shared" si="1"/>
        <v>22.260450236916988</v>
      </c>
      <c r="R11" s="384" t="s">
        <v>282</v>
      </c>
      <c r="T11" s="384"/>
      <c r="U11" s="182">
        <f>VLOOKUP($B11,[1]Sheet1!$A$48:$E$68,5,0)</f>
        <v>257</v>
      </c>
      <c r="V11" s="494">
        <f t="shared" si="5"/>
        <v>-53.970000000000084</v>
      </c>
      <c r="W11" s="494"/>
      <c r="X11" s="230">
        <v>1322</v>
      </c>
      <c r="Y11" s="230">
        <v>547</v>
      </c>
      <c r="Z11" s="230">
        <v>862</v>
      </c>
      <c r="AA11" s="7">
        <f t="shared" si="2"/>
        <v>0.62334150799999999</v>
      </c>
      <c r="AC11" s="494">
        <f t="shared" si="6"/>
        <v>-3</v>
      </c>
      <c r="AD11" s="494">
        <f t="shared" si="7"/>
        <v>-3</v>
      </c>
      <c r="AE11" s="494">
        <f t="shared" si="8"/>
        <v>-3</v>
      </c>
    </row>
    <row r="12" spans="1:31" ht="12.75" customHeight="1" x14ac:dyDescent="0.45">
      <c r="A12" s="6">
        <f t="shared" si="4"/>
        <v>1</v>
      </c>
      <c r="B12" s="93" t="s">
        <v>103</v>
      </c>
      <c r="C12" s="47" t="s">
        <v>283</v>
      </c>
      <c r="D12" s="47" t="s">
        <v>277</v>
      </c>
      <c r="E12" s="47" t="s">
        <v>278</v>
      </c>
      <c r="F12" s="232" t="s">
        <v>279</v>
      </c>
      <c r="G12" s="232" t="s">
        <v>200</v>
      </c>
      <c r="H12" s="54" t="s">
        <v>280</v>
      </c>
      <c r="I12" s="54">
        <v>430.51800000000009</v>
      </c>
      <c r="J12" s="403">
        <v>0.12739538400000003</v>
      </c>
      <c r="K12" s="233" t="s">
        <v>284</v>
      </c>
      <c r="L12" s="557"/>
      <c r="M12" s="557"/>
      <c r="N12" s="557"/>
      <c r="O12" s="556">
        <v>0.82668225000000006</v>
      </c>
      <c r="P12" s="169">
        <f t="shared" si="1"/>
        <v>0</v>
      </c>
      <c r="R12" s="384" t="s">
        <v>282</v>
      </c>
      <c r="T12" s="384"/>
      <c r="U12" s="182">
        <f>VLOOKUP($B12,[1]Sheet1!$A$48:$E$68,5,0)</f>
        <v>355.8</v>
      </c>
      <c r="V12" s="494">
        <f t="shared" si="5"/>
        <v>-74.718000000000075</v>
      </c>
      <c r="W12" s="494"/>
      <c r="X12" s="557"/>
      <c r="Y12" s="557"/>
      <c r="Z12" s="557"/>
      <c r="AA12" s="556">
        <v>0.80880060900000006</v>
      </c>
      <c r="AC12" s="494">
        <f t="shared" si="6"/>
        <v>0</v>
      </c>
      <c r="AD12" s="494">
        <f t="shared" si="7"/>
        <v>0</v>
      </c>
      <c r="AE12" s="494">
        <f t="shared" si="8"/>
        <v>0</v>
      </c>
    </row>
    <row r="13" spans="1:31" ht="12.75" customHeight="1" x14ac:dyDescent="0.45">
      <c r="A13" s="6">
        <f t="shared" si="4"/>
        <v>1</v>
      </c>
      <c r="B13" s="93" t="s">
        <v>107</v>
      </c>
      <c r="C13" s="47" t="s">
        <v>206</v>
      </c>
      <c r="D13" s="47" t="s">
        <v>277</v>
      </c>
      <c r="E13" s="47" t="s">
        <v>278</v>
      </c>
      <c r="F13" s="232" t="s">
        <v>279</v>
      </c>
      <c r="G13" s="232" t="s">
        <v>207</v>
      </c>
      <c r="H13" s="54" t="s">
        <v>280</v>
      </c>
      <c r="I13" s="54">
        <v>268.98300000000006</v>
      </c>
      <c r="J13" s="403">
        <v>5.7689561000000007E-2</v>
      </c>
      <c r="K13" s="47" t="s">
        <v>281</v>
      </c>
      <c r="L13" s="230">
        <v>710</v>
      </c>
      <c r="M13" s="230">
        <v>550</v>
      </c>
      <c r="N13" s="230">
        <v>1235</v>
      </c>
      <c r="O13" s="7">
        <f t="shared" si="0"/>
        <v>0.48226750000000002</v>
      </c>
      <c r="P13" s="169">
        <f t="shared" si="1"/>
        <v>17.030494745547532</v>
      </c>
      <c r="R13" s="384" t="s">
        <v>282</v>
      </c>
      <c r="T13" s="384"/>
      <c r="U13" s="182">
        <f>VLOOKUP($B13,[1]Sheet1!$A$48:$E$68,5,0)</f>
        <v>222.3</v>
      </c>
      <c r="V13" s="494">
        <f t="shared" si="5"/>
        <v>-46.68300000000005</v>
      </c>
      <c r="W13" s="494"/>
      <c r="X13" s="230">
        <v>707</v>
      </c>
      <c r="Y13" s="230">
        <v>547</v>
      </c>
      <c r="Z13" s="230">
        <v>1232</v>
      </c>
      <c r="AA13" s="7">
        <f t="shared" ref="AA13:AA15" si="9">X13*Y13*Z13/10^9</f>
        <v>0.47645012799999997</v>
      </c>
      <c r="AC13" s="494">
        <f t="shared" si="6"/>
        <v>-3</v>
      </c>
      <c r="AD13" s="494">
        <f t="shared" si="7"/>
        <v>-3</v>
      </c>
      <c r="AE13" s="494">
        <f t="shared" si="8"/>
        <v>-3</v>
      </c>
    </row>
    <row r="14" spans="1:31" ht="12.75" customHeight="1" x14ac:dyDescent="0.45">
      <c r="A14" s="6">
        <f t="shared" si="4"/>
        <v>1</v>
      </c>
      <c r="B14" s="93" t="s">
        <v>108</v>
      </c>
      <c r="C14" s="47" t="s">
        <v>208</v>
      </c>
      <c r="D14" s="47" t="s">
        <v>277</v>
      </c>
      <c r="E14" s="47" t="s">
        <v>278</v>
      </c>
      <c r="F14" s="232" t="s">
        <v>279</v>
      </c>
      <c r="G14" s="232" t="s">
        <v>207</v>
      </c>
      <c r="H14" s="54" t="s">
        <v>280</v>
      </c>
      <c r="I14" s="54">
        <v>120.03200000000002</v>
      </c>
      <c r="J14" s="403">
        <v>2.2789658000000001E-2</v>
      </c>
      <c r="K14" s="47" t="s">
        <v>281</v>
      </c>
      <c r="L14" s="230">
        <v>610</v>
      </c>
      <c r="M14" s="230">
        <v>495</v>
      </c>
      <c r="N14" s="230">
        <v>585</v>
      </c>
      <c r="O14" s="7">
        <f t="shared" si="0"/>
        <v>0.17664075000000001</v>
      </c>
      <c r="P14" s="169">
        <f t="shared" si="1"/>
        <v>6.2377816558747474</v>
      </c>
      <c r="R14" s="384" t="s">
        <v>282</v>
      </c>
      <c r="T14" s="384"/>
      <c r="U14" s="182">
        <f>VLOOKUP($B14,[1]Sheet1!$A$48:$E$68,5,0)</f>
        <v>99.2</v>
      </c>
      <c r="V14" s="494">
        <f t="shared" si="5"/>
        <v>-20.832000000000022</v>
      </c>
      <c r="W14" s="494"/>
      <c r="X14" s="230">
        <v>607</v>
      </c>
      <c r="Y14" s="230">
        <v>492</v>
      </c>
      <c r="Z14" s="230">
        <v>582</v>
      </c>
      <c r="AA14" s="7">
        <f t="shared" si="9"/>
        <v>0.17381080800000001</v>
      </c>
      <c r="AC14" s="494">
        <f t="shared" si="6"/>
        <v>-3</v>
      </c>
      <c r="AD14" s="494">
        <f t="shared" si="7"/>
        <v>-3</v>
      </c>
      <c r="AE14" s="494">
        <f t="shared" si="8"/>
        <v>-3</v>
      </c>
    </row>
    <row r="15" spans="1:31" ht="12.75" customHeight="1" x14ac:dyDescent="0.45">
      <c r="A15" s="6">
        <f t="shared" si="4"/>
        <v>1</v>
      </c>
      <c r="B15" s="93" t="s">
        <v>109</v>
      </c>
      <c r="C15" s="47" t="s">
        <v>209</v>
      </c>
      <c r="D15" s="47" t="s">
        <v>277</v>
      </c>
      <c r="E15" s="47" t="s">
        <v>278</v>
      </c>
      <c r="F15" s="232" t="s">
        <v>279</v>
      </c>
      <c r="G15" s="232" t="s">
        <v>207</v>
      </c>
      <c r="H15" s="54" t="s">
        <v>280</v>
      </c>
      <c r="I15" s="54">
        <v>310.97000000000008</v>
      </c>
      <c r="J15" s="403">
        <v>6.3108892999999985E-2</v>
      </c>
      <c r="K15" s="47" t="s">
        <v>281</v>
      </c>
      <c r="L15" s="230">
        <v>1325</v>
      </c>
      <c r="M15" s="230">
        <v>550</v>
      </c>
      <c r="N15" s="230">
        <v>865</v>
      </c>
      <c r="O15" s="7">
        <f t="shared" si="0"/>
        <v>0.63036875000000003</v>
      </c>
      <c r="P15" s="169">
        <f t="shared" si="1"/>
        <v>22.260450236916988</v>
      </c>
      <c r="R15" s="384" t="s">
        <v>282</v>
      </c>
      <c r="T15" s="384"/>
      <c r="U15" s="182">
        <f>VLOOKUP($B15,[1]Sheet1!$A$48:$E$68,5,0)</f>
        <v>257</v>
      </c>
      <c r="V15" s="494">
        <f t="shared" si="5"/>
        <v>-53.970000000000084</v>
      </c>
      <c r="W15" s="494"/>
      <c r="X15" s="230">
        <v>1322</v>
      </c>
      <c r="Y15" s="230">
        <v>547</v>
      </c>
      <c r="Z15" s="230">
        <v>862</v>
      </c>
      <c r="AA15" s="7">
        <f t="shared" si="9"/>
        <v>0.62334150799999999</v>
      </c>
      <c r="AC15" s="494">
        <f t="shared" si="6"/>
        <v>-3</v>
      </c>
      <c r="AD15" s="494">
        <f t="shared" si="7"/>
        <v>-3</v>
      </c>
      <c r="AE15" s="494">
        <f t="shared" si="8"/>
        <v>-3</v>
      </c>
    </row>
    <row r="16" spans="1:31" ht="12.75" customHeight="1" x14ac:dyDescent="0.45">
      <c r="A16" s="6">
        <f t="shared" si="4"/>
        <v>1</v>
      </c>
      <c r="B16" s="93" t="s">
        <v>110</v>
      </c>
      <c r="C16" s="47" t="s">
        <v>285</v>
      </c>
      <c r="D16" s="47" t="s">
        <v>277</v>
      </c>
      <c r="E16" s="47" t="s">
        <v>278</v>
      </c>
      <c r="F16" s="232" t="s">
        <v>279</v>
      </c>
      <c r="G16" s="232" t="s">
        <v>207</v>
      </c>
      <c r="H16" s="54" t="s">
        <v>280</v>
      </c>
      <c r="I16" s="54">
        <v>430.51800000000009</v>
      </c>
      <c r="J16" s="403">
        <v>0.12739538400000003</v>
      </c>
      <c r="K16" s="233" t="s">
        <v>284</v>
      </c>
      <c r="L16" s="557"/>
      <c r="M16" s="557"/>
      <c r="N16" s="557"/>
      <c r="O16" s="556">
        <v>0.82668225000000006</v>
      </c>
      <c r="P16" s="169">
        <f>(L16*$P$7*M16*$P$7*N16*$P$7)</f>
        <v>0</v>
      </c>
      <c r="R16" s="384" t="s">
        <v>282</v>
      </c>
      <c r="T16" s="384"/>
      <c r="U16" s="182">
        <f>VLOOKUP($B16,[1]Sheet1!$A$48:$E$68,5,0)</f>
        <v>355.8</v>
      </c>
      <c r="V16" s="494">
        <f t="shared" si="5"/>
        <v>-74.718000000000075</v>
      </c>
      <c r="W16" s="494"/>
      <c r="X16" s="557"/>
      <c r="Y16" s="557"/>
      <c r="Z16" s="557"/>
      <c r="AA16" s="556">
        <v>0.80880060900000006</v>
      </c>
      <c r="AC16" s="494">
        <f t="shared" si="6"/>
        <v>0</v>
      </c>
      <c r="AD16" s="494">
        <f t="shared" si="7"/>
        <v>0</v>
      </c>
      <c r="AE16" s="494">
        <f t="shared" si="8"/>
        <v>0</v>
      </c>
    </row>
    <row r="17" spans="1:31" ht="12.75" customHeight="1" x14ac:dyDescent="0.45">
      <c r="A17" s="6">
        <f t="shared" si="4"/>
        <v>1</v>
      </c>
      <c r="B17" s="93" t="s">
        <v>114</v>
      </c>
      <c r="C17" s="233" t="s">
        <v>213</v>
      </c>
      <c r="D17" s="47" t="s">
        <v>277</v>
      </c>
      <c r="E17" s="47" t="s">
        <v>278</v>
      </c>
      <c r="F17" s="232" t="s">
        <v>279</v>
      </c>
      <c r="G17" s="232" t="s">
        <v>200</v>
      </c>
      <c r="H17" s="54" t="s">
        <v>280</v>
      </c>
      <c r="I17" s="54">
        <v>193.96300000000005</v>
      </c>
      <c r="J17" s="403">
        <v>4.5479135999999996E-2</v>
      </c>
      <c r="K17" s="47" t="s">
        <v>286</v>
      </c>
      <c r="L17" s="230">
        <v>1860</v>
      </c>
      <c r="M17" s="230">
        <v>1285</v>
      </c>
      <c r="N17" s="230">
        <v>200</v>
      </c>
      <c r="O17" s="7">
        <f t="shared" si="0"/>
        <v>0.47802</v>
      </c>
      <c r="P17" s="169">
        <f t="shared" si="1"/>
        <v>16.880501170546697</v>
      </c>
      <c r="Q17" t="s">
        <v>287</v>
      </c>
      <c r="R17" s="384" t="s">
        <v>288</v>
      </c>
      <c r="T17" s="384"/>
      <c r="U17" s="182">
        <f>VLOOKUP($B17,[1]Sheet1!$A$48:$E$68,5,0)</f>
        <v>160.30000000000001</v>
      </c>
      <c r="V17" s="494">
        <f t="shared" si="5"/>
        <v>-33.663000000000039</v>
      </c>
      <c r="W17" s="494"/>
      <c r="X17" s="230">
        <v>1858</v>
      </c>
      <c r="Y17" s="230">
        <v>1283</v>
      </c>
      <c r="Z17" s="230">
        <v>199</v>
      </c>
      <c r="AA17" s="7">
        <f t="shared" ref="AA17:AA31" si="10">X17*Y17*Z17/10^9</f>
        <v>0.474378986</v>
      </c>
      <c r="AC17" s="494">
        <f t="shared" si="6"/>
        <v>-2</v>
      </c>
      <c r="AD17" s="494">
        <f t="shared" si="7"/>
        <v>-2</v>
      </c>
      <c r="AE17" s="494">
        <f t="shared" si="8"/>
        <v>-1</v>
      </c>
    </row>
    <row r="18" spans="1:31" ht="12.75" customHeight="1" x14ac:dyDescent="0.45">
      <c r="A18" s="6">
        <f t="shared" si="4"/>
        <v>1</v>
      </c>
      <c r="B18" s="93" t="s">
        <v>115</v>
      </c>
      <c r="C18" s="233" t="s">
        <v>214</v>
      </c>
      <c r="D18" s="47" t="s">
        <v>277</v>
      </c>
      <c r="E18" s="47" t="s">
        <v>278</v>
      </c>
      <c r="F18" s="232" t="s">
        <v>279</v>
      </c>
      <c r="G18" s="232" t="s">
        <v>200</v>
      </c>
      <c r="H18" s="54" t="s">
        <v>280</v>
      </c>
      <c r="I18" s="54">
        <v>74.657000000000011</v>
      </c>
      <c r="J18" s="403">
        <v>1.8891599999999998E-2</v>
      </c>
      <c r="K18" s="47" t="s">
        <v>289</v>
      </c>
      <c r="L18" s="230">
        <v>2015</v>
      </c>
      <c r="M18" s="230">
        <v>250</v>
      </c>
      <c r="N18" s="230">
        <v>140</v>
      </c>
      <c r="O18" s="7">
        <f t="shared" si="0"/>
        <v>7.0525000000000004E-2</v>
      </c>
      <c r="P18" s="169">
        <f t="shared" si="1"/>
        <v>2.4904760157583485</v>
      </c>
      <c r="Q18" t="s">
        <v>290</v>
      </c>
      <c r="R18" s="384" t="s">
        <v>288</v>
      </c>
      <c r="T18" s="384"/>
      <c r="U18" s="182">
        <f>VLOOKUP($B18,[1]Sheet1!$A$48:$E$68,5,0)</f>
        <v>61.7</v>
      </c>
      <c r="V18" s="494">
        <f t="shared" si="5"/>
        <v>-12.957000000000008</v>
      </c>
      <c r="W18" s="494"/>
      <c r="X18" s="230">
        <v>2015</v>
      </c>
      <c r="Y18" s="230">
        <v>250</v>
      </c>
      <c r="Z18" s="230">
        <v>140</v>
      </c>
      <c r="AA18" s="7">
        <f t="shared" si="10"/>
        <v>7.0525000000000004E-2</v>
      </c>
      <c r="AC18" s="494">
        <f t="shared" si="6"/>
        <v>0</v>
      </c>
      <c r="AD18" s="494">
        <f t="shared" si="7"/>
        <v>0</v>
      </c>
      <c r="AE18" s="494">
        <f t="shared" si="8"/>
        <v>0</v>
      </c>
    </row>
    <row r="19" spans="1:31" ht="12.75" customHeight="1" x14ac:dyDescent="0.45">
      <c r="A19" s="6">
        <f t="shared" si="4"/>
        <v>1</v>
      </c>
      <c r="B19" s="93" t="s">
        <v>116</v>
      </c>
      <c r="C19" s="233" t="s">
        <v>215</v>
      </c>
      <c r="D19" s="47" t="s">
        <v>277</v>
      </c>
      <c r="E19" s="47" t="s">
        <v>278</v>
      </c>
      <c r="F19" s="232" t="s">
        <v>279</v>
      </c>
      <c r="G19" s="232" t="s">
        <v>207</v>
      </c>
      <c r="H19" s="54" t="s">
        <v>280</v>
      </c>
      <c r="I19" s="54">
        <v>193.96300000000005</v>
      </c>
      <c r="J19" s="403">
        <v>4.5479135999999996E-2</v>
      </c>
      <c r="K19" s="47" t="s">
        <v>286</v>
      </c>
      <c r="L19" s="230">
        <v>1858</v>
      </c>
      <c r="M19" s="230">
        <v>1285</v>
      </c>
      <c r="N19" s="230">
        <v>200</v>
      </c>
      <c r="O19" s="7">
        <f t="shared" ref="O19:O21" si="11">L19*M19*N19/10^9</f>
        <v>0.47750599999999999</v>
      </c>
      <c r="P19" s="169">
        <f t="shared" ref="P19:P21" si="12">(L19*$P$7*M19*$P$7*N19*$P$7)</f>
        <v>16.862350094019227</v>
      </c>
      <c r="Q19" t="s">
        <v>287</v>
      </c>
      <c r="R19" s="384" t="s">
        <v>288</v>
      </c>
      <c r="T19" s="384"/>
      <c r="U19" s="182">
        <f>VLOOKUP($B19,[1]Sheet1!$A$48:$E$68,5,0)</f>
        <v>160.30000000000001</v>
      </c>
      <c r="V19" s="494">
        <f t="shared" si="5"/>
        <v>-33.663000000000039</v>
      </c>
      <c r="W19" s="494"/>
      <c r="X19" s="230">
        <v>1858</v>
      </c>
      <c r="Y19" s="230">
        <v>1283</v>
      </c>
      <c r="Z19" s="230">
        <v>199</v>
      </c>
      <c r="AA19" s="7">
        <f t="shared" si="10"/>
        <v>0.474378986</v>
      </c>
      <c r="AC19" s="494">
        <f t="shared" si="6"/>
        <v>0</v>
      </c>
      <c r="AD19" s="494">
        <f t="shared" si="7"/>
        <v>-2</v>
      </c>
      <c r="AE19" s="494">
        <f t="shared" si="8"/>
        <v>-1</v>
      </c>
    </row>
    <row r="20" spans="1:31" ht="12.75" customHeight="1" x14ac:dyDescent="0.45">
      <c r="A20" s="6">
        <f t="shared" si="4"/>
        <v>1</v>
      </c>
      <c r="B20" s="93" t="s">
        <v>117</v>
      </c>
      <c r="C20" s="233" t="s">
        <v>216</v>
      </c>
      <c r="D20" s="47" t="s">
        <v>277</v>
      </c>
      <c r="E20" s="47" t="s">
        <v>278</v>
      </c>
      <c r="F20" s="232" t="s">
        <v>279</v>
      </c>
      <c r="G20" s="232" t="s">
        <v>207</v>
      </c>
      <c r="H20" s="54" t="s">
        <v>280</v>
      </c>
      <c r="I20" s="54">
        <v>74.657000000000011</v>
      </c>
      <c r="J20" s="403">
        <v>1.8891599999999998E-2</v>
      </c>
      <c r="K20" s="47" t="s">
        <v>289</v>
      </c>
      <c r="L20" s="230">
        <v>2015</v>
      </c>
      <c r="M20" s="230">
        <v>250</v>
      </c>
      <c r="N20" s="230">
        <v>140</v>
      </c>
      <c r="O20" s="7">
        <f t="shared" si="11"/>
        <v>7.0525000000000004E-2</v>
      </c>
      <c r="P20" s="169">
        <f t="shared" si="12"/>
        <v>2.4904760157583485</v>
      </c>
      <c r="Q20" t="s">
        <v>290</v>
      </c>
      <c r="R20" s="384" t="s">
        <v>288</v>
      </c>
      <c r="T20" s="384"/>
      <c r="U20" s="182">
        <f>VLOOKUP($B20,[1]Sheet1!$A$48:$E$68,5,0)</f>
        <v>61.7</v>
      </c>
      <c r="V20" s="494">
        <f t="shared" si="5"/>
        <v>-12.957000000000008</v>
      </c>
      <c r="W20" s="494"/>
      <c r="X20" s="230">
        <v>2015</v>
      </c>
      <c r="Y20" s="230">
        <v>250</v>
      </c>
      <c r="Z20" s="230">
        <v>140</v>
      </c>
      <c r="AA20" s="7">
        <f t="shared" si="10"/>
        <v>7.0525000000000004E-2</v>
      </c>
      <c r="AC20" s="494">
        <f t="shared" si="6"/>
        <v>0</v>
      </c>
      <c r="AD20" s="494">
        <f t="shared" si="7"/>
        <v>0</v>
      </c>
      <c r="AE20" s="494">
        <f t="shared" si="8"/>
        <v>0</v>
      </c>
    </row>
    <row r="21" spans="1:31" ht="12.75" customHeight="1" x14ac:dyDescent="0.45">
      <c r="A21" s="6">
        <f t="shared" si="4"/>
        <v>1</v>
      </c>
      <c r="B21" s="93" t="s">
        <v>118</v>
      </c>
      <c r="C21" s="559" t="s">
        <v>217</v>
      </c>
      <c r="D21" s="47" t="s">
        <v>277</v>
      </c>
      <c r="E21" s="47" t="s">
        <v>278</v>
      </c>
      <c r="F21" s="232" t="s">
        <v>279</v>
      </c>
      <c r="G21" s="232" t="s">
        <v>200</v>
      </c>
      <c r="H21" s="54" t="s">
        <v>280</v>
      </c>
      <c r="I21" s="54">
        <v>201.46500000000003</v>
      </c>
      <c r="J21" s="403">
        <v>4.8676296000000001E-2</v>
      </c>
      <c r="K21" s="47" t="s">
        <v>286</v>
      </c>
      <c r="L21" s="230">
        <v>2010</v>
      </c>
      <c r="M21" s="230">
        <v>1285</v>
      </c>
      <c r="N21" s="230">
        <v>200</v>
      </c>
      <c r="O21" s="7">
        <f t="shared" si="11"/>
        <v>0.51656999999999997</v>
      </c>
      <c r="P21" s="169">
        <f t="shared" si="12"/>
        <v>18.241831910106914</v>
      </c>
      <c r="Q21" t="s">
        <v>287</v>
      </c>
      <c r="R21" s="384" t="s">
        <v>288</v>
      </c>
      <c r="T21" s="384"/>
      <c r="U21" s="182">
        <f>VLOOKUP($B21,[1]Sheet1!$A$48:$E$68,5,0)</f>
        <v>166.5</v>
      </c>
      <c r="V21" s="494">
        <f t="shared" si="5"/>
        <v>-34.965000000000032</v>
      </c>
      <c r="W21" s="494"/>
      <c r="X21" s="230">
        <v>2008</v>
      </c>
      <c r="Y21" s="230">
        <v>1283</v>
      </c>
      <c r="Z21" s="230">
        <v>199</v>
      </c>
      <c r="AA21" s="7">
        <f t="shared" si="10"/>
        <v>0.51267653599999996</v>
      </c>
      <c r="AC21" s="494">
        <f t="shared" si="6"/>
        <v>-2</v>
      </c>
      <c r="AD21" s="494">
        <f t="shared" si="7"/>
        <v>-2</v>
      </c>
      <c r="AE21" s="494">
        <f t="shared" si="8"/>
        <v>-1</v>
      </c>
    </row>
    <row r="22" spans="1:31" ht="12.75" customHeight="1" x14ac:dyDescent="0.45">
      <c r="A22" s="6">
        <f t="shared" si="4"/>
        <v>1</v>
      </c>
      <c r="B22" s="93" t="s">
        <v>119</v>
      </c>
      <c r="C22" s="559" t="s">
        <v>218</v>
      </c>
      <c r="D22" s="47" t="s">
        <v>277</v>
      </c>
      <c r="E22" s="47" t="s">
        <v>278</v>
      </c>
      <c r="F22" s="232" t="s">
        <v>279</v>
      </c>
      <c r="G22" s="232" t="s">
        <v>200</v>
      </c>
      <c r="H22" s="54" t="s">
        <v>280</v>
      </c>
      <c r="I22" s="54">
        <v>78.045000000000016</v>
      </c>
      <c r="J22" s="403">
        <v>1.9879600000000001E-2</v>
      </c>
      <c r="K22" s="47" t="s">
        <v>289</v>
      </c>
      <c r="L22" s="230">
        <v>2105</v>
      </c>
      <c r="M22" s="230">
        <v>250</v>
      </c>
      <c r="N22" s="230">
        <v>140</v>
      </c>
      <c r="O22" s="7">
        <f t="shared" ref="O22:O24" si="13">L22*M22*N22/10^9</f>
        <v>7.3675000000000004E-2</v>
      </c>
      <c r="P22" s="169">
        <f t="shared" ref="P22:P24" si="14">(L22*$P$7*M22*$P$7*N22*$P$7)</f>
        <v>2.6017131579014019</v>
      </c>
      <c r="Q22" t="s">
        <v>290</v>
      </c>
      <c r="R22" s="384" t="s">
        <v>288</v>
      </c>
      <c r="T22" s="384"/>
      <c r="U22" s="182">
        <f>VLOOKUP($B22,[1]Sheet1!$A$48:$E$68,5,0)</f>
        <v>64.5</v>
      </c>
      <c r="V22" s="494">
        <f t="shared" si="5"/>
        <v>-13.545000000000016</v>
      </c>
      <c r="W22" s="494"/>
      <c r="X22" s="230">
        <v>2105</v>
      </c>
      <c r="Y22" s="230">
        <v>250</v>
      </c>
      <c r="Z22" s="230">
        <v>140</v>
      </c>
      <c r="AA22" s="7">
        <f t="shared" si="10"/>
        <v>7.3675000000000004E-2</v>
      </c>
      <c r="AC22" s="494">
        <f t="shared" si="6"/>
        <v>0</v>
      </c>
      <c r="AD22" s="494">
        <f t="shared" si="7"/>
        <v>0</v>
      </c>
      <c r="AE22" s="494">
        <f t="shared" si="8"/>
        <v>0</v>
      </c>
    </row>
    <row r="23" spans="1:31" ht="12.75" customHeight="1" x14ac:dyDescent="0.45">
      <c r="A23" s="6">
        <f t="shared" si="4"/>
        <v>1</v>
      </c>
      <c r="B23" s="93" t="s">
        <v>120</v>
      </c>
      <c r="C23" s="559" t="s">
        <v>219</v>
      </c>
      <c r="D23" s="47" t="s">
        <v>277</v>
      </c>
      <c r="E23" s="47" t="s">
        <v>278</v>
      </c>
      <c r="F23" s="232" t="s">
        <v>279</v>
      </c>
      <c r="G23" s="232" t="s">
        <v>207</v>
      </c>
      <c r="H23" s="54" t="s">
        <v>280</v>
      </c>
      <c r="I23" s="54">
        <v>201.46500000000003</v>
      </c>
      <c r="J23" s="403">
        <v>4.8676296000000001E-2</v>
      </c>
      <c r="K23" s="47" t="s">
        <v>286</v>
      </c>
      <c r="L23" s="230">
        <v>2010</v>
      </c>
      <c r="M23" s="230">
        <v>1285</v>
      </c>
      <c r="N23" s="230">
        <v>200</v>
      </c>
      <c r="O23" s="7">
        <f t="shared" si="13"/>
        <v>0.51656999999999997</v>
      </c>
      <c r="P23" s="169">
        <f t="shared" si="14"/>
        <v>18.241831910106914</v>
      </c>
      <c r="Q23" t="s">
        <v>287</v>
      </c>
      <c r="R23" s="384" t="s">
        <v>288</v>
      </c>
      <c r="T23" s="384"/>
      <c r="U23" s="182">
        <f>VLOOKUP($B23,[1]Sheet1!$A$48:$E$68,5,0)</f>
        <v>166.5</v>
      </c>
      <c r="V23" s="494">
        <f t="shared" si="5"/>
        <v>-34.965000000000032</v>
      </c>
      <c r="W23" s="494"/>
      <c r="X23" s="230">
        <v>2008</v>
      </c>
      <c r="Y23" s="230">
        <v>1283</v>
      </c>
      <c r="Z23" s="230">
        <v>199</v>
      </c>
      <c r="AA23" s="7">
        <f t="shared" si="10"/>
        <v>0.51267653599999996</v>
      </c>
      <c r="AC23" s="494">
        <f t="shared" si="6"/>
        <v>-2</v>
      </c>
      <c r="AD23" s="494">
        <f t="shared" si="7"/>
        <v>-2</v>
      </c>
      <c r="AE23" s="494">
        <f t="shared" si="8"/>
        <v>-1</v>
      </c>
    </row>
    <row r="24" spans="1:31" ht="12.75" customHeight="1" x14ac:dyDescent="0.45">
      <c r="A24" s="6">
        <f t="shared" si="4"/>
        <v>1</v>
      </c>
      <c r="B24" s="93" t="s">
        <v>121</v>
      </c>
      <c r="C24" s="559" t="s">
        <v>220</v>
      </c>
      <c r="D24" s="47" t="s">
        <v>277</v>
      </c>
      <c r="E24" s="47" t="s">
        <v>278</v>
      </c>
      <c r="F24" s="232" t="s">
        <v>279</v>
      </c>
      <c r="G24" s="232" t="s">
        <v>207</v>
      </c>
      <c r="H24" s="54" t="s">
        <v>280</v>
      </c>
      <c r="I24" s="54">
        <v>78.045000000000016</v>
      </c>
      <c r="J24" s="403">
        <v>1.9879600000000001E-2</v>
      </c>
      <c r="K24" s="47" t="s">
        <v>289</v>
      </c>
      <c r="L24" s="230">
        <v>2105</v>
      </c>
      <c r="M24" s="230">
        <v>250</v>
      </c>
      <c r="N24" s="230">
        <v>140</v>
      </c>
      <c r="O24" s="7">
        <f t="shared" si="13"/>
        <v>7.3675000000000004E-2</v>
      </c>
      <c r="P24" s="169">
        <f t="shared" si="14"/>
        <v>2.6017131579014019</v>
      </c>
      <c r="Q24" t="s">
        <v>290</v>
      </c>
      <c r="R24" s="384" t="s">
        <v>288</v>
      </c>
      <c r="T24" s="384"/>
      <c r="U24" s="182">
        <f>VLOOKUP($B24,[1]Sheet1!$A$48:$E$68,5,0)</f>
        <v>64.5</v>
      </c>
      <c r="V24" s="494">
        <f t="shared" si="5"/>
        <v>-13.545000000000016</v>
      </c>
      <c r="W24" s="494"/>
      <c r="X24" s="230">
        <v>2105</v>
      </c>
      <c r="Y24" s="230">
        <v>250</v>
      </c>
      <c r="Z24" s="230">
        <v>140</v>
      </c>
      <c r="AA24" s="7">
        <f t="shared" si="10"/>
        <v>7.3675000000000004E-2</v>
      </c>
      <c r="AC24" s="494">
        <f t="shared" si="6"/>
        <v>0</v>
      </c>
      <c r="AD24" s="494">
        <f t="shared" si="7"/>
        <v>0</v>
      </c>
      <c r="AE24" s="494">
        <f t="shared" si="8"/>
        <v>0</v>
      </c>
    </row>
    <row r="25" spans="1:31" ht="12.75" customHeight="1" x14ac:dyDescent="0.45">
      <c r="A25" s="6">
        <f t="shared" si="4"/>
        <v>1</v>
      </c>
      <c r="B25" s="93" t="s">
        <v>122</v>
      </c>
      <c r="C25" s="560" t="s">
        <v>221</v>
      </c>
      <c r="D25" s="47" t="s">
        <v>277</v>
      </c>
      <c r="E25" s="47" t="s">
        <v>278</v>
      </c>
      <c r="F25" s="232" t="s">
        <v>279</v>
      </c>
      <c r="G25" s="232" t="s">
        <v>200</v>
      </c>
      <c r="H25" s="54" t="s">
        <v>280</v>
      </c>
      <c r="I25" s="54">
        <v>234.86100000000005</v>
      </c>
      <c r="J25" s="403">
        <v>5.6373736000000001E-2</v>
      </c>
      <c r="K25" s="47" t="s">
        <v>286</v>
      </c>
      <c r="L25" s="230">
        <v>2310</v>
      </c>
      <c r="M25" s="230">
        <v>1285</v>
      </c>
      <c r="N25" s="230">
        <v>200</v>
      </c>
      <c r="O25" s="7">
        <f t="shared" si="0"/>
        <v>0.59367000000000003</v>
      </c>
      <c r="P25" s="169">
        <f t="shared" si="1"/>
        <v>20.964493389227354</v>
      </c>
      <c r="Q25" t="s">
        <v>287</v>
      </c>
      <c r="R25" s="384" t="s">
        <v>288</v>
      </c>
      <c r="T25" s="384"/>
      <c r="U25" s="182">
        <f>VLOOKUP($B25,[1]Sheet1!$A$48:$E$68,5,0)</f>
        <v>194.1</v>
      </c>
      <c r="V25" s="494">
        <f t="shared" si="5"/>
        <v>-40.761000000000053</v>
      </c>
      <c r="X25" s="230">
        <v>2308</v>
      </c>
      <c r="Y25" s="230">
        <v>1283</v>
      </c>
      <c r="Z25" s="230">
        <v>199</v>
      </c>
      <c r="AA25" s="7">
        <f t="shared" si="10"/>
        <v>0.58927163599999999</v>
      </c>
      <c r="AC25" s="494">
        <f t="shared" si="6"/>
        <v>-2</v>
      </c>
      <c r="AD25" s="494">
        <f t="shared" si="7"/>
        <v>-2</v>
      </c>
      <c r="AE25" s="494">
        <f t="shared" si="8"/>
        <v>-1</v>
      </c>
    </row>
    <row r="26" spans="1:31" ht="12.75" customHeight="1" x14ac:dyDescent="0.45">
      <c r="A26" s="6">
        <f t="shared" si="4"/>
        <v>1</v>
      </c>
      <c r="B26" s="93" t="s">
        <v>123</v>
      </c>
      <c r="C26" s="560" t="s">
        <v>222</v>
      </c>
      <c r="D26" s="47" t="s">
        <v>277</v>
      </c>
      <c r="E26" s="47" t="s">
        <v>278</v>
      </c>
      <c r="F26" s="232" t="s">
        <v>279</v>
      </c>
      <c r="G26" s="232" t="s">
        <v>200</v>
      </c>
      <c r="H26" s="54" t="s">
        <v>280</v>
      </c>
      <c r="I26" s="54">
        <v>79.013000000000005</v>
      </c>
      <c r="J26" s="403">
        <v>1.9879600000000001E-2</v>
      </c>
      <c r="K26" s="47" t="s">
        <v>289</v>
      </c>
      <c r="L26" s="230">
        <v>2125</v>
      </c>
      <c r="M26" s="230">
        <v>250</v>
      </c>
      <c r="N26" s="230">
        <v>140</v>
      </c>
      <c r="O26" s="7">
        <f t="shared" si="0"/>
        <v>7.4374999999999997E-2</v>
      </c>
      <c r="P26" s="169">
        <f t="shared" si="1"/>
        <v>2.6264325228220802</v>
      </c>
      <c r="Q26" t="s">
        <v>290</v>
      </c>
      <c r="R26" s="384" t="s">
        <v>288</v>
      </c>
      <c r="T26" s="384"/>
      <c r="U26" s="182">
        <f>VLOOKUP($B26,[1]Sheet1!$A$48:$E$68,5,0)</f>
        <v>65.3</v>
      </c>
      <c r="V26" s="494">
        <f t="shared" si="5"/>
        <v>-13.713000000000008</v>
      </c>
      <c r="X26" s="230">
        <v>2125</v>
      </c>
      <c r="Y26" s="230">
        <v>250</v>
      </c>
      <c r="Z26" s="230">
        <v>140</v>
      </c>
      <c r="AA26" s="7">
        <f t="shared" si="10"/>
        <v>7.4374999999999997E-2</v>
      </c>
      <c r="AC26" s="494">
        <f t="shared" si="6"/>
        <v>0</v>
      </c>
      <c r="AD26" s="494">
        <f t="shared" si="7"/>
        <v>0</v>
      </c>
      <c r="AE26" s="494">
        <f t="shared" si="8"/>
        <v>0</v>
      </c>
    </row>
    <row r="27" spans="1:31" ht="12.75" customHeight="1" x14ac:dyDescent="0.45">
      <c r="A27" s="6">
        <f t="shared" si="4"/>
        <v>1</v>
      </c>
      <c r="B27" s="93" t="s">
        <v>124</v>
      </c>
      <c r="C27" s="560" t="s">
        <v>223</v>
      </c>
      <c r="D27" s="47" t="s">
        <v>277</v>
      </c>
      <c r="E27" s="47" t="s">
        <v>278</v>
      </c>
      <c r="F27" s="232" t="s">
        <v>279</v>
      </c>
      <c r="G27" s="232" t="s">
        <v>207</v>
      </c>
      <c r="H27" s="54" t="s">
        <v>280</v>
      </c>
      <c r="I27" s="54">
        <v>234.86100000000005</v>
      </c>
      <c r="J27" s="403">
        <v>5.6373736000000001E-2</v>
      </c>
      <c r="K27" s="47" t="s">
        <v>289</v>
      </c>
      <c r="L27" s="230">
        <v>2310</v>
      </c>
      <c r="M27" s="230">
        <v>1285</v>
      </c>
      <c r="N27" s="230">
        <v>200</v>
      </c>
      <c r="O27" s="7">
        <f t="shared" si="0"/>
        <v>0.59367000000000003</v>
      </c>
      <c r="P27" s="169">
        <f t="shared" si="1"/>
        <v>20.964493389227354</v>
      </c>
      <c r="Q27" t="s">
        <v>287</v>
      </c>
      <c r="R27" s="384" t="s">
        <v>288</v>
      </c>
      <c r="T27" s="384"/>
      <c r="U27" s="182">
        <f>VLOOKUP($B27,[1]Sheet1!$A$48:$E$68,5,0)</f>
        <v>194.1</v>
      </c>
      <c r="V27" s="494">
        <f t="shared" si="5"/>
        <v>-40.761000000000053</v>
      </c>
      <c r="X27" s="230">
        <v>2308</v>
      </c>
      <c r="Y27" s="230">
        <v>1283</v>
      </c>
      <c r="Z27" s="230">
        <v>199</v>
      </c>
      <c r="AA27" s="7">
        <f t="shared" si="10"/>
        <v>0.58927163599999999</v>
      </c>
      <c r="AC27" s="494">
        <f t="shared" si="6"/>
        <v>-2</v>
      </c>
      <c r="AD27" s="494">
        <f t="shared" si="7"/>
        <v>-2</v>
      </c>
      <c r="AE27" s="494">
        <f t="shared" si="8"/>
        <v>-1</v>
      </c>
    </row>
    <row r="28" spans="1:31" ht="12.75" customHeight="1" x14ac:dyDescent="0.45">
      <c r="A28" s="6">
        <f t="shared" si="4"/>
        <v>1</v>
      </c>
      <c r="B28" s="93" t="s">
        <v>125</v>
      </c>
      <c r="C28" s="560" t="s">
        <v>224</v>
      </c>
      <c r="D28" s="47" t="s">
        <v>277</v>
      </c>
      <c r="E28" s="47" t="s">
        <v>278</v>
      </c>
      <c r="F28" s="232" t="s">
        <v>279</v>
      </c>
      <c r="G28" s="232" t="s">
        <v>207</v>
      </c>
      <c r="H28" s="54" t="s">
        <v>280</v>
      </c>
      <c r="I28" s="54">
        <v>79.013000000000005</v>
      </c>
      <c r="J28" s="403">
        <v>1.9879600000000001E-2</v>
      </c>
      <c r="K28" s="47" t="s">
        <v>289</v>
      </c>
      <c r="L28" s="230">
        <v>2125</v>
      </c>
      <c r="M28" s="230">
        <v>250</v>
      </c>
      <c r="N28" s="230">
        <v>140</v>
      </c>
      <c r="O28" s="7">
        <f t="shared" si="0"/>
        <v>7.4374999999999997E-2</v>
      </c>
      <c r="P28" s="169">
        <f t="shared" si="1"/>
        <v>2.6264325228220802</v>
      </c>
      <c r="Q28" t="s">
        <v>290</v>
      </c>
      <c r="R28" s="384" t="s">
        <v>288</v>
      </c>
      <c r="T28" s="384"/>
      <c r="U28" s="182">
        <f>VLOOKUP($B28,[1]Sheet1!$A$48:$E$68,5,0)</f>
        <v>65.3</v>
      </c>
      <c r="V28" s="494">
        <f t="shared" si="5"/>
        <v>-13.713000000000008</v>
      </c>
      <c r="X28" s="230">
        <v>2125</v>
      </c>
      <c r="Y28" s="230">
        <v>250</v>
      </c>
      <c r="Z28" s="230">
        <v>140</v>
      </c>
      <c r="AA28" s="7">
        <f t="shared" si="10"/>
        <v>7.4374999999999997E-2</v>
      </c>
      <c r="AC28" s="494">
        <f t="shared" si="6"/>
        <v>0</v>
      </c>
      <c r="AD28" s="494">
        <f t="shared" si="7"/>
        <v>0</v>
      </c>
      <c r="AE28" s="494">
        <f t="shared" si="8"/>
        <v>0</v>
      </c>
    </row>
    <row r="29" spans="1:31" ht="12.75" customHeight="1" x14ac:dyDescent="0.45">
      <c r="A29" s="6">
        <f t="shared" si="4"/>
        <v>1</v>
      </c>
      <c r="B29" s="93" t="s">
        <v>104</v>
      </c>
      <c r="C29" s="568" t="s">
        <v>203</v>
      </c>
      <c r="D29" s="47" t="s">
        <v>277</v>
      </c>
      <c r="E29" s="47" t="s">
        <v>278</v>
      </c>
      <c r="F29" s="232" t="s">
        <v>279</v>
      </c>
      <c r="G29" s="232" t="s">
        <v>200</v>
      </c>
      <c r="H29" s="54" t="s">
        <v>280</v>
      </c>
      <c r="I29" s="54">
        <v>119.66900000000003</v>
      </c>
      <c r="J29" s="403">
        <v>3.4145384000000001E-2</v>
      </c>
      <c r="K29" s="47" t="s">
        <v>291</v>
      </c>
      <c r="L29" s="230">
        <v>1150</v>
      </c>
      <c r="M29" s="230">
        <v>635</v>
      </c>
      <c r="N29" s="230">
        <v>475</v>
      </c>
      <c r="O29" s="7">
        <f t="shared" si="0"/>
        <v>0.34686875</v>
      </c>
      <c r="P29" s="169">
        <f t="shared" si="1"/>
        <v>12.249107444042236</v>
      </c>
      <c r="Q29" t="s">
        <v>292</v>
      </c>
      <c r="R29" s="384" t="s">
        <v>293</v>
      </c>
      <c r="T29" s="384"/>
      <c r="U29" s="182" t="e">
        <f>VLOOKUP($B29,[1]Sheet1!$A$48:$E$68,5,0)</f>
        <v>#N/A</v>
      </c>
      <c r="V29" s="494" t="e">
        <f t="shared" si="5"/>
        <v>#N/A</v>
      </c>
      <c r="X29" s="230">
        <v>1147</v>
      </c>
      <c r="Y29" s="230">
        <v>632</v>
      </c>
      <c r="Z29" s="230">
        <v>472</v>
      </c>
      <c r="AA29" s="7">
        <f t="shared" si="10"/>
        <v>0.34215468799999998</v>
      </c>
      <c r="AC29" s="494">
        <f t="shared" si="6"/>
        <v>-3</v>
      </c>
      <c r="AD29" s="494">
        <f t="shared" si="7"/>
        <v>-3</v>
      </c>
      <c r="AE29" s="494">
        <f t="shared" si="8"/>
        <v>-3</v>
      </c>
    </row>
    <row r="30" spans="1:31" ht="12.75" customHeight="1" x14ac:dyDescent="0.45">
      <c r="A30" s="6">
        <f t="shared" si="4"/>
        <v>1</v>
      </c>
      <c r="B30" s="93" t="s">
        <v>105</v>
      </c>
      <c r="C30" s="568" t="s">
        <v>204</v>
      </c>
      <c r="D30" s="47" t="s">
        <v>277</v>
      </c>
      <c r="E30" s="47" t="s">
        <v>278</v>
      </c>
      <c r="F30" s="232" t="s">
        <v>279</v>
      </c>
      <c r="G30" s="232" t="s">
        <v>200</v>
      </c>
      <c r="H30" s="54" t="s">
        <v>280</v>
      </c>
      <c r="I30" s="54">
        <v>240.30600000000004</v>
      </c>
      <c r="J30" s="403">
        <v>7.8132099999999982E-2</v>
      </c>
      <c r="K30" s="47" t="s">
        <v>294</v>
      </c>
      <c r="L30" s="230">
        <v>1900</v>
      </c>
      <c r="M30" s="230">
        <v>790</v>
      </c>
      <c r="N30" s="230">
        <v>200</v>
      </c>
      <c r="O30" s="7">
        <f t="shared" ref="O30" si="15">L30*M30*N30/10^9</f>
        <v>0.30020000000000002</v>
      </c>
      <c r="P30" s="169">
        <f t="shared" ref="P30" si="16">(L30*$P$7*M30*$P$7*N30*$P$7)</f>
        <v>10.60107621312522</v>
      </c>
      <c r="Q30" t="s">
        <v>295</v>
      </c>
      <c r="R30" s="384" t="s">
        <v>293</v>
      </c>
      <c r="T30" s="384"/>
      <c r="U30" s="182" t="e">
        <f>VLOOKUP($B30,[1]Sheet1!$A$48:$E$68,5,0)</f>
        <v>#N/A</v>
      </c>
      <c r="V30" s="494" t="e">
        <f t="shared" si="5"/>
        <v>#N/A</v>
      </c>
      <c r="X30" s="230">
        <v>1897</v>
      </c>
      <c r="Y30" s="230">
        <v>787</v>
      </c>
      <c r="Z30" s="230">
        <v>197</v>
      </c>
      <c r="AA30" s="7">
        <f t="shared" si="10"/>
        <v>0.29410898299999999</v>
      </c>
      <c r="AC30" s="494">
        <f t="shared" si="6"/>
        <v>-3</v>
      </c>
      <c r="AD30" s="494">
        <f t="shared" si="7"/>
        <v>-3</v>
      </c>
      <c r="AE30" s="494">
        <f t="shared" si="8"/>
        <v>-3</v>
      </c>
    </row>
    <row r="31" spans="1:31" ht="12.75" customHeight="1" x14ac:dyDescent="0.45">
      <c r="A31" s="6">
        <f t="shared" si="4"/>
        <v>1</v>
      </c>
      <c r="B31" s="93" t="s">
        <v>106</v>
      </c>
      <c r="C31" s="568" t="s">
        <v>205</v>
      </c>
      <c r="D31" s="47" t="s">
        <v>277</v>
      </c>
      <c r="E31" s="47" t="s">
        <v>278</v>
      </c>
      <c r="F31" s="232" t="s">
        <v>279</v>
      </c>
      <c r="G31" s="232" t="s">
        <v>200</v>
      </c>
      <c r="H31" s="54" t="s">
        <v>280</v>
      </c>
      <c r="I31" s="54">
        <v>70.543000000000006</v>
      </c>
      <c r="J31" s="403">
        <v>1.51179E-2</v>
      </c>
      <c r="K31" s="47" t="s">
        <v>296</v>
      </c>
      <c r="L31" s="230">
        <v>1870</v>
      </c>
      <c r="M31" s="230">
        <v>1130</v>
      </c>
      <c r="N31" s="230">
        <v>85</v>
      </c>
      <c r="O31" s="7">
        <f t="shared" ref="O31" si="17">L31*M31*N31/10^9</f>
        <v>0.17961350000000001</v>
      </c>
      <c r="P31" s="169">
        <f t="shared" ref="P31:P43" si="18">(L31*$P$7*M31*$P$7*N31*$P$7)</f>
        <v>6.3427595016860998</v>
      </c>
      <c r="Q31" t="s">
        <v>297</v>
      </c>
      <c r="R31" s="384" t="s">
        <v>293</v>
      </c>
      <c r="T31" s="384"/>
      <c r="U31" s="182" t="e">
        <f>VLOOKUP($B31,[1]Sheet1!$A$48:$E$68,5,0)</f>
        <v>#N/A</v>
      </c>
      <c r="V31" s="494" t="e">
        <f t="shared" si="5"/>
        <v>#N/A</v>
      </c>
      <c r="X31" s="230">
        <v>1867</v>
      </c>
      <c r="Y31" s="230">
        <v>1127</v>
      </c>
      <c r="Z31" s="230">
        <v>82</v>
      </c>
      <c r="AA31" s="7">
        <f t="shared" si="10"/>
        <v>0.172536938</v>
      </c>
      <c r="AC31" s="494">
        <f t="shared" si="6"/>
        <v>-3</v>
      </c>
      <c r="AD31" s="494">
        <f t="shared" si="7"/>
        <v>-3</v>
      </c>
      <c r="AE31" s="494">
        <f t="shared" si="8"/>
        <v>-3</v>
      </c>
    </row>
    <row r="32" spans="1:31" ht="12.75" customHeight="1" x14ac:dyDescent="0.45">
      <c r="A32" s="6">
        <f t="shared" si="4"/>
        <v>1</v>
      </c>
      <c r="B32" s="93" t="s">
        <v>111</v>
      </c>
      <c r="C32" s="569" t="s">
        <v>210</v>
      </c>
      <c r="D32" s="47" t="s">
        <v>277</v>
      </c>
      <c r="E32" s="47" t="s">
        <v>278</v>
      </c>
      <c r="F32" s="232" t="s">
        <v>279</v>
      </c>
      <c r="G32" s="232" t="s">
        <v>207</v>
      </c>
      <c r="H32" s="54" t="s">
        <v>280</v>
      </c>
      <c r="I32" s="54">
        <v>119.66900000000003</v>
      </c>
      <c r="J32" s="403">
        <v>3.4145384000000001E-2</v>
      </c>
      <c r="K32" s="47" t="s">
        <v>291</v>
      </c>
      <c r="L32" s="230">
        <v>1150</v>
      </c>
      <c r="M32" s="230">
        <v>635</v>
      </c>
      <c r="N32" s="230">
        <v>475</v>
      </c>
      <c r="O32" s="7">
        <f>L32*M32*N32/10^9</f>
        <v>0.34686875</v>
      </c>
      <c r="P32" s="169">
        <f>(L32*$P$7*M32*$P$7*N32*$P$7)</f>
        <v>12.249107444042236</v>
      </c>
      <c r="Q32" t="s">
        <v>292</v>
      </c>
      <c r="R32" s="384" t="s">
        <v>293</v>
      </c>
      <c r="T32" s="384"/>
      <c r="U32" s="182" t="e">
        <f>VLOOKUP($B32,[1]Sheet1!$A$48:$E$68,5,0)</f>
        <v>#N/A</v>
      </c>
      <c r="V32" s="494" t="e">
        <f t="shared" si="5"/>
        <v>#N/A</v>
      </c>
      <c r="X32" s="230">
        <v>1147</v>
      </c>
      <c r="Y32" s="230">
        <v>632</v>
      </c>
      <c r="Z32" s="230">
        <v>472</v>
      </c>
      <c r="AA32" s="7">
        <f>X32*Y32*Z32/10^9</f>
        <v>0.34215468799999998</v>
      </c>
      <c r="AC32" s="494">
        <f t="shared" si="6"/>
        <v>-3</v>
      </c>
      <c r="AD32" s="494">
        <f t="shared" si="7"/>
        <v>-3</v>
      </c>
      <c r="AE32" s="494">
        <f t="shared" si="8"/>
        <v>-3</v>
      </c>
    </row>
    <row r="33" spans="1:31" ht="12.75" customHeight="1" x14ac:dyDescent="0.45">
      <c r="A33" s="6">
        <f t="shared" si="4"/>
        <v>1</v>
      </c>
      <c r="B33" s="93" t="s">
        <v>112</v>
      </c>
      <c r="C33" s="569" t="s">
        <v>211</v>
      </c>
      <c r="D33" s="47" t="s">
        <v>277</v>
      </c>
      <c r="E33" s="47" t="s">
        <v>278</v>
      </c>
      <c r="F33" s="232" t="s">
        <v>279</v>
      </c>
      <c r="G33" s="232" t="s">
        <v>207</v>
      </c>
      <c r="H33" s="54" t="s">
        <v>280</v>
      </c>
      <c r="I33" s="54">
        <v>240.30600000000004</v>
      </c>
      <c r="J33" s="403">
        <v>7.8132099999999982E-2</v>
      </c>
      <c r="K33" s="47" t="s">
        <v>294</v>
      </c>
      <c r="L33" s="230">
        <v>1900</v>
      </c>
      <c r="M33" s="230">
        <v>790</v>
      </c>
      <c r="N33" s="230">
        <v>200</v>
      </c>
      <c r="O33" s="7">
        <f t="shared" ref="O33:O42" si="19">L33*M33*N33/10^9</f>
        <v>0.30020000000000002</v>
      </c>
      <c r="P33" s="169">
        <f>(L33*$P$7*M33*$P$7*N33*$P$7)</f>
        <v>10.60107621312522</v>
      </c>
      <c r="Q33" t="s">
        <v>295</v>
      </c>
      <c r="R33" s="384" t="s">
        <v>293</v>
      </c>
      <c r="T33" s="384"/>
      <c r="U33" s="182" t="e">
        <f>VLOOKUP($B33,[1]Sheet1!$A$48:$E$68,5,0)</f>
        <v>#N/A</v>
      </c>
      <c r="V33" s="494" t="e">
        <f t="shared" si="5"/>
        <v>#N/A</v>
      </c>
      <c r="X33" s="230">
        <v>1897</v>
      </c>
      <c r="Y33" s="230">
        <v>787</v>
      </c>
      <c r="Z33" s="230">
        <v>197</v>
      </c>
      <c r="AA33" s="7">
        <f t="shared" ref="AA33:AA72" si="20">X33*Y33*Z33/10^9</f>
        <v>0.29410898299999999</v>
      </c>
      <c r="AC33" s="494">
        <f t="shared" si="6"/>
        <v>-3</v>
      </c>
      <c r="AD33" s="494">
        <f t="shared" si="7"/>
        <v>-3</v>
      </c>
      <c r="AE33" s="494">
        <f t="shared" si="8"/>
        <v>-3</v>
      </c>
    </row>
    <row r="34" spans="1:31" ht="12.75" customHeight="1" x14ac:dyDescent="0.45">
      <c r="A34" s="6">
        <f t="shared" si="4"/>
        <v>1</v>
      </c>
      <c r="B34" s="93" t="s">
        <v>113</v>
      </c>
      <c r="C34" s="569" t="s">
        <v>212</v>
      </c>
      <c r="D34" s="47" t="s">
        <v>277</v>
      </c>
      <c r="E34" s="47" t="s">
        <v>278</v>
      </c>
      <c r="F34" s="232" t="s">
        <v>279</v>
      </c>
      <c r="G34" s="232" t="s">
        <v>207</v>
      </c>
      <c r="H34" s="54" t="s">
        <v>280</v>
      </c>
      <c r="I34" s="54">
        <v>70.543000000000006</v>
      </c>
      <c r="J34" s="403">
        <v>1.51179E-2</v>
      </c>
      <c r="K34" s="47" t="s">
        <v>296</v>
      </c>
      <c r="L34" s="230">
        <v>1870</v>
      </c>
      <c r="M34" s="230">
        <v>1130</v>
      </c>
      <c r="N34" s="230">
        <v>85</v>
      </c>
      <c r="O34" s="7">
        <f t="shared" si="19"/>
        <v>0.17961350000000001</v>
      </c>
      <c r="P34" s="169">
        <f t="shared" si="18"/>
        <v>6.3427595016860998</v>
      </c>
      <c r="Q34" t="s">
        <v>297</v>
      </c>
      <c r="R34" s="384" t="s">
        <v>293</v>
      </c>
      <c r="T34" s="384"/>
      <c r="U34" s="182" t="e">
        <f>VLOOKUP($B34,[1]Sheet1!$A$48:$E$68,5,0)</f>
        <v>#N/A</v>
      </c>
      <c r="V34" s="494" t="e">
        <f t="shared" si="5"/>
        <v>#N/A</v>
      </c>
      <c r="X34" s="230">
        <v>1867</v>
      </c>
      <c r="Y34" s="230">
        <v>1127</v>
      </c>
      <c r="Z34" s="230">
        <v>82</v>
      </c>
      <c r="AA34" s="7">
        <f t="shared" si="20"/>
        <v>0.172536938</v>
      </c>
      <c r="AC34" s="494">
        <f t="shared" si="6"/>
        <v>-3</v>
      </c>
      <c r="AD34" s="494">
        <f t="shared" si="7"/>
        <v>-3</v>
      </c>
      <c r="AE34" s="494">
        <f t="shared" si="8"/>
        <v>-3</v>
      </c>
    </row>
    <row r="35" spans="1:31" ht="12.75" customHeight="1" x14ac:dyDescent="0.45">
      <c r="A35" s="6">
        <f t="shared" si="4"/>
        <v>1</v>
      </c>
      <c r="B35" s="93" t="s">
        <v>126</v>
      </c>
      <c r="C35" s="47" t="s">
        <v>298</v>
      </c>
      <c r="D35" s="47" t="s">
        <v>277</v>
      </c>
      <c r="E35" s="47" t="s">
        <v>278</v>
      </c>
      <c r="F35" s="232" t="s">
        <v>279</v>
      </c>
      <c r="G35" s="232" t="s">
        <v>127</v>
      </c>
      <c r="H35" s="54" t="s">
        <v>280</v>
      </c>
      <c r="I35" s="54">
        <v>381.029</v>
      </c>
      <c r="J35" s="403">
        <v>0.12627811799999999</v>
      </c>
      <c r="K35" s="233" t="s">
        <v>284</v>
      </c>
      <c r="L35" s="230"/>
      <c r="M35" s="230"/>
      <c r="N35" s="230"/>
      <c r="O35" s="556">
        <v>0.91042024399999999</v>
      </c>
      <c r="P35" s="169">
        <f t="shared" si="18"/>
        <v>0</v>
      </c>
      <c r="Q35" t="s">
        <v>299</v>
      </c>
      <c r="R35" s="384" t="s">
        <v>300</v>
      </c>
      <c r="X35" s="230"/>
      <c r="Y35" s="230"/>
      <c r="Z35" s="230"/>
      <c r="AA35" s="7">
        <f t="shared" si="20"/>
        <v>0</v>
      </c>
    </row>
    <row r="36" spans="1:31" ht="12.75" customHeight="1" x14ac:dyDescent="0.45">
      <c r="A36" s="6"/>
      <c r="B36" s="613" t="s">
        <v>301</v>
      </c>
      <c r="C36" s="233" t="s">
        <v>302</v>
      </c>
      <c r="D36" s="47"/>
      <c r="E36" s="47"/>
      <c r="F36" s="232"/>
      <c r="G36" s="232"/>
      <c r="H36" s="54"/>
      <c r="I36" s="54">
        <v>0</v>
      </c>
      <c r="J36" s="403"/>
      <c r="K36" s="47" t="s">
        <v>291</v>
      </c>
      <c r="L36" s="230">
        <v>1688</v>
      </c>
      <c r="M36" s="230">
        <v>1412</v>
      </c>
      <c r="N36" s="230">
        <v>296</v>
      </c>
      <c r="O36" s="7">
        <f t="shared" si="19"/>
        <v>0.705502976</v>
      </c>
      <c r="P36" s="169">
        <f t="shared" si="18"/>
        <v>24.913693594812308</v>
      </c>
      <c r="X36" s="230"/>
      <c r="Y36" s="230"/>
      <c r="Z36" s="230"/>
      <c r="AA36" s="7"/>
    </row>
    <row r="37" spans="1:31" ht="12.75" customHeight="1" x14ac:dyDescent="0.45">
      <c r="A37" s="6"/>
      <c r="B37" s="613" t="s">
        <v>303</v>
      </c>
      <c r="C37" s="233" t="s">
        <v>304</v>
      </c>
      <c r="D37" s="47"/>
      <c r="E37" s="47"/>
      <c r="F37" s="232"/>
      <c r="G37" s="232"/>
      <c r="H37" s="54"/>
      <c r="I37" s="54">
        <v>0</v>
      </c>
      <c r="J37" s="403"/>
      <c r="K37" s="47" t="s">
        <v>294</v>
      </c>
      <c r="L37" s="230">
        <v>1698</v>
      </c>
      <c r="M37" s="230">
        <v>442</v>
      </c>
      <c r="N37" s="230">
        <v>185</v>
      </c>
      <c r="O37" s="7">
        <f t="shared" si="19"/>
        <v>0.13884546</v>
      </c>
      <c r="P37" s="169">
        <f t="shared" si="18"/>
        <v>4.9031022761706522</v>
      </c>
      <c r="X37" s="230"/>
      <c r="Y37" s="230"/>
      <c r="Z37" s="230"/>
      <c r="AA37" s="7"/>
    </row>
    <row r="38" spans="1:31" ht="12.75" customHeight="1" x14ac:dyDescent="0.45">
      <c r="A38" s="6"/>
      <c r="B38" s="613" t="s">
        <v>305</v>
      </c>
      <c r="C38" s="233" t="s">
        <v>306</v>
      </c>
      <c r="D38" s="47"/>
      <c r="E38" s="47"/>
      <c r="F38" s="232"/>
      <c r="G38" s="232"/>
      <c r="H38" s="54"/>
      <c r="I38" s="54">
        <v>0</v>
      </c>
      <c r="J38" s="403"/>
      <c r="K38" s="47" t="s">
        <v>296</v>
      </c>
      <c r="L38" s="230">
        <v>2112</v>
      </c>
      <c r="M38" s="230">
        <v>237</v>
      </c>
      <c r="N38" s="230">
        <v>132</v>
      </c>
      <c r="O38" s="7">
        <f t="shared" si="19"/>
        <v>6.6071807999999996E-2</v>
      </c>
      <c r="P38" s="169">
        <f t="shared" si="18"/>
        <v>2.3332187613157118</v>
      </c>
      <c r="X38" s="230"/>
      <c r="Y38" s="230"/>
      <c r="Z38" s="230"/>
      <c r="AA38" s="7"/>
    </row>
    <row r="39" spans="1:31" ht="12.75" customHeight="1" x14ac:dyDescent="0.45">
      <c r="A39" s="6">
        <f t="shared" si="4"/>
        <v>1</v>
      </c>
      <c r="B39" s="93" t="s">
        <v>129</v>
      </c>
      <c r="C39" s="47" t="s">
        <v>307</v>
      </c>
      <c r="D39" s="47" t="s">
        <v>277</v>
      </c>
      <c r="E39" s="47" t="s">
        <v>278</v>
      </c>
      <c r="F39" s="232" t="s">
        <v>279</v>
      </c>
      <c r="G39" s="232" t="s">
        <v>127</v>
      </c>
      <c r="H39" s="54" t="s">
        <v>280</v>
      </c>
      <c r="I39" s="54">
        <v>361.42700000000002</v>
      </c>
      <c r="J39" s="403">
        <v>0.11779611799999998</v>
      </c>
      <c r="K39" s="233" t="s">
        <v>284</v>
      </c>
      <c r="L39" s="230"/>
      <c r="M39" s="230"/>
      <c r="N39" s="230"/>
      <c r="O39" s="556">
        <v>0.83233354399999993</v>
      </c>
      <c r="P39" s="169">
        <f t="shared" si="18"/>
        <v>0</v>
      </c>
      <c r="Q39" t="s">
        <v>299</v>
      </c>
      <c r="R39" s="384" t="s">
        <v>300</v>
      </c>
      <c r="X39" s="230"/>
      <c r="Y39" s="230"/>
      <c r="Z39" s="230"/>
      <c r="AA39" s="7">
        <f t="shared" si="20"/>
        <v>0</v>
      </c>
    </row>
    <row r="40" spans="1:31" ht="12.75" customHeight="1" x14ac:dyDescent="0.45">
      <c r="A40" s="6"/>
      <c r="B40" s="613" t="s">
        <v>308</v>
      </c>
      <c r="C40" s="233" t="s">
        <v>309</v>
      </c>
      <c r="D40" s="47"/>
      <c r="E40" s="47"/>
      <c r="F40" s="232"/>
      <c r="G40" s="232"/>
      <c r="H40" s="54"/>
      <c r="I40" s="54">
        <v>0</v>
      </c>
      <c r="J40" s="403"/>
      <c r="K40" s="47" t="s">
        <v>291</v>
      </c>
      <c r="L40" s="230">
        <v>1538</v>
      </c>
      <c r="M40" s="230">
        <v>1412</v>
      </c>
      <c r="N40" s="230">
        <v>296</v>
      </c>
      <c r="O40" s="7">
        <f t="shared" si="19"/>
        <v>0.64281017600000001</v>
      </c>
      <c r="P40" s="169">
        <f t="shared" si="18"/>
        <v>22.699799021813586</v>
      </c>
      <c r="X40" s="230"/>
      <c r="Y40" s="230"/>
      <c r="Z40" s="230"/>
      <c r="AA40" s="7"/>
    </row>
    <row r="41" spans="1:31" ht="12.75" customHeight="1" x14ac:dyDescent="0.45">
      <c r="A41" s="6"/>
      <c r="B41" s="613" t="s">
        <v>310</v>
      </c>
      <c r="C41" s="233" t="s">
        <v>311</v>
      </c>
      <c r="D41" s="47"/>
      <c r="E41" s="47"/>
      <c r="F41" s="232"/>
      <c r="G41" s="232"/>
      <c r="H41" s="54"/>
      <c r="I41" s="54">
        <v>0</v>
      </c>
      <c r="J41" s="403"/>
      <c r="K41" s="47" t="s">
        <v>294</v>
      </c>
      <c r="L41" s="230">
        <v>1548</v>
      </c>
      <c r="M41" s="230">
        <v>442</v>
      </c>
      <c r="N41" s="230">
        <v>185</v>
      </c>
      <c r="O41" s="7">
        <f t="shared" si="19"/>
        <v>0.12657995999999999</v>
      </c>
      <c r="P41" s="169">
        <f t="shared" si="18"/>
        <v>4.4699660326926782</v>
      </c>
      <c r="X41" s="230"/>
      <c r="Y41" s="230"/>
      <c r="Z41" s="230"/>
      <c r="AA41" s="7"/>
    </row>
    <row r="42" spans="1:31" ht="12.75" customHeight="1" x14ac:dyDescent="0.45">
      <c r="A42" s="6"/>
      <c r="B42" s="613" t="s">
        <v>312</v>
      </c>
      <c r="C42" s="233" t="s">
        <v>313</v>
      </c>
      <c r="D42" s="47"/>
      <c r="E42" s="47"/>
      <c r="F42" s="232"/>
      <c r="G42" s="232"/>
      <c r="H42" s="54"/>
      <c r="I42" s="54">
        <v>0</v>
      </c>
      <c r="J42" s="403"/>
      <c r="K42" s="47" t="s">
        <v>296</v>
      </c>
      <c r="L42" s="230">
        <v>2012</v>
      </c>
      <c r="M42" s="230">
        <v>237</v>
      </c>
      <c r="N42" s="230">
        <v>132</v>
      </c>
      <c r="O42" s="7">
        <f t="shared" si="19"/>
        <v>6.2943408000000006E-2</v>
      </c>
      <c r="P42" s="169">
        <f t="shared" si="18"/>
        <v>2.2227443881473543</v>
      </c>
      <c r="X42" s="230"/>
      <c r="Y42" s="230"/>
      <c r="Z42" s="230"/>
      <c r="AA42" s="7"/>
    </row>
    <row r="43" spans="1:31" ht="12.75" customHeight="1" x14ac:dyDescent="0.45">
      <c r="A43" s="6">
        <f t="shared" ref="A43:A52" si="21">COUNTIF($B$9:$B$72,B43)</f>
        <v>0</v>
      </c>
      <c r="B43" s="93"/>
      <c r="C43" s="47" t="s">
        <v>314</v>
      </c>
      <c r="D43" s="47" t="s">
        <v>277</v>
      </c>
      <c r="E43" s="47" t="s">
        <v>278</v>
      </c>
      <c r="F43" s="232" t="s">
        <v>279</v>
      </c>
      <c r="G43" s="232" t="s">
        <v>127</v>
      </c>
      <c r="H43" s="54" t="s">
        <v>280</v>
      </c>
      <c r="I43" s="54">
        <v>442.13400000000001</v>
      </c>
      <c r="J43" s="403"/>
      <c r="K43" s="233" t="s">
        <v>284</v>
      </c>
      <c r="L43" s="230"/>
      <c r="M43" s="230"/>
      <c r="N43" s="230"/>
      <c r="O43" s="7">
        <f t="shared" ref="O43:O52" si="22">L43*M43*N43/10^9</f>
        <v>0</v>
      </c>
      <c r="P43" s="169">
        <f t="shared" si="18"/>
        <v>0</v>
      </c>
      <c r="Q43" t="s">
        <v>299</v>
      </c>
      <c r="R43" s="384" t="s">
        <v>300</v>
      </c>
      <c r="X43" s="230"/>
      <c r="Y43" s="230"/>
      <c r="Z43" s="230"/>
      <c r="AA43" s="7">
        <f t="shared" ref="AA43:AA52" si="23">X43*Y43*Z43/10^9</f>
        <v>0</v>
      </c>
    </row>
    <row r="44" spans="1:31" ht="12.75" customHeight="1" x14ac:dyDescent="0.45">
      <c r="A44" s="6">
        <f t="shared" si="21"/>
        <v>1</v>
      </c>
      <c r="B44" s="93" t="s">
        <v>130</v>
      </c>
      <c r="C44" s="47" t="s">
        <v>225</v>
      </c>
      <c r="D44" s="47" t="s">
        <v>277</v>
      </c>
      <c r="E44" s="47" t="s">
        <v>278</v>
      </c>
      <c r="F44" s="232" t="s">
        <v>279</v>
      </c>
      <c r="G44" s="232" t="s">
        <v>200</v>
      </c>
      <c r="H44" s="54" t="s">
        <v>280</v>
      </c>
      <c r="I44" s="54">
        <v>232.47730000000004</v>
      </c>
      <c r="J44" s="403">
        <v>5.7689561000000007E-2</v>
      </c>
      <c r="K44" s="47" t="s">
        <v>286</v>
      </c>
      <c r="L44" s="230">
        <v>700</v>
      </c>
      <c r="M44" s="230">
        <v>545</v>
      </c>
      <c r="N44" s="230">
        <v>1230</v>
      </c>
      <c r="O44" s="7">
        <f t="shared" si="22"/>
        <v>0.46924500000000002</v>
      </c>
      <c r="P44" s="169">
        <f t="shared" ref="P44:P52" si="24">(L44*$P$7*M44*$P$7*N44*$P$7)</f>
        <v>16.570626274576764</v>
      </c>
      <c r="R44" s="159"/>
      <c r="X44" s="230"/>
      <c r="Y44" s="230"/>
      <c r="Z44" s="230"/>
      <c r="AA44" s="7">
        <f t="shared" si="23"/>
        <v>0</v>
      </c>
    </row>
    <row r="45" spans="1:31" ht="12.75" customHeight="1" x14ac:dyDescent="0.45">
      <c r="A45" s="6">
        <f t="shared" si="21"/>
        <v>1</v>
      </c>
      <c r="B45" s="93" t="s">
        <v>131</v>
      </c>
      <c r="C45" s="47" t="s">
        <v>226</v>
      </c>
      <c r="D45" s="47" t="s">
        <v>277</v>
      </c>
      <c r="E45" s="47" t="s">
        <v>278</v>
      </c>
      <c r="F45" s="232" t="s">
        <v>279</v>
      </c>
      <c r="G45" s="232" t="s">
        <v>200</v>
      </c>
      <c r="H45" s="54" t="s">
        <v>280</v>
      </c>
      <c r="I45" s="54">
        <v>47.48040000000001</v>
      </c>
      <c r="J45" s="403"/>
      <c r="K45" s="47" t="s">
        <v>289</v>
      </c>
      <c r="L45" s="230">
        <v>680</v>
      </c>
      <c r="M45" s="230">
        <v>525</v>
      </c>
      <c r="N45" s="230">
        <v>90</v>
      </c>
      <c r="O45" s="7">
        <f t="shared" si="22"/>
        <v>3.2129999999999999E-2</v>
      </c>
      <c r="P45" s="169">
        <f t="shared" si="24"/>
        <v>1.1346188498591383</v>
      </c>
      <c r="R45" s="159"/>
      <c r="X45" s="230"/>
      <c r="Y45" s="230"/>
      <c r="Z45" s="230"/>
      <c r="AA45" s="7">
        <f t="shared" si="23"/>
        <v>0</v>
      </c>
    </row>
    <row r="46" spans="1:31" ht="12.75" customHeight="1" x14ac:dyDescent="0.45">
      <c r="A46" s="6">
        <f t="shared" si="21"/>
        <v>1</v>
      </c>
      <c r="B46" s="93" t="s">
        <v>132</v>
      </c>
      <c r="C46" s="47" t="s">
        <v>227</v>
      </c>
      <c r="D46" s="47" t="s">
        <v>277</v>
      </c>
      <c r="E46" s="47" t="s">
        <v>278</v>
      </c>
      <c r="F46" s="232" t="s">
        <v>279</v>
      </c>
      <c r="G46" s="232" t="s">
        <v>207</v>
      </c>
      <c r="H46" s="54" t="s">
        <v>280</v>
      </c>
      <c r="I46" s="54">
        <v>232.47730000000004</v>
      </c>
      <c r="J46" s="403">
        <v>5.7689561000000007E-2</v>
      </c>
      <c r="K46" s="47" t="s">
        <v>286</v>
      </c>
      <c r="L46" s="230">
        <v>700</v>
      </c>
      <c r="M46" s="230">
        <v>545</v>
      </c>
      <c r="N46" s="230">
        <v>1230</v>
      </c>
      <c r="O46" s="7">
        <f t="shared" si="22"/>
        <v>0.46924500000000002</v>
      </c>
      <c r="P46" s="169">
        <f t="shared" si="24"/>
        <v>16.570626274576764</v>
      </c>
      <c r="R46" s="159"/>
      <c r="X46" s="230"/>
      <c r="Y46" s="230"/>
      <c r="Z46" s="230"/>
      <c r="AA46" s="7">
        <f t="shared" si="23"/>
        <v>0</v>
      </c>
    </row>
    <row r="47" spans="1:31" ht="12.75" customHeight="1" x14ac:dyDescent="0.45">
      <c r="A47" s="6">
        <f t="shared" si="21"/>
        <v>1</v>
      </c>
      <c r="B47" s="93" t="s">
        <v>133</v>
      </c>
      <c r="C47" s="47" t="s">
        <v>228</v>
      </c>
      <c r="D47" s="47" t="s">
        <v>277</v>
      </c>
      <c r="E47" s="47" t="s">
        <v>278</v>
      </c>
      <c r="F47" s="232" t="s">
        <v>279</v>
      </c>
      <c r="G47" s="232" t="s">
        <v>207</v>
      </c>
      <c r="H47" s="54" t="s">
        <v>280</v>
      </c>
      <c r="I47" s="54">
        <v>47.48040000000001</v>
      </c>
      <c r="J47" s="403"/>
      <c r="K47" s="47" t="s">
        <v>289</v>
      </c>
      <c r="L47" s="230">
        <v>680</v>
      </c>
      <c r="M47" s="230">
        <v>525</v>
      </c>
      <c r="N47" s="230">
        <v>90</v>
      </c>
      <c r="O47" s="7">
        <f t="shared" si="22"/>
        <v>3.2129999999999999E-2</v>
      </c>
      <c r="P47" s="169">
        <f t="shared" si="24"/>
        <v>1.1346188498591383</v>
      </c>
      <c r="R47" s="159"/>
      <c r="X47" s="230"/>
      <c r="Y47" s="230"/>
      <c r="Z47" s="230"/>
      <c r="AA47" s="7">
        <f t="shared" si="23"/>
        <v>0</v>
      </c>
    </row>
    <row r="48" spans="1:31" ht="12.75" customHeight="1" x14ac:dyDescent="0.45">
      <c r="A48" s="6">
        <f t="shared" si="21"/>
        <v>1</v>
      </c>
      <c r="B48" s="93" t="s">
        <v>134</v>
      </c>
      <c r="C48" s="47" t="s">
        <v>229</v>
      </c>
      <c r="D48" s="47" t="s">
        <v>277</v>
      </c>
      <c r="E48" s="47" t="s">
        <v>278</v>
      </c>
      <c r="F48" s="232" t="s">
        <v>279</v>
      </c>
      <c r="G48" s="232" t="s">
        <v>200</v>
      </c>
      <c r="H48" s="54" t="s">
        <v>280</v>
      </c>
      <c r="I48" s="54">
        <v>235.55070000000001</v>
      </c>
      <c r="J48" s="403">
        <v>6.3108892999999985E-2</v>
      </c>
      <c r="K48" s="47" t="s">
        <v>286</v>
      </c>
      <c r="L48" s="230">
        <v>1320</v>
      </c>
      <c r="M48" s="230">
        <v>545</v>
      </c>
      <c r="N48" s="230">
        <v>860</v>
      </c>
      <c r="O48" s="7">
        <f t="shared" si="22"/>
        <v>0.61868400000000001</v>
      </c>
      <c r="P48" s="169">
        <f t="shared" si="24"/>
        <v>21.847822237978562</v>
      </c>
      <c r="R48" s="159"/>
      <c r="X48" s="230"/>
      <c r="Y48" s="230"/>
      <c r="Z48" s="230"/>
      <c r="AA48" s="7">
        <f t="shared" si="23"/>
        <v>0</v>
      </c>
    </row>
    <row r="49" spans="1:27" ht="12.75" customHeight="1" x14ac:dyDescent="0.45">
      <c r="A49" s="6">
        <f t="shared" si="21"/>
        <v>1</v>
      </c>
      <c r="B49" s="93" t="s">
        <v>135</v>
      </c>
      <c r="C49" s="47" t="s">
        <v>230</v>
      </c>
      <c r="D49" s="47" t="s">
        <v>277</v>
      </c>
      <c r="E49" s="47" t="s">
        <v>278</v>
      </c>
      <c r="F49" s="232" t="s">
        <v>279</v>
      </c>
      <c r="G49" s="232" t="s">
        <v>200</v>
      </c>
      <c r="H49" s="54" t="s">
        <v>280</v>
      </c>
      <c r="I49" s="54">
        <v>93.448300000000032</v>
      </c>
      <c r="J49" s="403"/>
      <c r="K49" s="47" t="s">
        <v>289</v>
      </c>
      <c r="L49" s="230">
        <v>1290</v>
      </c>
      <c r="M49" s="230">
        <v>525</v>
      </c>
      <c r="N49" s="230">
        <v>90</v>
      </c>
      <c r="O49" s="7">
        <f t="shared" si="22"/>
        <v>6.09525E-2</v>
      </c>
      <c r="P49" s="169">
        <f t="shared" si="24"/>
        <v>2.1524387004680716</v>
      </c>
      <c r="R49" s="159"/>
      <c r="X49" s="230"/>
      <c r="Y49" s="230"/>
      <c r="Z49" s="230"/>
      <c r="AA49" s="7">
        <f t="shared" si="23"/>
        <v>0</v>
      </c>
    </row>
    <row r="50" spans="1:27" ht="12.75" customHeight="1" x14ac:dyDescent="0.45">
      <c r="A50" s="6">
        <f t="shared" si="21"/>
        <v>1</v>
      </c>
      <c r="B50" s="93" t="s">
        <v>136</v>
      </c>
      <c r="C50" s="47" t="s">
        <v>231</v>
      </c>
      <c r="D50" s="47" t="s">
        <v>277</v>
      </c>
      <c r="E50" s="47" t="s">
        <v>278</v>
      </c>
      <c r="F50" s="232" t="s">
        <v>279</v>
      </c>
      <c r="G50" s="232" t="s">
        <v>207</v>
      </c>
      <c r="H50" s="54" t="s">
        <v>280</v>
      </c>
      <c r="I50" s="54">
        <v>235.55070000000001</v>
      </c>
      <c r="J50" s="403">
        <v>6.3108892999999985E-2</v>
      </c>
      <c r="K50" s="47" t="s">
        <v>286</v>
      </c>
      <c r="L50" s="230">
        <v>1320</v>
      </c>
      <c r="M50" s="230">
        <v>545</v>
      </c>
      <c r="N50" s="230">
        <v>860</v>
      </c>
      <c r="O50" s="7">
        <f t="shared" si="22"/>
        <v>0.61868400000000001</v>
      </c>
      <c r="P50" s="169">
        <f t="shared" si="24"/>
        <v>21.847822237978562</v>
      </c>
      <c r="R50" s="159"/>
      <c r="X50" s="230"/>
      <c r="Y50" s="230"/>
      <c r="Z50" s="230"/>
      <c r="AA50" s="7">
        <f t="shared" si="23"/>
        <v>0</v>
      </c>
    </row>
    <row r="51" spans="1:27" ht="12.75" customHeight="1" x14ac:dyDescent="0.45">
      <c r="A51" s="6">
        <f t="shared" si="21"/>
        <v>1</v>
      </c>
      <c r="B51" s="93" t="s">
        <v>137</v>
      </c>
      <c r="C51" s="47" t="s">
        <v>232</v>
      </c>
      <c r="D51" s="47" t="s">
        <v>277</v>
      </c>
      <c r="E51" s="47" t="s">
        <v>278</v>
      </c>
      <c r="F51" s="232" t="s">
        <v>279</v>
      </c>
      <c r="G51" s="232" t="s">
        <v>207</v>
      </c>
      <c r="H51" s="54" t="s">
        <v>280</v>
      </c>
      <c r="I51" s="54">
        <v>93.448300000000032</v>
      </c>
      <c r="J51" s="403"/>
      <c r="K51" s="47" t="s">
        <v>289</v>
      </c>
      <c r="L51" s="230">
        <v>1290</v>
      </c>
      <c r="M51" s="230">
        <v>525</v>
      </c>
      <c r="N51" s="230">
        <v>90</v>
      </c>
      <c r="O51" s="7">
        <f t="shared" si="22"/>
        <v>6.09525E-2</v>
      </c>
      <c r="P51" s="169">
        <f t="shared" si="24"/>
        <v>2.1524387004680716</v>
      </c>
      <c r="R51" s="159"/>
      <c r="X51" s="230"/>
      <c r="Y51" s="230"/>
      <c r="Z51" s="230"/>
      <c r="AA51" s="7">
        <f t="shared" si="23"/>
        <v>0</v>
      </c>
    </row>
    <row r="52" spans="1:27" ht="12.75" customHeight="1" x14ac:dyDescent="0.5">
      <c r="A52" s="6">
        <f t="shared" si="21"/>
        <v>1</v>
      </c>
      <c r="B52" s="93" t="s">
        <v>21</v>
      </c>
      <c r="C52" s="47" t="s">
        <v>233</v>
      </c>
      <c r="D52" s="47" t="s">
        <v>315</v>
      </c>
      <c r="E52" s="47" t="s">
        <v>278</v>
      </c>
      <c r="F52" s="232" t="s">
        <v>316</v>
      </c>
      <c r="G52" s="232" t="s">
        <v>234</v>
      </c>
      <c r="H52" s="54" t="s">
        <v>280</v>
      </c>
      <c r="I52" s="54">
        <v>121.96800000000002</v>
      </c>
      <c r="J52" s="403">
        <v>2.2789658000000001E-2</v>
      </c>
      <c r="K52" s="47" t="s">
        <v>317</v>
      </c>
      <c r="L52" s="230">
        <v>559</v>
      </c>
      <c r="M52" s="230">
        <v>446</v>
      </c>
      <c r="N52" s="230">
        <v>550</v>
      </c>
      <c r="O52" s="7">
        <f t="shared" si="22"/>
        <v>0.13712269999999999</v>
      </c>
      <c r="P52" s="169">
        <f t="shared" si="24"/>
        <v>4.8422658002981542</v>
      </c>
      <c r="Q52" s="629" t="s">
        <v>318</v>
      </c>
      <c r="R52" s="159"/>
      <c r="X52" s="230"/>
      <c r="Y52" s="230"/>
      <c r="Z52" s="230"/>
      <c r="AA52" s="7">
        <f t="shared" si="23"/>
        <v>0</v>
      </c>
    </row>
    <row r="53" spans="1:27" ht="12.75" customHeight="1" x14ac:dyDescent="0.5">
      <c r="A53" s="6">
        <f t="shared" ref="A53:A71" si="25">COUNTIF($B$9:$B$72,B53)</f>
        <v>1</v>
      </c>
      <c r="B53" s="93" t="s">
        <v>19</v>
      </c>
      <c r="C53" s="47" t="s">
        <v>235</v>
      </c>
      <c r="D53" s="47" t="s">
        <v>315</v>
      </c>
      <c r="E53" s="47" t="s">
        <v>278</v>
      </c>
      <c r="F53" s="232" t="s">
        <v>316</v>
      </c>
      <c r="G53" s="232" t="s">
        <v>234</v>
      </c>
      <c r="H53" s="54" t="s">
        <v>280</v>
      </c>
      <c r="I53" s="54">
        <v>316.41500000000008</v>
      </c>
      <c r="J53" s="403">
        <v>6.3108892999999985E-2</v>
      </c>
      <c r="K53" s="47" t="s">
        <v>317</v>
      </c>
      <c r="L53" s="230">
        <v>1277</v>
      </c>
      <c r="M53" s="230">
        <v>502</v>
      </c>
      <c r="N53" s="230">
        <v>826</v>
      </c>
      <c r="O53" s="7">
        <f t="shared" ref="O53:O71" si="26">L53*M53*N53/10^9</f>
        <v>0.52951060400000005</v>
      </c>
      <c r="P53" s="169">
        <f t="shared" ref="P53:P71" si="27">(L53*$P$7*M53*$P$7*N53*$P$7)</f>
        <v>18.698808356635471</v>
      </c>
      <c r="Q53" s="9" t="s">
        <v>319</v>
      </c>
      <c r="R53" s="159"/>
      <c r="X53" s="230"/>
      <c r="Y53" s="230"/>
      <c r="Z53" s="230"/>
      <c r="AA53" s="7">
        <f t="shared" ref="AA53:AA71" si="28">X53*Y53*Z53/10^9</f>
        <v>0</v>
      </c>
    </row>
    <row r="54" spans="1:27" ht="12.75" customHeight="1" x14ac:dyDescent="0.5">
      <c r="A54" s="6">
        <f t="shared" si="25"/>
        <v>1</v>
      </c>
      <c r="B54" s="93" t="s">
        <v>23</v>
      </c>
      <c r="C54" s="47" t="s">
        <v>236</v>
      </c>
      <c r="D54" s="47" t="s">
        <v>315</v>
      </c>
      <c r="E54" s="47" t="s">
        <v>278</v>
      </c>
      <c r="F54" s="232" t="s">
        <v>316</v>
      </c>
      <c r="G54" s="232" t="s">
        <v>234</v>
      </c>
      <c r="H54" s="54" t="s">
        <v>280</v>
      </c>
      <c r="I54" s="54">
        <v>273.46000000000004</v>
      </c>
      <c r="J54" s="403">
        <v>5.7689561000000007E-2</v>
      </c>
      <c r="K54" s="47" t="s">
        <v>317</v>
      </c>
      <c r="L54" s="230">
        <v>665</v>
      </c>
      <c r="M54" s="230">
        <v>502</v>
      </c>
      <c r="N54" s="230">
        <v>1202</v>
      </c>
      <c r="O54" s="7">
        <f t="shared" si="26"/>
        <v>0.40126366000000002</v>
      </c>
      <c r="P54" s="169">
        <f t="shared" si="27"/>
        <v>14.169975487067175</v>
      </c>
      <c r="Q54" s="9" t="s">
        <v>319</v>
      </c>
      <c r="R54" s="159"/>
      <c r="X54" s="230"/>
      <c r="Y54" s="230"/>
      <c r="Z54" s="230"/>
      <c r="AA54" s="7">
        <f t="shared" si="28"/>
        <v>0</v>
      </c>
    </row>
    <row r="55" spans="1:27" ht="12.75" customHeight="1" x14ac:dyDescent="0.5">
      <c r="A55" s="6">
        <f t="shared" si="25"/>
        <v>1</v>
      </c>
      <c r="B55" s="93" t="s">
        <v>25</v>
      </c>
      <c r="C55" s="47" t="s">
        <v>237</v>
      </c>
      <c r="D55" s="47" t="s">
        <v>315</v>
      </c>
      <c r="E55" s="47" t="s">
        <v>278</v>
      </c>
      <c r="F55" s="232" t="s">
        <v>316</v>
      </c>
      <c r="G55" s="232" t="s">
        <v>234</v>
      </c>
      <c r="H55" s="631" t="s">
        <v>320</v>
      </c>
      <c r="I55" s="54">
        <v>437.41500000000008</v>
      </c>
      <c r="J55" s="403">
        <v>0.12739538400000003</v>
      </c>
      <c r="K55" s="233" t="s">
        <v>284</v>
      </c>
      <c r="L55" s="230"/>
      <c r="M55" s="230"/>
      <c r="N55" s="230"/>
      <c r="O55" s="556">
        <v>0.67556784999999997</v>
      </c>
      <c r="P55" s="169"/>
      <c r="Q55" s="9" t="s">
        <v>319</v>
      </c>
      <c r="R55" s="159"/>
      <c r="X55" s="230"/>
      <c r="Y55" s="230"/>
      <c r="Z55" s="230"/>
      <c r="AA55" s="7"/>
    </row>
    <row r="56" spans="1:27" ht="12.75" customHeight="1" x14ac:dyDescent="0.5">
      <c r="A56" s="6">
        <f t="shared" si="25"/>
        <v>1</v>
      </c>
      <c r="B56" s="613" t="s">
        <v>321</v>
      </c>
      <c r="C56" s="233" t="s">
        <v>237</v>
      </c>
      <c r="D56" s="47" t="s">
        <v>315</v>
      </c>
      <c r="E56" s="47" t="s">
        <v>278</v>
      </c>
      <c r="F56" s="232" t="s">
        <v>316</v>
      </c>
      <c r="G56" s="232" t="s">
        <v>234</v>
      </c>
      <c r="H56" s="54" t="s">
        <v>280</v>
      </c>
      <c r="I56" s="54">
        <v>0</v>
      </c>
      <c r="J56" s="403"/>
      <c r="K56" s="47" t="s">
        <v>291</v>
      </c>
      <c r="L56" s="230">
        <v>1108</v>
      </c>
      <c r="M56" s="230">
        <v>623</v>
      </c>
      <c r="N56" s="230">
        <v>450</v>
      </c>
      <c r="O56" s="7">
        <f t="shared" si="26"/>
        <v>0.31062780000000001</v>
      </c>
      <c r="P56" s="169">
        <f t="shared" si="27"/>
        <v>10.96931706101072</v>
      </c>
      <c r="Q56" s="9" t="s">
        <v>319</v>
      </c>
      <c r="R56" s="159"/>
      <c r="X56" s="230"/>
      <c r="Y56" s="230"/>
      <c r="Z56" s="230"/>
      <c r="AA56" s="7">
        <f t="shared" si="28"/>
        <v>0</v>
      </c>
    </row>
    <row r="57" spans="1:27" ht="12.75" customHeight="1" x14ac:dyDescent="0.5">
      <c r="A57" s="6">
        <f t="shared" ref="A57:A58" si="29">COUNTIF($B$9:$B$72,B57)</f>
        <v>1</v>
      </c>
      <c r="B57" s="613" t="s">
        <v>322</v>
      </c>
      <c r="C57" s="233" t="s">
        <v>237</v>
      </c>
      <c r="D57" s="47" t="s">
        <v>315</v>
      </c>
      <c r="E57" s="47" t="s">
        <v>278</v>
      </c>
      <c r="F57" s="232" t="s">
        <v>316</v>
      </c>
      <c r="G57" s="232" t="s">
        <v>234</v>
      </c>
      <c r="H57" s="54" t="s">
        <v>280</v>
      </c>
      <c r="I57" s="54">
        <v>0</v>
      </c>
      <c r="J57" s="403"/>
      <c r="K57" s="47" t="s">
        <v>294</v>
      </c>
      <c r="L57" s="230">
        <v>1870</v>
      </c>
      <c r="M57" s="230">
        <v>760</v>
      </c>
      <c r="N57" s="230">
        <v>166</v>
      </c>
      <c r="O57" s="7">
        <f t="shared" ref="O57:O58" si="30">L57*M57*N57/10^9</f>
        <v>0.2359192</v>
      </c>
      <c r="P57" s="169">
        <f t="shared" ref="P57:P58" si="31">(L57*$P$7*M57*$P$7*N57*$P$7)</f>
        <v>8.3311039951350168</v>
      </c>
      <c r="Q57" s="9" t="s">
        <v>319</v>
      </c>
      <c r="R57" s="159"/>
      <c r="X57" s="230"/>
      <c r="Y57" s="230"/>
      <c r="Z57" s="230"/>
      <c r="AA57" s="7">
        <f t="shared" ref="AA57:AA58" si="32">X57*Y57*Z57/10^9</f>
        <v>0</v>
      </c>
    </row>
    <row r="58" spans="1:27" ht="12.75" customHeight="1" x14ac:dyDescent="0.5">
      <c r="A58" s="6">
        <f t="shared" si="29"/>
        <v>1</v>
      </c>
      <c r="B58" s="613" t="s">
        <v>323</v>
      </c>
      <c r="C58" s="233" t="s">
        <v>237</v>
      </c>
      <c r="D58" s="47" t="s">
        <v>315</v>
      </c>
      <c r="E58" s="47" t="s">
        <v>278</v>
      </c>
      <c r="F58" s="232" t="s">
        <v>316</v>
      </c>
      <c r="G58" s="232" t="s">
        <v>234</v>
      </c>
      <c r="H58" s="54" t="s">
        <v>280</v>
      </c>
      <c r="I58" s="54">
        <v>0</v>
      </c>
      <c r="J58" s="403"/>
      <c r="K58" s="47" t="s">
        <v>296</v>
      </c>
      <c r="L58" s="230">
        <v>1845</v>
      </c>
      <c r="M58" s="230">
        <v>1110</v>
      </c>
      <c r="N58" s="230">
        <v>63</v>
      </c>
      <c r="O58" s="7">
        <f t="shared" si="30"/>
        <v>0.12902084999999999</v>
      </c>
      <c r="P58" s="169">
        <f t="shared" si="31"/>
        <v>4.5561621050372993</v>
      </c>
      <c r="Q58" s="9" t="s">
        <v>319</v>
      </c>
      <c r="R58" s="159"/>
      <c r="X58" s="230"/>
      <c r="Y58" s="230"/>
      <c r="Z58" s="230"/>
      <c r="AA58" s="7">
        <f t="shared" si="32"/>
        <v>0</v>
      </c>
    </row>
    <row r="59" spans="1:27" ht="12.75" customHeight="1" x14ac:dyDescent="0.5">
      <c r="A59" s="6">
        <f t="shared" si="25"/>
        <v>1</v>
      </c>
      <c r="B59" s="93" t="s">
        <v>15</v>
      </c>
      <c r="C59" s="47" t="s">
        <v>238</v>
      </c>
      <c r="D59" s="47" t="s">
        <v>315</v>
      </c>
      <c r="E59" s="47" t="s">
        <v>278</v>
      </c>
      <c r="F59" s="232" t="s">
        <v>316</v>
      </c>
      <c r="G59" s="232" t="s">
        <v>234</v>
      </c>
      <c r="H59" s="631" t="s">
        <v>320</v>
      </c>
      <c r="I59" s="54">
        <v>283.50300000000004</v>
      </c>
      <c r="J59" s="403">
        <v>6.8555896000000005E-2</v>
      </c>
      <c r="K59" s="233" t="s">
        <v>324</v>
      </c>
      <c r="L59" s="230"/>
      <c r="M59" s="230"/>
      <c r="N59" s="230"/>
      <c r="O59" s="556">
        <v>0.52210425000000005</v>
      </c>
      <c r="P59" s="169"/>
      <c r="Q59" s="9" t="s">
        <v>319</v>
      </c>
      <c r="R59" s="159"/>
      <c r="X59" s="230"/>
      <c r="Y59" s="230"/>
      <c r="Z59" s="230"/>
      <c r="AA59" s="7"/>
    </row>
    <row r="60" spans="1:27" ht="12.75" customHeight="1" x14ac:dyDescent="0.5">
      <c r="A60" s="6">
        <f t="shared" ref="A60:A68" si="33">COUNTIF($B$9:$B$72,B60)</f>
        <v>1</v>
      </c>
      <c r="B60" s="613" t="s">
        <v>325</v>
      </c>
      <c r="C60" s="233" t="s">
        <v>238</v>
      </c>
      <c r="D60" s="47" t="s">
        <v>315</v>
      </c>
      <c r="E60" s="47" t="s">
        <v>278</v>
      </c>
      <c r="F60" s="232" t="s">
        <v>316</v>
      </c>
      <c r="G60" s="232" t="s">
        <v>234</v>
      </c>
      <c r="H60" s="54" t="s">
        <v>280</v>
      </c>
      <c r="I60" s="54">
        <v>0</v>
      </c>
      <c r="J60" s="403">
        <v>4.8676296000000001E-2</v>
      </c>
      <c r="K60" s="47" t="s">
        <v>286</v>
      </c>
      <c r="L60" s="230">
        <v>1970</v>
      </c>
      <c r="M60" s="230">
        <v>1245</v>
      </c>
      <c r="N60" s="230">
        <v>185</v>
      </c>
      <c r="O60" s="7">
        <f t="shared" ref="O60:O68" si="34">L60*M60*N60/10^9</f>
        <v>0.45374025000000001</v>
      </c>
      <c r="P60" s="169">
        <f t="shared" ref="P60:P68" si="35">(L60*$P$7*M60*$P$7*N60*$P$7)</f>
        <v>16.023101169928353</v>
      </c>
      <c r="Q60" s="9" t="s">
        <v>319</v>
      </c>
      <c r="R60" s="159"/>
      <c r="X60" s="230"/>
      <c r="Y60" s="230"/>
      <c r="Z60" s="230"/>
      <c r="AA60" s="7">
        <f t="shared" ref="AA60:AA68" si="36">X60*Y60*Z60/10^9</f>
        <v>0</v>
      </c>
    </row>
    <row r="61" spans="1:27" ht="12.75" customHeight="1" x14ac:dyDescent="0.5">
      <c r="A61" s="6">
        <f t="shared" ref="A61" si="37">COUNTIF($B$9:$B$72,B61)</f>
        <v>1</v>
      </c>
      <c r="B61" s="613" t="s">
        <v>326</v>
      </c>
      <c r="C61" s="233" t="s">
        <v>238</v>
      </c>
      <c r="D61" s="47" t="s">
        <v>315</v>
      </c>
      <c r="E61" s="47" t="s">
        <v>278</v>
      </c>
      <c r="F61" s="232" t="s">
        <v>316</v>
      </c>
      <c r="G61" s="232" t="s">
        <v>234</v>
      </c>
      <c r="H61" s="54" t="s">
        <v>280</v>
      </c>
      <c r="I61" s="54">
        <v>0</v>
      </c>
      <c r="J61" s="403">
        <v>1.9879600000000001E-2</v>
      </c>
      <c r="K61" s="47" t="s">
        <v>289</v>
      </c>
      <c r="L61" s="230">
        <v>2110</v>
      </c>
      <c r="M61" s="230">
        <v>240</v>
      </c>
      <c r="N61" s="230">
        <v>135</v>
      </c>
      <c r="O61" s="7">
        <f t="shared" ref="O61" si="38">L61*M61*N61/10^9</f>
        <v>6.8363999999999994E-2</v>
      </c>
      <c r="P61" s="169">
        <f t="shared" ref="P61" si="39">(L61*$P$7*M61*$P$7*N61*$P$7)</f>
        <v>2.4141638049103684</v>
      </c>
      <c r="Q61" s="9" t="s">
        <v>319</v>
      </c>
      <c r="R61" s="159"/>
      <c r="X61" s="230"/>
      <c r="Y61" s="230"/>
      <c r="Z61" s="230"/>
      <c r="AA61" s="7">
        <f t="shared" ref="AA61" si="40">X61*Y61*Z61/10^9</f>
        <v>0</v>
      </c>
    </row>
    <row r="62" spans="1:27" ht="12.75" customHeight="1" x14ac:dyDescent="0.5">
      <c r="A62" s="6">
        <f t="shared" si="25"/>
        <v>1</v>
      </c>
      <c r="B62" s="93" t="s">
        <v>12</v>
      </c>
      <c r="C62" s="47" t="s">
        <v>239</v>
      </c>
      <c r="D62" s="47" t="s">
        <v>315</v>
      </c>
      <c r="E62" s="47" t="s">
        <v>278</v>
      </c>
      <c r="F62" s="232" t="s">
        <v>316</v>
      </c>
      <c r="G62" s="232" t="s">
        <v>234</v>
      </c>
      <c r="H62" s="631" t="s">
        <v>320</v>
      </c>
      <c r="I62" s="54">
        <v>273.21800000000007</v>
      </c>
      <c r="J62" s="403">
        <v>6.4370735999999998E-2</v>
      </c>
      <c r="K62" s="233" t="s">
        <v>324</v>
      </c>
      <c r="L62" s="230"/>
      <c r="M62" s="230"/>
      <c r="N62" s="230"/>
      <c r="O62" s="556">
        <v>0.49583175000000002</v>
      </c>
      <c r="P62" s="169"/>
      <c r="Q62" s="9" t="s">
        <v>319</v>
      </c>
      <c r="R62" s="159"/>
      <c r="X62" s="230"/>
      <c r="Y62" s="230"/>
      <c r="Z62" s="230"/>
      <c r="AA62" s="7"/>
    </row>
    <row r="63" spans="1:27" ht="12.75" customHeight="1" x14ac:dyDescent="0.5">
      <c r="A63" s="6">
        <f t="shared" si="33"/>
        <v>1</v>
      </c>
      <c r="B63" s="613" t="s">
        <v>327</v>
      </c>
      <c r="C63" s="233" t="s">
        <v>239</v>
      </c>
      <c r="D63" s="47" t="s">
        <v>315</v>
      </c>
      <c r="E63" s="47" t="s">
        <v>278</v>
      </c>
      <c r="F63" s="232" t="s">
        <v>316</v>
      </c>
      <c r="G63" s="232" t="s">
        <v>234</v>
      </c>
      <c r="H63" s="54" t="s">
        <v>280</v>
      </c>
      <c r="I63" s="54">
        <v>0</v>
      </c>
      <c r="J63" s="403">
        <v>4.5479135999999996E-2</v>
      </c>
      <c r="K63" s="47" t="s">
        <v>286</v>
      </c>
      <c r="L63" s="230">
        <v>1870</v>
      </c>
      <c r="M63" s="230">
        <v>1245</v>
      </c>
      <c r="N63" s="230">
        <v>185</v>
      </c>
      <c r="O63" s="7">
        <f t="shared" si="34"/>
        <v>0.43070775</v>
      </c>
      <c r="P63" s="169">
        <f t="shared" si="35"/>
        <v>15.209745780591886</v>
      </c>
      <c r="Q63" s="9" t="s">
        <v>319</v>
      </c>
      <c r="R63" s="159"/>
      <c r="X63" s="230"/>
      <c r="Y63" s="230"/>
      <c r="Z63" s="230"/>
      <c r="AA63" s="7">
        <f t="shared" si="36"/>
        <v>0</v>
      </c>
    </row>
    <row r="64" spans="1:27" ht="12.75" customHeight="1" x14ac:dyDescent="0.5">
      <c r="A64" s="6">
        <f t="shared" ref="A64" si="41">COUNTIF($B$9:$B$72,B64)</f>
        <v>1</v>
      </c>
      <c r="B64" s="613" t="s">
        <v>328</v>
      </c>
      <c r="C64" s="233" t="s">
        <v>239</v>
      </c>
      <c r="D64" s="47" t="s">
        <v>315</v>
      </c>
      <c r="E64" s="47" t="s">
        <v>278</v>
      </c>
      <c r="F64" s="232" t="s">
        <v>316</v>
      </c>
      <c r="G64" s="232" t="s">
        <v>234</v>
      </c>
      <c r="H64" s="54" t="s">
        <v>280</v>
      </c>
      <c r="I64" s="54">
        <v>0</v>
      </c>
      <c r="J64" s="403">
        <v>1.8891599999999998E-2</v>
      </c>
      <c r="K64" s="47" t="s">
        <v>289</v>
      </c>
      <c r="L64" s="230">
        <v>2010</v>
      </c>
      <c r="M64" s="230">
        <v>240</v>
      </c>
      <c r="N64" s="230">
        <v>135</v>
      </c>
      <c r="O64" s="7">
        <f t="shared" ref="O64" si="42">L64*M64*N64/10^9</f>
        <v>6.5124000000000001E-2</v>
      </c>
      <c r="P64" s="169">
        <f t="shared" ref="P64" si="43">(L64*$P$7*M64*$P$7*N64*$P$7)</f>
        <v>2.2997484587060857</v>
      </c>
      <c r="Q64" s="9" t="s">
        <v>319</v>
      </c>
      <c r="R64" s="159"/>
      <c r="X64" s="230"/>
      <c r="Y64" s="230"/>
      <c r="Z64" s="230"/>
      <c r="AA64" s="7">
        <f t="shared" ref="AA64" si="44">X64*Y64*Z64/10^9</f>
        <v>0</v>
      </c>
    </row>
    <row r="65" spans="1:27" ht="12.75" customHeight="1" x14ac:dyDescent="0.5">
      <c r="A65" s="6">
        <f t="shared" si="25"/>
        <v>1</v>
      </c>
      <c r="B65" s="93" t="s">
        <v>17</v>
      </c>
      <c r="C65" s="47" t="s">
        <v>240</v>
      </c>
      <c r="D65" s="47" t="s">
        <v>315</v>
      </c>
      <c r="E65" s="47" t="s">
        <v>278</v>
      </c>
      <c r="F65" s="232" t="s">
        <v>316</v>
      </c>
      <c r="G65" s="232" t="s">
        <v>234</v>
      </c>
      <c r="H65" s="631" t="s">
        <v>320</v>
      </c>
      <c r="I65" s="54">
        <v>319.19800000000009</v>
      </c>
      <c r="J65" s="403">
        <v>7.6253336000000005E-2</v>
      </c>
      <c r="K65" s="233" t="s">
        <v>324</v>
      </c>
      <c r="L65" s="230"/>
      <c r="M65" s="230"/>
      <c r="N65" s="230"/>
      <c r="O65" s="556">
        <v>0.59120174999999997</v>
      </c>
      <c r="P65" s="169"/>
      <c r="Q65" s="9" t="s">
        <v>319</v>
      </c>
      <c r="R65" s="159"/>
      <c r="X65" s="230"/>
      <c r="Y65" s="230"/>
      <c r="Z65" s="230"/>
      <c r="AA65" s="7"/>
    </row>
    <row r="66" spans="1:27" ht="12.75" customHeight="1" x14ac:dyDescent="0.5">
      <c r="A66" s="6">
        <f t="shared" si="33"/>
        <v>1</v>
      </c>
      <c r="B66" s="613" t="s">
        <v>329</v>
      </c>
      <c r="C66" s="233" t="s">
        <v>240</v>
      </c>
      <c r="D66" s="47" t="s">
        <v>315</v>
      </c>
      <c r="E66" s="47" t="s">
        <v>278</v>
      </c>
      <c r="F66" s="232" t="s">
        <v>316</v>
      </c>
      <c r="G66" s="232" t="s">
        <v>234</v>
      </c>
      <c r="H66" s="54" t="s">
        <v>280</v>
      </c>
      <c r="I66" s="54"/>
      <c r="J66" s="403">
        <v>5.6373736000000001E-2</v>
      </c>
      <c r="K66" s="47" t="s">
        <v>286</v>
      </c>
      <c r="L66" s="230">
        <v>2270</v>
      </c>
      <c r="M66" s="230">
        <v>1245</v>
      </c>
      <c r="N66" s="230">
        <v>185</v>
      </c>
      <c r="O66" s="7">
        <f t="shared" si="34"/>
        <v>0.52283774999999999</v>
      </c>
      <c r="P66" s="169">
        <f t="shared" si="35"/>
        <v>18.463167337937744</v>
      </c>
      <c r="Q66" s="9" t="s">
        <v>319</v>
      </c>
      <c r="R66" s="159"/>
      <c r="X66" s="230"/>
      <c r="Y66" s="230"/>
      <c r="Z66" s="230"/>
      <c r="AA66" s="7">
        <f t="shared" si="36"/>
        <v>0</v>
      </c>
    </row>
    <row r="67" spans="1:27" ht="12.75" customHeight="1" x14ac:dyDescent="0.5">
      <c r="A67" s="6">
        <f t="shared" si="33"/>
        <v>1</v>
      </c>
      <c r="B67" s="613" t="s">
        <v>330</v>
      </c>
      <c r="C67" s="233" t="s">
        <v>240</v>
      </c>
      <c r="D67" s="47" t="s">
        <v>315</v>
      </c>
      <c r="E67" s="47" t="s">
        <v>278</v>
      </c>
      <c r="F67" s="232" t="s">
        <v>316</v>
      </c>
      <c r="G67" s="232" t="s">
        <v>234</v>
      </c>
      <c r="H67" s="54" t="s">
        <v>280</v>
      </c>
      <c r="I67" s="54"/>
      <c r="J67" s="403">
        <v>1.9879600000000001E-2</v>
      </c>
      <c r="K67" s="47" t="s">
        <v>289</v>
      </c>
      <c r="L67" s="230">
        <v>2110</v>
      </c>
      <c r="M67" s="230">
        <v>240</v>
      </c>
      <c r="N67" s="230">
        <v>135</v>
      </c>
      <c r="O67" s="7">
        <f t="shared" si="34"/>
        <v>6.8363999999999994E-2</v>
      </c>
      <c r="P67" s="169">
        <f t="shared" si="35"/>
        <v>2.4141638049103684</v>
      </c>
      <c r="Q67" s="9" t="s">
        <v>319</v>
      </c>
      <c r="R67" s="159"/>
      <c r="X67" s="230"/>
      <c r="Y67" s="230"/>
      <c r="Z67" s="230"/>
      <c r="AA67" s="7">
        <f t="shared" si="36"/>
        <v>0</v>
      </c>
    </row>
    <row r="68" spans="1:27" ht="12.75" customHeight="1" x14ac:dyDescent="0.45">
      <c r="A68" s="6">
        <f t="shared" si="33"/>
        <v>0</v>
      </c>
      <c r="B68" s="93"/>
      <c r="C68" s="47"/>
      <c r="D68" s="47"/>
      <c r="E68" s="47"/>
      <c r="F68" s="232"/>
      <c r="G68" s="232"/>
      <c r="H68" s="54"/>
      <c r="I68" s="54"/>
      <c r="J68" s="403"/>
      <c r="K68" s="47"/>
      <c r="L68" s="230"/>
      <c r="M68" s="230"/>
      <c r="N68" s="230"/>
      <c r="O68" s="7">
        <f t="shared" si="34"/>
        <v>0</v>
      </c>
      <c r="P68" s="169">
        <f t="shared" si="35"/>
        <v>0</v>
      </c>
      <c r="R68" s="159"/>
      <c r="X68" s="230"/>
      <c r="Y68" s="230"/>
      <c r="Z68" s="230"/>
      <c r="AA68" s="7">
        <f t="shared" si="36"/>
        <v>0</v>
      </c>
    </row>
    <row r="69" spans="1:27" ht="12.75" customHeight="1" x14ac:dyDescent="0.45">
      <c r="A69" s="6">
        <f t="shared" si="25"/>
        <v>0</v>
      </c>
      <c r="B69" s="93"/>
      <c r="C69" s="47"/>
      <c r="D69" s="47"/>
      <c r="E69" s="47"/>
      <c r="F69" s="232"/>
      <c r="G69" s="232"/>
      <c r="H69" s="54"/>
      <c r="I69" s="54"/>
      <c r="J69" s="403"/>
      <c r="K69" s="47"/>
      <c r="L69" s="230"/>
      <c r="M69" s="230"/>
      <c r="N69" s="230"/>
      <c r="O69" s="7">
        <f t="shared" si="26"/>
        <v>0</v>
      </c>
      <c r="P69" s="169">
        <f t="shared" si="27"/>
        <v>0</v>
      </c>
      <c r="R69" s="159"/>
      <c r="X69" s="230"/>
      <c r="Y69" s="230"/>
      <c r="Z69" s="230"/>
      <c r="AA69" s="7">
        <f t="shared" si="28"/>
        <v>0</v>
      </c>
    </row>
    <row r="70" spans="1:27" ht="12.75" customHeight="1" x14ac:dyDescent="0.45">
      <c r="A70" s="6">
        <f t="shared" si="25"/>
        <v>0</v>
      </c>
      <c r="B70" s="93"/>
      <c r="C70" s="47"/>
      <c r="D70" s="47"/>
      <c r="E70" s="47"/>
      <c r="F70" s="232"/>
      <c r="G70" s="232"/>
      <c r="H70" s="54"/>
      <c r="I70" s="54"/>
      <c r="J70" s="403"/>
      <c r="K70" s="47"/>
      <c r="L70" s="230"/>
      <c r="M70" s="230"/>
      <c r="N70" s="230"/>
      <c r="O70" s="7">
        <f t="shared" si="26"/>
        <v>0</v>
      </c>
      <c r="P70" s="169">
        <f t="shared" si="27"/>
        <v>0</v>
      </c>
      <c r="R70" s="159"/>
      <c r="X70" s="230"/>
      <c r="Y70" s="230"/>
      <c r="Z70" s="230"/>
      <c r="AA70" s="7">
        <f t="shared" si="28"/>
        <v>0</v>
      </c>
    </row>
    <row r="71" spans="1:27" ht="12.75" customHeight="1" x14ac:dyDescent="0.45">
      <c r="A71" s="6">
        <f t="shared" si="25"/>
        <v>0</v>
      </c>
      <c r="B71" s="93"/>
      <c r="C71" s="47"/>
      <c r="D71" s="47"/>
      <c r="E71" s="47"/>
      <c r="F71" s="232"/>
      <c r="G71" s="232"/>
      <c r="H71" s="54"/>
      <c r="I71" s="54"/>
      <c r="J71" s="403"/>
      <c r="K71" s="47"/>
      <c r="L71" s="230"/>
      <c r="M71" s="230"/>
      <c r="N71" s="230"/>
      <c r="O71" s="7">
        <f t="shared" si="26"/>
        <v>0</v>
      </c>
      <c r="P71" s="169">
        <f t="shared" si="27"/>
        <v>0</v>
      </c>
      <c r="R71" s="159"/>
      <c r="X71" s="230"/>
      <c r="Y71" s="230"/>
      <c r="Z71" s="230"/>
      <c r="AA71" s="7">
        <f t="shared" si="28"/>
        <v>0</v>
      </c>
    </row>
    <row r="72" spans="1:27" ht="12.75" customHeight="1" thickBot="1" x14ac:dyDescent="0.5">
      <c r="A72" s="6">
        <f t="shared" si="4"/>
        <v>0</v>
      </c>
      <c r="B72" s="170"/>
      <c r="C72" s="160"/>
      <c r="D72" s="160"/>
      <c r="E72" s="160"/>
      <c r="F72" s="398"/>
      <c r="G72" s="398"/>
      <c r="H72" s="407"/>
      <c r="I72" s="407"/>
      <c r="J72" s="404"/>
      <c r="K72" s="160"/>
      <c r="L72" s="555"/>
      <c r="M72" s="555"/>
      <c r="N72" s="555"/>
      <c r="O72" s="171">
        <f t="shared" si="0"/>
        <v>0</v>
      </c>
      <c r="P72" s="172">
        <f t="shared" si="1"/>
        <v>0</v>
      </c>
      <c r="X72" s="555"/>
      <c r="Y72" s="555"/>
      <c r="Z72" s="555"/>
      <c r="AA72" s="171">
        <f t="shared" si="20"/>
        <v>0</v>
      </c>
    </row>
    <row r="73" spans="1:27" ht="12.75" customHeight="1" x14ac:dyDescent="0.45"/>
    <row r="74" spans="1:27" ht="12.75" customHeight="1" x14ac:dyDescent="0.45">
      <c r="B74">
        <v>1</v>
      </c>
      <c r="C74">
        <f>B74+1</f>
        <v>2</v>
      </c>
      <c r="D74">
        <f t="shared" ref="D74:P74" si="45">C74+1</f>
        <v>3</v>
      </c>
      <c r="E74">
        <f t="shared" si="45"/>
        <v>4</v>
      </c>
      <c r="F74">
        <f t="shared" si="45"/>
        <v>5</v>
      </c>
      <c r="G74">
        <f t="shared" si="45"/>
        <v>6</v>
      </c>
      <c r="H74">
        <f t="shared" si="45"/>
        <v>7</v>
      </c>
      <c r="I74">
        <f t="shared" si="45"/>
        <v>8</v>
      </c>
      <c r="J74">
        <f t="shared" si="45"/>
        <v>9</v>
      </c>
      <c r="K74">
        <f t="shared" si="45"/>
        <v>10</v>
      </c>
      <c r="L74">
        <f>K74+1</f>
        <v>11</v>
      </c>
      <c r="M74">
        <f t="shared" si="45"/>
        <v>12</v>
      </c>
      <c r="N74">
        <f t="shared" si="45"/>
        <v>13</v>
      </c>
      <c r="O74">
        <f t="shared" si="45"/>
        <v>14</v>
      </c>
      <c r="P74">
        <f t="shared" si="45"/>
        <v>15</v>
      </c>
    </row>
    <row r="75" spans="1:27" ht="12.75" customHeight="1" x14ac:dyDescent="0.45">
      <c r="H75"/>
      <c r="I75"/>
      <c r="J75"/>
    </row>
    <row r="76" spans="1:27" ht="12.75" customHeight="1" x14ac:dyDescent="0.45"/>
    <row r="77" spans="1:27" ht="12.75" customHeight="1" x14ac:dyDescent="0.45">
      <c r="O77" s="615">
        <f>SUM(O49:O51)</f>
        <v>0.74058899999999994</v>
      </c>
      <c r="P77" s="159"/>
    </row>
    <row r="78" spans="1:27" ht="12.75" customHeight="1" x14ac:dyDescent="0.45"/>
    <row r="79" spans="1:27" ht="12.75" customHeight="1" x14ac:dyDescent="0.45">
      <c r="P79" s="182"/>
    </row>
    <row r="80" spans="1:27" ht="12.75" customHeight="1" x14ac:dyDescent="0.45">
      <c r="R80"/>
    </row>
    <row r="81" spans="18:18" ht="12.75" customHeight="1" x14ac:dyDescent="0.45">
      <c r="R81"/>
    </row>
  </sheetData>
  <autoFilter ref="A7:U75" xr:uid="{00000000-0009-0000-0000-000006000000}"/>
  <sortState xmlns:xlrd2="http://schemas.microsoft.com/office/spreadsheetml/2017/richdata2" ref="A10:Q28">
    <sortCondition ref="B9:B28"/>
  </sortState>
  <mergeCells count="3">
    <mergeCell ref="L3:O3"/>
    <mergeCell ref="F6:G6"/>
    <mergeCell ref="H6:I6"/>
  </mergeCells>
  <phoneticPr fontId="2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kiem tra po</vt:lpstr>
      <vt:lpstr>TH 2023</vt:lpstr>
      <vt:lpstr>TRIEN KHAI SX</vt:lpstr>
      <vt:lpstr>BANG XEP CONT</vt:lpstr>
      <vt:lpstr>trien khai cty</vt:lpstr>
      <vt:lpstr>EXTRA</vt:lpstr>
      <vt:lpstr>cube</vt:lpstr>
      <vt:lpstr>'TH 2023'!Print_Titles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Nhan</dc:creator>
  <cp:keywords/>
  <dc:description/>
  <cp:lastModifiedBy>Anh Nguyen</cp:lastModifiedBy>
  <cp:revision/>
  <dcterms:created xsi:type="dcterms:W3CDTF">2016-04-15T01:38:24Z</dcterms:created>
  <dcterms:modified xsi:type="dcterms:W3CDTF">2024-11-01T14:09:59Z</dcterms:modified>
  <cp:category/>
  <cp:contentStatus/>
</cp:coreProperties>
</file>