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195" windowWidth="15240" windowHeight="78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fileRecoveryPr repairLoad="1"/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T6" i="1"/>
  <c r="K9" i="1"/>
  <c r="K10" i="1"/>
  <c r="K15" i="1"/>
  <c r="K16" i="1"/>
  <c r="K21" i="1"/>
  <c r="K22" i="1"/>
  <c r="J9" i="1"/>
  <c r="J11" i="1"/>
  <c r="J15" i="1"/>
  <c r="J17" i="1"/>
  <c r="J21" i="1"/>
  <c r="J23" i="1"/>
  <c r="I9" i="1"/>
  <c r="I10" i="1"/>
  <c r="J10" i="1" s="1"/>
  <c r="I11" i="1"/>
  <c r="K11" i="1" s="1"/>
  <c r="I12" i="1"/>
  <c r="J12" i="1" s="1"/>
  <c r="I13" i="1"/>
  <c r="K13" i="1" s="1"/>
  <c r="I14" i="1"/>
  <c r="K14" i="1" s="1"/>
  <c r="I15" i="1"/>
  <c r="I16" i="1"/>
  <c r="J16" i="1" s="1"/>
  <c r="I17" i="1"/>
  <c r="K17" i="1" s="1"/>
  <c r="I18" i="1"/>
  <c r="J18" i="1" s="1"/>
  <c r="I19" i="1"/>
  <c r="K19" i="1" s="1"/>
  <c r="I20" i="1"/>
  <c r="K20" i="1" s="1"/>
  <c r="I21" i="1"/>
  <c r="I22" i="1"/>
  <c r="J22" i="1" s="1"/>
  <c r="I23" i="1"/>
  <c r="K23" i="1" s="1"/>
  <c r="I24" i="1"/>
  <c r="J24" i="1" s="1"/>
  <c r="I25" i="1"/>
  <c r="K25" i="1" s="1"/>
  <c r="H2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K24" i="1" l="1"/>
  <c r="K18" i="1"/>
  <c r="K12" i="1"/>
  <c r="J20" i="1"/>
  <c r="J14" i="1"/>
  <c r="J25" i="1"/>
  <c r="J19" i="1"/>
  <c r="J13" i="1"/>
  <c r="F8" i="1" l="1"/>
  <c r="F7" i="1"/>
  <c r="I7" i="1" l="1"/>
  <c r="H7" i="1"/>
  <c r="H8" i="1"/>
  <c r="I8" i="1"/>
  <c r="F6" i="1"/>
  <c r="H6" i="1" l="1"/>
  <c r="I6" i="1"/>
  <c r="K8" i="1"/>
  <c r="J8" i="1"/>
  <c r="K7" i="1"/>
  <c r="J7" i="1"/>
  <c r="M6" i="1" l="1"/>
  <c r="L6" i="1"/>
  <c r="K6" i="1"/>
  <c r="Q6" i="1"/>
  <c r="J6" i="1"/>
  <c r="N6" i="1" s="1"/>
  <c r="P6" i="1"/>
  <c r="O6" i="1"/>
  <c r="R6" i="1" l="1"/>
</calcChain>
</file>

<file path=xl/comments1.xml><?xml version="1.0" encoding="utf-8"?>
<comments xmlns="http://schemas.openxmlformats.org/spreadsheetml/2006/main">
  <authors>
    <author>Author</author>
    <author>Administrator</author>
  </authors>
  <commentList>
    <comment ref="U3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Sang bảng thanh toán mới là ký nhận</t>
        </r>
      </text>
    </comment>
    <comment ref="K4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Lưu ý: Từ ngày 1/1/2021 đến ngày 30/6/2021 tỷ lệ trích BHXH là 17,5%.
- Từ ngày 1/7/2021 tỷ lệ trích BHXH là 17%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Lưu ý: Từ ngày 1/1/2021 đến ngày 30/6/2021 Tổng tỷ lệ trích BHXH là 23,5%.
- Từ ngày 1/7/2021 Tổng tỷ lệ trích BHXH là 23%</t>
        </r>
      </text>
    </comment>
  </commentList>
</comments>
</file>

<file path=xl/sharedStrings.xml><?xml version="1.0" encoding="utf-8"?>
<sst xmlns="http://schemas.openxmlformats.org/spreadsheetml/2006/main" count="88" uniqueCount="74">
  <si>
    <t>STT</t>
  </si>
  <si>
    <t>Họ và tên</t>
  </si>
  <si>
    <t>Chức 
vụ</t>
  </si>
  <si>
    <t>Lương
Chính</t>
  </si>
  <si>
    <t>Phụ cấp</t>
  </si>
  <si>
    <t>Tổng Lương
Thực Tế</t>
  </si>
  <si>
    <t>Lương
đóng BH</t>
  </si>
  <si>
    <t>Tạm
ứng</t>
  </si>
  <si>
    <t>Thực 
lĩnh</t>
  </si>
  <si>
    <t>Ghi Chú</t>
  </si>
  <si>
    <t>CV</t>
  </si>
  <si>
    <t>VK</t>
  </si>
  <si>
    <t>Khác</t>
  </si>
  <si>
    <t>KPCĐ
(2%)</t>
  </si>
  <si>
    <t>BHYT
(3%)</t>
  </si>
  <si>
    <t>BHTN
(1%)</t>
  </si>
  <si>
    <t>BHXH
(8%)</t>
  </si>
  <si>
    <t>BHYT
(1,5%)</t>
  </si>
  <si>
    <t>Cộng
10,5%</t>
  </si>
  <si>
    <t>A</t>
  </si>
  <si>
    <t>B</t>
  </si>
  <si>
    <t>C</t>
  </si>
  <si>
    <t>Trích vào Chi phí</t>
  </si>
  <si>
    <t>Trích vào Lương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</si>
  <si>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</si>
  <si>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</si>
  <si>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</si>
  <si>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</si>
  <si>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</si>
  <si>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</si>
  <si>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</si>
  <si>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</si>
  <si>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</si>
  <si>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</si>
  <si>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</si>
  <si>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</si>
  <si>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</si>
  <si>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</si>
  <si>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</si>
  <si>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</si>
  <si>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</si>
  <si>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</si>
  <si>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BẢNG THANH TOÁN TIỀN LƯƠNG</t>
  </si>
  <si>
    <t>BHXH
(17,5%)</t>
  </si>
  <si>
    <t>Cộng
23,5%</t>
  </si>
  <si>
    <t>HT: Hiệu Trưởng</t>
  </si>
  <si>
    <t>TP</t>
  </si>
  <si>
    <t>KTT</t>
  </si>
  <si>
    <t>Tháng     năm 2023</t>
  </si>
  <si>
    <t>GĐ</t>
  </si>
  <si>
    <t>PGĐ</t>
  </si>
  <si>
    <t>Trịnh Ngọc Hân</t>
  </si>
  <si>
    <t>Lê Thị Tuyết Kha</t>
  </si>
  <si>
    <t>Nguyễn Nhã Linh</t>
  </si>
  <si>
    <t>Lý Thị Như Mộng</t>
  </si>
  <si>
    <t>Nguyễn Hiền My</t>
  </si>
  <si>
    <t>Lê Thanh Ngân</t>
  </si>
  <si>
    <t>Trần Kim Nghiêng</t>
  </si>
  <si>
    <t>Nguyễn Lê Cẩm Nhu</t>
  </si>
  <si>
    <t>Trương Trúc Ni</t>
  </si>
  <si>
    <t>Trần Hoài Phong</t>
  </si>
  <si>
    <t>Lê Như Quỳnh</t>
  </si>
  <si>
    <t>KTV</t>
  </si>
  <si>
    <t>PTP</t>
  </si>
  <si>
    <t>TQ</t>
  </si>
  <si>
    <t>Nguyễn Quốc Thới</t>
  </si>
  <si>
    <t>Trần Nhựt Thảo</t>
  </si>
  <si>
    <t>Nguyễn Phương Thảo</t>
  </si>
  <si>
    <t>Trần Kim Thao</t>
  </si>
  <si>
    <t>Lâm Thành Tâm</t>
  </si>
  <si>
    <t xml:space="preserve">Huỳnh Lê Nhã </t>
  </si>
  <si>
    <t>Hồ Cẩm Thùy</t>
  </si>
  <si>
    <t>Trần Công Hậu</t>
  </si>
  <si>
    <t>Huữ Thị Tuyết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</si>
</sst>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_-* #,##0.00\ _€_-;\-* #,##0.00\ _€_-;_-* &quot;-&quot;??\ _€_-;_-@_-"/>
    <numFmt numFmtId="166" formatCode="00."/>
    <numFmt numFmtId="167" formatCode="0.0"/>
    <numFmt numFmtId="168" formatCode="###\ ###\ ###"/>
  </numFmts>
  <fonts count="11">
    <font>
      <sz val="14"/>
      <color theme="1"/>
      <name val="Times New Roman"/>
      <family val="2"/>
    </font>
    <font>
      <sz val="12"/>
      <name val=".VnTime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5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166" fontId="5" fillId="0" borderId="1" xfId="0" quotePrefix="1" applyNumberFormat="1" applyFont="1" applyFill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4" fontId="5" fillId="0" borderId="1" xfId="2" applyNumberFormat="1" applyFont="1" applyFill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/>
    </xf>
    <xf numFmtId="168" fontId="5" fillId="0" borderId="1" xfId="2" applyNumberFormat="1" applyFont="1" applyFill="1" applyBorder="1" applyAlignment="1">
      <alignment horizontal="center" vertical="center" wrapText="1"/>
    </xf>
    <xf numFmtId="168" fontId="5" fillId="0" borderId="1" xfId="1" applyNumberFormat="1" applyFont="1" applyFill="1" applyBorder="1" applyAlignment="1">
      <alignment horizontal="center" vertical="center"/>
    </xf>
    <xf numFmtId="168" fontId="2" fillId="0" borderId="1" xfId="2" applyNumberFormat="1" applyFont="1" applyFill="1" applyBorder="1" applyAlignment="1">
      <alignment horizontal="center" vertical="center" wrapText="1"/>
    </xf>
    <xf numFmtId="168" fontId="2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center" vertical="center"/>
    </xf>
    <xf numFmtId="4" fontId="5" fillId="0" borderId="4" xfId="2" applyNumberFormat="1" applyFont="1" applyFill="1" applyBorder="1" applyAlignment="1">
      <alignment horizontal="center" vertical="center" wrapText="1"/>
    </xf>
    <xf numFmtId="3" fontId="5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3" fontId="2" fillId="0" borderId="1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 wrapText="1"/>
    </xf>
    <xf numFmtId="3" fontId="5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</cellXfs>
  <cellStyles count="3">
    <cellStyle name="Comma 2 4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"/>
  <sheetViews>
    <sheetView tabSelected="1" topLeftCell="D1" zoomScale="130" zoomScaleNormal="130" workbookViewId="0">
      <selection activeCell="T6" sqref="T6:T25"/>
    </sheetView>
  </sheetViews>
  <sheetFormatPr defaultRowHeight="18.75"/>
  <cols>
    <col min="1" max="1" width="3.44140625" style="1" bestFit="1" customWidth="1"/>
    <col min="2" max="2" width="18.5546875" style="1" bestFit="1" customWidth="1"/>
    <col min="3" max="3" width="4.44140625" style="1" bestFit="1" customWidth="1"/>
    <col min="4" max="4" width="6" style="1" bestFit="1" customWidth="1"/>
    <col min="5" max="5" width="2.6640625" style="1" bestFit="1" customWidth="1"/>
    <col min="6" max="6" width="3.44140625" style="1" customWidth="1"/>
    <col min="7" max="7" width="3.88671875" style="1" bestFit="1" customWidth="1"/>
    <col min="8" max="9" width="7.6640625" style="1" bestFit="1" customWidth="1"/>
    <col min="10" max="10" width="6.5546875" style="1" bestFit="1" customWidth="1"/>
    <col min="11" max="11" width="6.88671875" style="1" bestFit="1" customWidth="1"/>
    <col min="12" max="12" width="6.109375" style="1" bestFit="1" customWidth="1"/>
    <col min="13" max="13" width="5.33203125" style="1" bestFit="1" customWidth="1"/>
    <col min="14" max="14" width="6.88671875" style="1" bestFit="1" customWidth="1"/>
    <col min="15" max="16" width="6.109375" style="1" bestFit="1" customWidth="1"/>
    <col min="17" max="17" width="5.33203125" style="1" bestFit="1" customWidth="1"/>
    <col min="18" max="18" width="7.6640625" style="1" bestFit="1" customWidth="1"/>
    <col min="19" max="19" width="6.88671875" style="1" bestFit="1" customWidth="1"/>
    <col min="20" max="20" width="8.109375" style="1" bestFit="1" customWidth="1"/>
    <col min="21" max="21" width="5.5546875" style="1" bestFit="1" customWidth="1"/>
    <col min="22" max="16384" width="8.88671875" style="1"/>
  </cols>
  <sheetData>
    <row r="1" spans="1:21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>
      <c r="A3" s="29" t="s">
        <v>0</v>
      </c>
      <c r="B3" s="30" t="s">
        <v>1</v>
      </c>
      <c r="C3" s="31" t="s">
        <v>2</v>
      </c>
      <c r="D3" s="25" t="s">
        <v>3</v>
      </c>
      <c r="E3" s="25" t="s">
        <v>4</v>
      </c>
      <c r="F3" s="25"/>
      <c r="G3" s="25"/>
      <c r="H3" s="25" t="s">
        <v>5</v>
      </c>
      <c r="I3" s="25" t="s">
        <v>6</v>
      </c>
      <c r="J3" s="26" t="s">
        <v>22</v>
      </c>
      <c r="K3" s="26"/>
      <c r="L3" s="26"/>
      <c r="M3" s="26"/>
      <c r="N3" s="26"/>
      <c r="O3" s="26" t="s">
        <v>23</v>
      </c>
      <c r="P3" s="26"/>
      <c r="Q3" s="26"/>
      <c r="R3" s="26"/>
      <c r="S3" s="25" t="s">
        <v>7</v>
      </c>
      <c r="T3" s="25" t="s">
        <v>8</v>
      </c>
      <c r="U3" s="27" t="s">
        <v>9</v>
      </c>
    </row>
    <row r="4" spans="1:21" ht="25.5">
      <c r="A4" s="29"/>
      <c r="B4" s="30"/>
      <c r="C4" s="30"/>
      <c r="D4" s="25"/>
      <c r="E4" s="3" t="s">
        <v>10</v>
      </c>
      <c r="F4" s="3" t="s">
        <v>11</v>
      </c>
      <c r="G4" s="3" t="s">
        <v>12</v>
      </c>
      <c r="H4" s="25"/>
      <c r="I4" s="25"/>
      <c r="J4" s="3" t="s">
        <v>13</v>
      </c>
      <c r="K4" s="3" t="s">
        <v>43</v>
      </c>
      <c r="L4" s="3" t="s">
        <v>14</v>
      </c>
      <c r="M4" s="3" t="s">
        <v>15</v>
      </c>
      <c r="N4" s="4" t="s">
        <v>44</v>
      </c>
      <c r="O4" s="3" t="s">
        <v>16</v>
      </c>
      <c r="P4" s="3" t="s">
        <v>17</v>
      </c>
      <c r="Q4" s="3" t="s">
        <v>15</v>
      </c>
      <c r="R4" s="4" t="s">
        <v>18</v>
      </c>
      <c r="S4" s="25"/>
      <c r="T4" s="25"/>
      <c r="U4" s="28"/>
    </row>
    <row r="5" spans="1:21">
      <c r="A5" s="5" t="s">
        <v>19</v>
      </c>
      <c r="B5" s="6" t="s">
        <v>20</v>
      </c>
      <c r="C5" s="6">
        <v>1</v>
      </c>
      <c r="D5" s="3">
        <v>2</v>
      </c>
      <c r="E5" s="6">
        <v>3</v>
      </c>
      <c r="F5" s="3">
        <v>4</v>
      </c>
      <c r="G5" s="6">
        <v>5</v>
      </c>
      <c r="H5" s="3">
        <v>6</v>
      </c>
      <c r="I5" s="6">
        <v>7</v>
      </c>
      <c r="J5" s="3">
        <v>8</v>
      </c>
      <c r="K5" s="6">
        <v>9</v>
      </c>
      <c r="L5" s="3">
        <v>10</v>
      </c>
      <c r="M5" s="6">
        <v>11</v>
      </c>
      <c r="N5" s="3">
        <v>12</v>
      </c>
      <c r="O5" s="6">
        <v>13</v>
      </c>
      <c r="P5" s="3">
        <v>14</v>
      </c>
      <c r="Q5" s="6">
        <v>15</v>
      </c>
      <c r="R5" s="3">
        <v>16</v>
      </c>
      <c r="S5" s="6">
        <v>17</v>
      </c>
      <c r="T5" s="3">
        <v>18</v>
      </c>
      <c r="U5" s="7" t="s">
        <v>21</v>
      </c>
    </row>
    <row r="6" spans="1:21">
      <c r="A6" s="2" t="s">
        <v>24</v>
      </c>
      <c r="B6" s="19" t="s">
        <v>51</v>
      </c>
      <c r="C6" s="6" t="s">
        <v>49</v>
      </c>
      <c r="D6" s="12">
        <v>4.9800000000000004</v>
      </c>
      <c r="E6" s="13">
        <v>0.9</v>
      </c>
      <c r="F6" s="12">
        <f>4.98*0.09</f>
        <v>0.44820000000000004</v>
      </c>
      <c r="G6" s="18"/>
      <c r="H6" s="16">
        <f>1490036*(SUM(D6:G6))</f>
        <v>9429245.815200001</v>
      </c>
      <c r="I6" s="17">
        <f>1490036*(SUM(D6:F6))</f>
        <v>9429245.815200001</v>
      </c>
      <c r="J6" s="14">
        <f>I6*2%</f>
        <v>188584.91630400001</v>
      </c>
      <c r="K6" s="15">
        <f>I6*17.5%</f>
        <v>1650118.0176600001</v>
      </c>
      <c r="L6" s="14">
        <f>I6*3%</f>
        <v>282877.37445600005</v>
      </c>
      <c r="M6" s="15">
        <f>I6*1%</f>
        <v>94292.458152000007</v>
      </c>
      <c r="N6" s="16">
        <f>SUM(J6:M6)</f>
        <v>2215872.766572</v>
      </c>
      <c r="O6" s="15">
        <f>I6*8%</f>
        <v>754339.66521600005</v>
      </c>
      <c r="P6" s="14">
        <f>I6*1.5%</f>
        <v>141438.68722800002</v>
      </c>
      <c r="Q6" s="15">
        <f>I6*1%</f>
        <v>94292.458152000007</v>
      </c>
      <c r="R6" s="16">
        <f>SUM(O6:Q6)</f>
        <v>990070.81059600005</v>
      </c>
      <c r="S6" s="15"/>
      <c r="T6" s="16">
        <f>H6-R6-S6</f>
        <v>8439175.0046040006</v>
      </c>
      <c r="U6" s="7"/>
    </row>
    <row r="7" spans="1:21">
      <c r="A7" s="2" t="s">
        <v>25</v>
      </c>
      <c r="B7" s="19" t="s">
        <v>72</v>
      </c>
      <c r="C7" s="6" t="s">
        <v>50</v>
      </c>
      <c r="D7" s="12">
        <v>4.9800000000000004</v>
      </c>
      <c r="E7" s="13">
        <v>0.7</v>
      </c>
      <c r="F7" s="12">
        <f>4.98*0.07</f>
        <v>0.34860000000000008</v>
      </c>
      <c r="G7" s="18"/>
      <c r="H7" s="16">
        <f t="shared" ref="H7:H25" si="0">1490036*(SUM(D7:G7))</f>
        <v>8982831.0296000019</v>
      </c>
      <c r="I7" s="17">
        <f t="shared" ref="I7:I25" si="1">1490036*(SUM(D7:F7))</f>
        <v>8982831.0296000019</v>
      </c>
      <c r="J7" s="14">
        <f t="shared" ref="J7:J25" si="2">I7*2%</f>
        <v>179656.62059200005</v>
      </c>
      <c r="K7" s="15">
        <f t="shared" ref="K7:K25" si="3">I7*17.5%</f>
        <v>1571995.4301800001</v>
      </c>
      <c r="L7" s="14">
        <f t="shared" ref="L7:L25" si="4">I7*3%</f>
        <v>269484.93088800006</v>
      </c>
      <c r="M7" s="15">
        <f t="shared" ref="M7:M25" si="5">I7*1%</f>
        <v>89828.310296000025</v>
      </c>
      <c r="N7" s="16">
        <f t="shared" ref="N7:N25" si="6">SUM(J7:M7)</f>
        <v>2110965.291956</v>
      </c>
      <c r="O7" s="15">
        <f t="shared" ref="O7:O25" si="7">I7*8%</f>
        <v>718626.4823680002</v>
      </c>
      <c r="P7" s="14">
        <f t="shared" ref="P7:P25" si="8">I7*1.5%</f>
        <v>134742.46544400003</v>
      </c>
      <c r="Q7" s="15">
        <f t="shared" ref="Q7:Q25" si="9">I7*1%</f>
        <v>89828.310296000025</v>
      </c>
      <c r="R7" s="16">
        <f t="shared" ref="R7:R25" si="10">SUM(O7:Q7)</f>
        <v>943197.25810800027</v>
      </c>
      <c r="S7" s="15"/>
      <c r="T7" s="16">
        <f t="shared" ref="T7:T25" si="11">H7-R7-S7</f>
        <v>8039633.7714920016</v>
      </c>
      <c r="U7" s="7"/>
    </row>
    <row r="8" spans="1:21">
      <c r="A8" s="2" t="s">
        <v>26</v>
      </c>
      <c r="B8" s="19" t="s">
        <v>52</v>
      </c>
      <c r="C8" s="6" t="s">
        <v>47</v>
      </c>
      <c r="D8" s="12">
        <v>4.6500000000000004</v>
      </c>
      <c r="E8" s="13">
        <v>0.7</v>
      </c>
      <c r="F8" s="12">
        <f>4.65*0.05</f>
        <v>0.23250000000000004</v>
      </c>
      <c r="G8" s="18"/>
      <c r="H8" s="16">
        <f t="shared" si="0"/>
        <v>8318125.9700000007</v>
      </c>
      <c r="I8" s="17">
        <f t="shared" si="1"/>
        <v>8318125.9700000007</v>
      </c>
      <c r="J8" s="14">
        <f t="shared" si="2"/>
        <v>166362.51940000002</v>
      </c>
      <c r="K8" s="15">
        <f t="shared" si="3"/>
        <v>1455672.0447500001</v>
      </c>
      <c r="L8" s="14">
        <f t="shared" si="4"/>
        <v>249543.77910000001</v>
      </c>
      <c r="M8" s="15">
        <f t="shared" si="5"/>
        <v>83181.25970000001</v>
      </c>
      <c r="N8" s="16">
        <f t="shared" si="6"/>
        <v>1954759.6029500002</v>
      </c>
      <c r="O8" s="15">
        <f t="shared" si="7"/>
        <v>665450.07760000008</v>
      </c>
      <c r="P8" s="14">
        <f t="shared" si="8"/>
        <v>124771.88955000001</v>
      </c>
      <c r="Q8" s="15">
        <f t="shared" si="9"/>
        <v>83181.25970000001</v>
      </c>
      <c r="R8" s="16">
        <f t="shared" si="10"/>
        <v>873403.22685000009</v>
      </c>
      <c r="S8" s="15"/>
      <c r="T8" s="16">
        <f t="shared" si="11"/>
        <v>7444722.7431500005</v>
      </c>
      <c r="U8" s="7"/>
    </row>
    <row r="9" spans="1:21">
      <c r="A9" s="2" t="s">
        <v>27</v>
      </c>
      <c r="B9" s="19" t="s">
        <v>53</v>
      </c>
      <c r="C9" s="6" t="s">
        <v>46</v>
      </c>
      <c r="D9" s="12">
        <v>4.32</v>
      </c>
      <c r="E9" s="13">
        <v>0.5</v>
      </c>
      <c r="F9" s="12"/>
      <c r="G9" s="18"/>
      <c r="H9" s="16">
        <f t="shared" si="0"/>
        <v>7181973.5200000005</v>
      </c>
      <c r="I9" s="17">
        <f t="shared" si="1"/>
        <v>7181973.5200000005</v>
      </c>
      <c r="J9" s="14">
        <f t="shared" si="2"/>
        <v>143639.47040000002</v>
      </c>
      <c r="K9" s="15">
        <f t="shared" si="3"/>
        <v>1256845.3659999999</v>
      </c>
      <c r="L9" s="14">
        <f t="shared" si="4"/>
        <v>215459.20560000002</v>
      </c>
      <c r="M9" s="15">
        <f t="shared" si="5"/>
        <v>71819.73520000001</v>
      </c>
      <c r="N9" s="16">
        <f t="shared" si="6"/>
        <v>1687763.7771999999</v>
      </c>
      <c r="O9" s="15">
        <f t="shared" si="7"/>
        <v>574557.88160000008</v>
      </c>
      <c r="P9" s="14">
        <f t="shared" si="8"/>
        <v>107729.60280000001</v>
      </c>
      <c r="Q9" s="15">
        <f t="shared" si="9"/>
        <v>71819.73520000001</v>
      </c>
      <c r="R9" s="16">
        <f t="shared" si="10"/>
        <v>754107.21960000007</v>
      </c>
      <c r="S9" s="15"/>
      <c r="T9" s="16">
        <f t="shared" si="11"/>
        <v>6427866.3004000001</v>
      </c>
      <c r="U9" s="7"/>
    </row>
    <row r="10" spans="1:21">
      <c r="A10" s="2" t="s">
        <v>28</v>
      </c>
      <c r="B10" s="19" t="s">
        <v>54</v>
      </c>
      <c r="C10" s="6" t="s">
        <v>46</v>
      </c>
      <c r="D10" s="12">
        <v>4.32</v>
      </c>
      <c r="E10" s="13">
        <v>0.5</v>
      </c>
      <c r="F10" s="12"/>
      <c r="G10" s="18"/>
      <c r="H10" s="16">
        <f t="shared" si="0"/>
        <v>7181973.5200000005</v>
      </c>
      <c r="I10" s="17">
        <f t="shared" si="1"/>
        <v>7181973.5200000005</v>
      </c>
      <c r="J10" s="14">
        <f t="shared" si="2"/>
        <v>143639.47040000002</v>
      </c>
      <c r="K10" s="15">
        <f t="shared" si="3"/>
        <v>1256845.3659999999</v>
      </c>
      <c r="L10" s="14">
        <f t="shared" si="4"/>
        <v>215459.20560000002</v>
      </c>
      <c r="M10" s="15">
        <f t="shared" si="5"/>
        <v>71819.73520000001</v>
      </c>
      <c r="N10" s="16">
        <f t="shared" si="6"/>
        <v>1687763.7771999999</v>
      </c>
      <c r="O10" s="15">
        <f t="shared" si="7"/>
        <v>574557.88160000008</v>
      </c>
      <c r="P10" s="14">
        <f t="shared" si="8"/>
        <v>107729.60280000001</v>
      </c>
      <c r="Q10" s="15">
        <f t="shared" si="9"/>
        <v>71819.73520000001</v>
      </c>
      <c r="R10" s="16">
        <f t="shared" si="10"/>
        <v>754107.21960000007</v>
      </c>
      <c r="S10" s="15"/>
      <c r="T10" s="16">
        <f t="shared" si="11"/>
        <v>6427866.3004000001</v>
      </c>
      <c r="U10" s="7"/>
    </row>
    <row r="11" spans="1:21">
      <c r="A11" s="2" t="s">
        <v>29</v>
      </c>
      <c r="B11" s="19" t="s">
        <v>55</v>
      </c>
      <c r="C11" s="6" t="s">
        <v>63</v>
      </c>
      <c r="D11" s="12">
        <v>3.99</v>
      </c>
      <c r="E11" s="13">
        <v>0.3</v>
      </c>
      <c r="F11" s="12"/>
      <c r="G11" s="18"/>
      <c r="H11" s="16">
        <f t="shared" si="0"/>
        <v>6392254.4400000004</v>
      </c>
      <c r="I11" s="17">
        <f t="shared" si="1"/>
        <v>6392254.4400000004</v>
      </c>
      <c r="J11" s="14">
        <f t="shared" si="2"/>
        <v>127845.08880000001</v>
      </c>
      <c r="K11" s="15">
        <f t="shared" si="3"/>
        <v>1118644.527</v>
      </c>
      <c r="L11" s="14">
        <f t="shared" si="4"/>
        <v>191767.63320000001</v>
      </c>
      <c r="M11" s="15">
        <f t="shared" si="5"/>
        <v>63922.544400000006</v>
      </c>
      <c r="N11" s="16">
        <f t="shared" si="6"/>
        <v>1502179.7934000001</v>
      </c>
      <c r="O11" s="15">
        <f t="shared" si="7"/>
        <v>511380.35520000005</v>
      </c>
      <c r="P11" s="14">
        <f t="shared" si="8"/>
        <v>95883.816600000006</v>
      </c>
      <c r="Q11" s="15">
        <f t="shared" si="9"/>
        <v>63922.544400000006</v>
      </c>
      <c r="R11" s="16">
        <f t="shared" si="10"/>
        <v>671186.71620000002</v>
      </c>
      <c r="S11" s="15"/>
      <c r="T11" s="16">
        <f t="shared" si="11"/>
        <v>5721067.7238000007</v>
      </c>
      <c r="U11" s="7"/>
    </row>
    <row r="12" spans="1:21">
      <c r="A12" s="2" t="s">
        <v>30</v>
      </c>
      <c r="B12" s="19" t="s">
        <v>73</v>
      </c>
      <c r="C12" s="6" t="s">
        <v>63</v>
      </c>
      <c r="D12" s="12">
        <v>3.99</v>
      </c>
      <c r="E12" s="6">
        <v>0.3</v>
      </c>
      <c r="F12" s="3"/>
      <c r="G12" s="6"/>
      <c r="H12" s="16">
        <f t="shared" si="0"/>
        <v>6392254.4400000004</v>
      </c>
      <c r="I12" s="17">
        <f t="shared" si="1"/>
        <v>6392254.4400000004</v>
      </c>
      <c r="J12" s="14">
        <f t="shared" si="2"/>
        <v>127845.08880000001</v>
      </c>
      <c r="K12" s="15">
        <f t="shared" si="3"/>
        <v>1118644.527</v>
      </c>
      <c r="L12" s="14">
        <f t="shared" si="4"/>
        <v>191767.63320000001</v>
      </c>
      <c r="M12" s="15">
        <f t="shared" si="5"/>
        <v>63922.544400000006</v>
      </c>
      <c r="N12" s="16">
        <f t="shared" si="6"/>
        <v>1502179.7934000001</v>
      </c>
      <c r="O12" s="15">
        <f t="shared" si="7"/>
        <v>511380.35520000005</v>
      </c>
      <c r="P12" s="14">
        <f t="shared" si="8"/>
        <v>95883.816600000006</v>
      </c>
      <c r="Q12" s="15">
        <f t="shared" si="9"/>
        <v>63922.544400000006</v>
      </c>
      <c r="R12" s="16">
        <f t="shared" si="10"/>
        <v>671186.71620000002</v>
      </c>
      <c r="S12" s="6"/>
      <c r="T12" s="16">
        <f t="shared" si="11"/>
        <v>5721067.7238000007</v>
      </c>
      <c r="U12" s="7"/>
    </row>
    <row r="13" spans="1:21">
      <c r="A13" s="2" t="s">
        <v>31</v>
      </c>
      <c r="B13" s="19" t="s">
        <v>56</v>
      </c>
      <c r="C13" s="6" t="s">
        <v>62</v>
      </c>
      <c r="D13" s="12">
        <v>2.67</v>
      </c>
      <c r="E13" s="6"/>
      <c r="F13" s="3"/>
      <c r="G13" s="6">
        <v>0.1</v>
      </c>
      <c r="H13" s="16">
        <f t="shared" si="0"/>
        <v>4127399.72</v>
      </c>
      <c r="I13" s="17">
        <f t="shared" si="1"/>
        <v>3978396.12</v>
      </c>
      <c r="J13" s="14">
        <f t="shared" si="2"/>
        <v>79567.92240000001</v>
      </c>
      <c r="K13" s="15">
        <f t="shared" si="3"/>
        <v>696219.321</v>
      </c>
      <c r="L13" s="14">
        <f t="shared" si="4"/>
        <v>119351.8836</v>
      </c>
      <c r="M13" s="15">
        <f t="shared" si="5"/>
        <v>39783.961200000005</v>
      </c>
      <c r="N13" s="16">
        <f t="shared" si="6"/>
        <v>934923.08820000011</v>
      </c>
      <c r="O13" s="15">
        <f t="shared" si="7"/>
        <v>318271.68960000004</v>
      </c>
      <c r="P13" s="14">
        <f t="shared" si="8"/>
        <v>59675.941800000001</v>
      </c>
      <c r="Q13" s="15">
        <f t="shared" si="9"/>
        <v>39783.961200000005</v>
      </c>
      <c r="R13" s="16">
        <f t="shared" si="10"/>
        <v>417731.59260000009</v>
      </c>
      <c r="S13" s="6"/>
      <c r="T13" s="16">
        <f t="shared" si="11"/>
        <v>3709668.1274000001</v>
      </c>
      <c r="U13" s="7"/>
    </row>
    <row r="14" spans="1:21">
      <c r="A14" s="2" t="s">
        <v>32</v>
      </c>
      <c r="B14" s="19" t="s">
        <v>57</v>
      </c>
      <c r="C14" s="6" t="s">
        <v>64</v>
      </c>
      <c r="D14" s="12">
        <v>3.33</v>
      </c>
      <c r="E14" s="6"/>
      <c r="F14" s="3"/>
      <c r="G14" s="6">
        <v>0.1</v>
      </c>
      <c r="H14" s="16">
        <f t="shared" si="0"/>
        <v>5110823.4800000004</v>
      </c>
      <c r="I14" s="17">
        <f t="shared" si="1"/>
        <v>4961819.88</v>
      </c>
      <c r="J14" s="14">
        <f t="shared" si="2"/>
        <v>99236.397599999997</v>
      </c>
      <c r="K14" s="15">
        <f t="shared" si="3"/>
        <v>868318.47899999993</v>
      </c>
      <c r="L14" s="14">
        <f t="shared" si="4"/>
        <v>148854.59639999998</v>
      </c>
      <c r="M14" s="15">
        <f t="shared" si="5"/>
        <v>49618.198799999998</v>
      </c>
      <c r="N14" s="16">
        <f t="shared" si="6"/>
        <v>1166027.6717999999</v>
      </c>
      <c r="O14" s="15">
        <f t="shared" si="7"/>
        <v>396945.59039999999</v>
      </c>
      <c r="P14" s="14">
        <f t="shared" si="8"/>
        <v>74427.29819999999</v>
      </c>
      <c r="Q14" s="15">
        <f t="shared" si="9"/>
        <v>49618.198799999998</v>
      </c>
      <c r="R14" s="16">
        <f t="shared" si="10"/>
        <v>520991.08739999996</v>
      </c>
      <c r="S14" s="6"/>
      <c r="T14" s="16">
        <f t="shared" si="11"/>
        <v>4589832.3926000008</v>
      </c>
      <c r="U14" s="7"/>
    </row>
    <row r="15" spans="1:21">
      <c r="A15" s="2" t="s">
        <v>33</v>
      </c>
      <c r="B15" s="19" t="s">
        <v>70</v>
      </c>
      <c r="C15" s="6" t="s">
        <v>62</v>
      </c>
      <c r="D15" s="12">
        <v>3.99</v>
      </c>
      <c r="E15" s="6"/>
      <c r="F15" s="3"/>
      <c r="G15" s="6"/>
      <c r="H15" s="16">
        <f t="shared" si="0"/>
        <v>5945243.6400000006</v>
      </c>
      <c r="I15" s="17">
        <f t="shared" si="1"/>
        <v>5945243.6400000006</v>
      </c>
      <c r="J15" s="14">
        <f t="shared" si="2"/>
        <v>118904.87280000001</v>
      </c>
      <c r="K15" s="15">
        <f t="shared" si="3"/>
        <v>1040417.637</v>
      </c>
      <c r="L15" s="14">
        <f t="shared" si="4"/>
        <v>178357.30920000002</v>
      </c>
      <c r="M15" s="15">
        <f t="shared" si="5"/>
        <v>59452.436400000006</v>
      </c>
      <c r="N15" s="16">
        <f t="shared" si="6"/>
        <v>1397132.2554000001</v>
      </c>
      <c r="O15" s="15">
        <f t="shared" si="7"/>
        <v>475619.49120000005</v>
      </c>
      <c r="P15" s="14">
        <f t="shared" si="8"/>
        <v>89178.654600000009</v>
      </c>
      <c r="Q15" s="15">
        <f t="shared" si="9"/>
        <v>59452.436400000006</v>
      </c>
      <c r="R15" s="16">
        <f t="shared" si="10"/>
        <v>624250.58220000006</v>
      </c>
      <c r="S15" s="6"/>
      <c r="T15" s="16">
        <f t="shared" si="11"/>
        <v>5320993.0578000005</v>
      </c>
      <c r="U15" s="7"/>
    </row>
    <row r="16" spans="1:21">
      <c r="A16" s="2" t="s">
        <v>34</v>
      </c>
      <c r="B16" s="19" t="s">
        <v>58</v>
      </c>
      <c r="C16" s="6" t="s">
        <v>62</v>
      </c>
      <c r="D16" s="12">
        <v>3</v>
      </c>
      <c r="E16" s="6"/>
      <c r="F16" s="3"/>
      <c r="G16" s="6"/>
      <c r="H16" s="16">
        <f t="shared" si="0"/>
        <v>4470108</v>
      </c>
      <c r="I16" s="17">
        <f t="shared" si="1"/>
        <v>4470108</v>
      </c>
      <c r="J16" s="14">
        <f t="shared" si="2"/>
        <v>89402.16</v>
      </c>
      <c r="K16" s="15">
        <f t="shared" si="3"/>
        <v>782268.89999999991</v>
      </c>
      <c r="L16" s="14">
        <f t="shared" si="4"/>
        <v>134103.24</v>
      </c>
      <c r="M16" s="15">
        <f t="shared" si="5"/>
        <v>44701.08</v>
      </c>
      <c r="N16" s="16">
        <f t="shared" si="6"/>
        <v>1050475.3799999999</v>
      </c>
      <c r="O16" s="15">
        <f t="shared" si="7"/>
        <v>357608.64</v>
      </c>
      <c r="P16" s="14">
        <f t="shared" si="8"/>
        <v>67051.62</v>
      </c>
      <c r="Q16" s="15">
        <f t="shared" si="9"/>
        <v>44701.08</v>
      </c>
      <c r="R16" s="16">
        <f t="shared" si="10"/>
        <v>469361.34</v>
      </c>
      <c r="S16" s="6"/>
      <c r="T16" s="16">
        <f t="shared" si="11"/>
        <v>4000746.66</v>
      </c>
      <c r="U16" s="7"/>
    </row>
    <row r="17" spans="1:21">
      <c r="A17" s="2" t="s">
        <v>35</v>
      </c>
      <c r="B17" s="19" t="s">
        <v>59</v>
      </c>
      <c r="C17" s="6" t="s">
        <v>62</v>
      </c>
      <c r="D17" s="12">
        <v>3.33</v>
      </c>
      <c r="E17" s="6"/>
      <c r="F17" s="3"/>
      <c r="G17" s="6"/>
      <c r="H17" s="16">
        <f t="shared" si="0"/>
        <v>4961819.88</v>
      </c>
      <c r="I17" s="17">
        <f t="shared" si="1"/>
        <v>4961819.88</v>
      </c>
      <c r="J17" s="14">
        <f t="shared" si="2"/>
        <v>99236.397599999997</v>
      </c>
      <c r="K17" s="15">
        <f t="shared" si="3"/>
        <v>868318.47899999993</v>
      </c>
      <c r="L17" s="14">
        <f t="shared" si="4"/>
        <v>148854.59639999998</v>
      </c>
      <c r="M17" s="15">
        <f t="shared" si="5"/>
        <v>49618.198799999998</v>
      </c>
      <c r="N17" s="16">
        <f t="shared" si="6"/>
        <v>1166027.6717999999</v>
      </c>
      <c r="O17" s="15">
        <f t="shared" si="7"/>
        <v>396945.59039999999</v>
      </c>
      <c r="P17" s="14">
        <f t="shared" si="8"/>
        <v>74427.29819999999</v>
      </c>
      <c r="Q17" s="15">
        <f t="shared" si="9"/>
        <v>49618.198799999998</v>
      </c>
      <c r="R17" s="16">
        <f t="shared" si="10"/>
        <v>520991.08739999996</v>
      </c>
      <c r="S17" s="22">
        <v>300036</v>
      </c>
      <c r="T17" s="16">
        <f t="shared" si="11"/>
        <v>4140792.7926000003</v>
      </c>
      <c r="U17" s="7"/>
    </row>
    <row r="18" spans="1:21">
      <c r="A18" s="2" t="s">
        <v>36</v>
      </c>
      <c r="B18" s="19" t="s">
        <v>60</v>
      </c>
      <c r="C18" s="6" t="s">
        <v>62</v>
      </c>
      <c r="D18" s="12">
        <v>3.66</v>
      </c>
      <c r="E18" s="6"/>
      <c r="F18" s="3"/>
      <c r="G18" s="6"/>
      <c r="H18" s="16">
        <f t="shared" si="0"/>
        <v>5453531.7599999998</v>
      </c>
      <c r="I18" s="17">
        <f t="shared" si="1"/>
        <v>5453531.7599999998</v>
      </c>
      <c r="J18" s="14">
        <f t="shared" si="2"/>
        <v>109070.6352</v>
      </c>
      <c r="K18" s="15">
        <f t="shared" si="3"/>
        <v>954368.05799999984</v>
      </c>
      <c r="L18" s="14">
        <f t="shared" si="4"/>
        <v>163605.9528</v>
      </c>
      <c r="M18" s="15">
        <f t="shared" si="5"/>
        <v>54535.317600000002</v>
      </c>
      <c r="N18" s="16">
        <f t="shared" si="6"/>
        <v>1281579.9635999999</v>
      </c>
      <c r="O18" s="15">
        <f t="shared" si="7"/>
        <v>436282.54080000002</v>
      </c>
      <c r="P18" s="14">
        <f t="shared" si="8"/>
        <v>81802.9764</v>
      </c>
      <c r="Q18" s="15">
        <f t="shared" si="9"/>
        <v>54535.317600000002</v>
      </c>
      <c r="R18" s="16">
        <f t="shared" si="10"/>
        <v>572620.83479999995</v>
      </c>
      <c r="S18" s="6"/>
      <c r="T18" s="16">
        <f t="shared" si="11"/>
        <v>4880910.9251999995</v>
      </c>
      <c r="U18" s="7"/>
    </row>
    <row r="19" spans="1:21">
      <c r="A19" s="2" t="s">
        <v>37</v>
      </c>
      <c r="B19" s="19" t="s">
        <v>61</v>
      </c>
      <c r="C19" s="6" t="s">
        <v>62</v>
      </c>
      <c r="D19" s="12">
        <v>3</v>
      </c>
      <c r="E19" s="6"/>
      <c r="F19" s="3"/>
      <c r="G19" s="6"/>
      <c r="H19" s="16">
        <f t="shared" si="0"/>
        <v>4470108</v>
      </c>
      <c r="I19" s="17">
        <f t="shared" si="1"/>
        <v>4470108</v>
      </c>
      <c r="J19" s="14">
        <f t="shared" si="2"/>
        <v>89402.16</v>
      </c>
      <c r="K19" s="15">
        <f t="shared" si="3"/>
        <v>782268.89999999991</v>
      </c>
      <c r="L19" s="14">
        <f t="shared" si="4"/>
        <v>134103.24</v>
      </c>
      <c r="M19" s="15">
        <f t="shared" si="5"/>
        <v>44701.08</v>
      </c>
      <c r="N19" s="16">
        <f t="shared" si="6"/>
        <v>1050475.3799999999</v>
      </c>
      <c r="O19" s="15">
        <f t="shared" si="7"/>
        <v>357608.64</v>
      </c>
      <c r="P19" s="14">
        <f t="shared" si="8"/>
        <v>67051.62</v>
      </c>
      <c r="Q19" s="15">
        <f t="shared" si="9"/>
        <v>44701.08</v>
      </c>
      <c r="R19" s="16">
        <f t="shared" si="10"/>
        <v>469361.34</v>
      </c>
      <c r="S19" s="6"/>
      <c r="T19" s="16">
        <f t="shared" si="11"/>
        <v>4000746.66</v>
      </c>
      <c r="U19" s="7"/>
    </row>
    <row r="20" spans="1:21">
      <c r="A20" s="2" t="s">
        <v>38</v>
      </c>
      <c r="B20" s="19" t="s">
        <v>69</v>
      </c>
      <c r="C20" s="6" t="s">
        <v>62</v>
      </c>
      <c r="D20" s="12">
        <v>3</v>
      </c>
      <c r="E20" s="6"/>
      <c r="F20" s="3"/>
      <c r="G20" s="6"/>
      <c r="H20" s="16">
        <f t="shared" si="0"/>
        <v>4470108</v>
      </c>
      <c r="I20" s="17">
        <f t="shared" si="1"/>
        <v>4470108</v>
      </c>
      <c r="J20" s="14">
        <f t="shared" si="2"/>
        <v>89402.16</v>
      </c>
      <c r="K20" s="15">
        <f t="shared" si="3"/>
        <v>782268.89999999991</v>
      </c>
      <c r="L20" s="14">
        <f t="shared" si="4"/>
        <v>134103.24</v>
      </c>
      <c r="M20" s="15">
        <f t="shared" si="5"/>
        <v>44701.08</v>
      </c>
      <c r="N20" s="16">
        <f t="shared" si="6"/>
        <v>1050475.3799999999</v>
      </c>
      <c r="O20" s="15">
        <f t="shared" si="7"/>
        <v>357608.64</v>
      </c>
      <c r="P20" s="14">
        <f t="shared" si="8"/>
        <v>67051.62</v>
      </c>
      <c r="Q20" s="15">
        <f t="shared" si="9"/>
        <v>44701.08</v>
      </c>
      <c r="R20" s="16">
        <f t="shared" si="10"/>
        <v>469361.34</v>
      </c>
      <c r="S20" s="6"/>
      <c r="T20" s="16">
        <f t="shared" si="11"/>
        <v>4000746.66</v>
      </c>
      <c r="U20" s="7"/>
    </row>
    <row r="21" spans="1:21">
      <c r="A21" s="2" t="s">
        <v>39</v>
      </c>
      <c r="B21" s="19" t="s">
        <v>68</v>
      </c>
      <c r="C21" s="6" t="s">
        <v>62</v>
      </c>
      <c r="D21" s="12">
        <v>2.67</v>
      </c>
      <c r="E21" s="6"/>
      <c r="F21" s="3"/>
      <c r="G21" s="6"/>
      <c r="H21" s="16">
        <f t="shared" si="0"/>
        <v>3978396.12</v>
      </c>
      <c r="I21" s="17">
        <f t="shared" si="1"/>
        <v>3978396.12</v>
      </c>
      <c r="J21" s="14">
        <f t="shared" si="2"/>
        <v>79567.92240000001</v>
      </c>
      <c r="K21" s="15">
        <f t="shared" si="3"/>
        <v>696219.321</v>
      </c>
      <c r="L21" s="14">
        <f t="shared" si="4"/>
        <v>119351.8836</v>
      </c>
      <c r="M21" s="15">
        <f t="shared" si="5"/>
        <v>39783.961200000005</v>
      </c>
      <c r="N21" s="16">
        <f t="shared" si="6"/>
        <v>934923.08820000011</v>
      </c>
      <c r="O21" s="15">
        <f t="shared" si="7"/>
        <v>318271.68960000004</v>
      </c>
      <c r="P21" s="14">
        <f t="shared" si="8"/>
        <v>59675.941800000001</v>
      </c>
      <c r="Q21" s="15">
        <f t="shared" si="9"/>
        <v>39783.961200000005</v>
      </c>
      <c r="R21" s="16">
        <f t="shared" si="10"/>
        <v>417731.59260000009</v>
      </c>
      <c r="S21" s="6"/>
      <c r="T21" s="16">
        <f t="shared" si="11"/>
        <v>3560664.5274</v>
      </c>
      <c r="U21" s="7"/>
    </row>
    <row r="22" spans="1:21">
      <c r="A22" s="2" t="s">
        <v>40</v>
      </c>
      <c r="B22" s="19" t="s">
        <v>67</v>
      </c>
      <c r="C22" s="6" t="s">
        <v>62</v>
      </c>
      <c r="D22" s="12">
        <v>2.34</v>
      </c>
      <c r="E22" s="6"/>
      <c r="F22" s="3"/>
      <c r="G22" s="6"/>
      <c r="H22" s="16">
        <f t="shared" si="0"/>
        <v>3486684.2399999998</v>
      </c>
      <c r="I22" s="17">
        <f t="shared" si="1"/>
        <v>3486684.2399999998</v>
      </c>
      <c r="J22" s="14">
        <f t="shared" si="2"/>
        <v>69733.684800000003</v>
      </c>
      <c r="K22" s="15">
        <f t="shared" si="3"/>
        <v>610169.74199999997</v>
      </c>
      <c r="L22" s="14">
        <f t="shared" si="4"/>
        <v>104600.52719999998</v>
      </c>
      <c r="M22" s="15">
        <f t="shared" si="5"/>
        <v>34866.842400000001</v>
      </c>
      <c r="N22" s="16">
        <f t="shared" si="6"/>
        <v>819370.79639999999</v>
      </c>
      <c r="O22" s="15">
        <f t="shared" si="7"/>
        <v>278934.73920000001</v>
      </c>
      <c r="P22" s="14">
        <f t="shared" si="8"/>
        <v>52300.263599999991</v>
      </c>
      <c r="Q22" s="15">
        <f t="shared" si="9"/>
        <v>34866.842400000001</v>
      </c>
      <c r="R22" s="16">
        <f t="shared" si="10"/>
        <v>366101.84520000004</v>
      </c>
      <c r="S22" s="6"/>
      <c r="T22" s="16">
        <f t="shared" si="11"/>
        <v>3120582.3947999999</v>
      </c>
      <c r="U22" s="7"/>
    </row>
    <row r="23" spans="1:21">
      <c r="A23" s="2" t="s">
        <v>41</v>
      </c>
      <c r="B23" s="19" t="s">
        <v>66</v>
      </c>
      <c r="C23" s="6" t="s">
        <v>62</v>
      </c>
      <c r="D23" s="12">
        <v>4.32</v>
      </c>
      <c r="E23" s="6"/>
      <c r="F23" s="3"/>
      <c r="G23" s="6"/>
      <c r="H23" s="16">
        <f t="shared" si="0"/>
        <v>6436955.5200000005</v>
      </c>
      <c r="I23" s="17">
        <f t="shared" si="1"/>
        <v>6436955.5200000005</v>
      </c>
      <c r="J23" s="14">
        <f t="shared" si="2"/>
        <v>128739.11040000002</v>
      </c>
      <c r="K23" s="15">
        <f t="shared" si="3"/>
        <v>1126467.216</v>
      </c>
      <c r="L23" s="14">
        <f t="shared" si="4"/>
        <v>193108.66560000001</v>
      </c>
      <c r="M23" s="15">
        <f t="shared" si="5"/>
        <v>64369.55520000001</v>
      </c>
      <c r="N23" s="16">
        <f t="shared" si="6"/>
        <v>1512684.5472000001</v>
      </c>
      <c r="O23" s="15">
        <f t="shared" si="7"/>
        <v>514956.44160000008</v>
      </c>
      <c r="P23" s="14">
        <f t="shared" si="8"/>
        <v>96554.332800000004</v>
      </c>
      <c r="Q23" s="15">
        <f t="shared" si="9"/>
        <v>64369.55520000001</v>
      </c>
      <c r="R23" s="16">
        <f t="shared" si="10"/>
        <v>675880.32960000017</v>
      </c>
      <c r="S23" s="6"/>
      <c r="T23" s="16">
        <f t="shared" si="11"/>
        <v>5761075.1904000007</v>
      </c>
      <c r="U23" s="7"/>
    </row>
    <row r="24" spans="1:21">
      <c r="A24" s="8">
        <v>19</v>
      </c>
      <c r="B24" s="19" t="s">
        <v>65</v>
      </c>
      <c r="C24" s="9" t="s">
        <v>62</v>
      </c>
      <c r="D24" s="10">
        <v>3</v>
      </c>
      <c r="E24" s="10"/>
      <c r="F24" s="10"/>
      <c r="G24" s="10"/>
      <c r="H24" s="16">
        <f t="shared" si="0"/>
        <v>4470108</v>
      </c>
      <c r="I24" s="17">
        <f t="shared" si="1"/>
        <v>4470108</v>
      </c>
      <c r="J24" s="14">
        <f t="shared" si="2"/>
        <v>89402.16</v>
      </c>
      <c r="K24" s="15">
        <f t="shared" si="3"/>
        <v>782268.89999999991</v>
      </c>
      <c r="L24" s="14">
        <f t="shared" si="4"/>
        <v>134103.24</v>
      </c>
      <c r="M24" s="15">
        <f t="shared" si="5"/>
        <v>44701.08</v>
      </c>
      <c r="N24" s="16">
        <f t="shared" si="6"/>
        <v>1050475.3799999999</v>
      </c>
      <c r="O24" s="15">
        <f t="shared" si="7"/>
        <v>357608.64</v>
      </c>
      <c r="P24" s="14">
        <f t="shared" si="8"/>
        <v>67051.62</v>
      </c>
      <c r="Q24" s="15">
        <f t="shared" si="9"/>
        <v>44701.08</v>
      </c>
      <c r="R24" s="16">
        <f t="shared" si="10"/>
        <v>469361.34</v>
      </c>
      <c r="S24" s="10"/>
      <c r="T24" s="16">
        <f t="shared" si="11"/>
        <v>4000746.66</v>
      </c>
      <c r="U24" s="10"/>
    </row>
    <row r="25" spans="1:21">
      <c r="A25" s="1">
        <v>20</v>
      </c>
      <c r="B25" s="19" t="s">
        <v>71</v>
      </c>
      <c r="C25" s="20" t="s">
        <v>62</v>
      </c>
      <c r="D25" s="21">
        <v>2.67</v>
      </c>
      <c r="H25" s="16">
        <f t="shared" si="0"/>
        <v>3978396.12</v>
      </c>
      <c r="I25" s="17">
        <f t="shared" si="1"/>
        <v>3978396.12</v>
      </c>
      <c r="J25" s="14">
        <f t="shared" si="2"/>
        <v>79567.92240000001</v>
      </c>
      <c r="K25" s="15">
        <f t="shared" si="3"/>
        <v>696219.321</v>
      </c>
      <c r="L25" s="14">
        <f t="shared" si="4"/>
        <v>119351.8836</v>
      </c>
      <c r="M25" s="15">
        <f t="shared" si="5"/>
        <v>39783.961200000005</v>
      </c>
      <c r="N25" s="16">
        <f t="shared" si="6"/>
        <v>934923.08820000011</v>
      </c>
      <c r="O25" s="15">
        <f t="shared" si="7"/>
        <v>318271.68960000004</v>
      </c>
      <c r="P25" s="14">
        <f t="shared" si="8"/>
        <v>59675.941800000001</v>
      </c>
      <c r="Q25" s="15">
        <f t="shared" si="9"/>
        <v>39783.961200000005</v>
      </c>
      <c r="R25" s="16">
        <f t="shared" si="10"/>
        <v>417731.59260000009</v>
      </c>
      <c r="T25" s="16">
        <f t="shared" si="11"/>
        <v>3560664.5274</v>
      </c>
    </row>
    <row r="26" spans="1:21">
      <c r="B26" s="19"/>
    </row>
    <row r="27" spans="1:21">
      <c r="B27" s="11" t="s">
        <v>45</v>
      </c>
    </row>
  </sheetData>
  <mergeCells count="14">
    <mergeCell ref="A1:U1"/>
    <mergeCell ref="A2:U2"/>
    <mergeCell ref="I3:I4"/>
    <mergeCell ref="J3:N3"/>
    <mergeCell ref="O3:R3"/>
    <mergeCell ref="S3:S4"/>
    <mergeCell ref="T3:T4"/>
    <mergeCell ref="U3:U4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2023-02-02T02:07:05Z</dcterms:created>
  <dcterms:modified xsi:type="dcterms:W3CDTF">2024-04-04T03:18:14Z</dcterms:modified>
</cp:coreProperties>
</file>