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310" documentId="11_F25DC773A252ABDACC10487B51596C825BDE58F7" xr6:coauthVersionLast="47" xr6:coauthVersionMax="47" xr10:uidLastSave="{4CFE3B92-0553-405E-B179-F3FD486E40A8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72" i="1" l="1"/>
  <c r="AE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AE1671" i="1"/>
  <c r="S5" i="10" s="1"/>
  <c r="T5" i="10" s="1"/>
  <c r="AE1670" i="1"/>
  <c r="AE1669" i="1"/>
  <c r="AT1670" i="1"/>
  <c r="AT1669" i="1"/>
  <c r="S4" i="10" s="1"/>
  <c r="T4" i="10" s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BA3" i="1" l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<sst xmlns="http://schemas.openxmlformats.org/spreadsheetml/2006/main" count="520" uniqueCount="178">
  <si>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</si>
  <si>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</si>
  <si>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</si>
  <si>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</si>
  <si>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</si>
  <si>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</si>
  <si>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</si>
  <si>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</si>
  <si>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</si>
  <si>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</si>
  <si>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</si>
  <si>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</si>
  <si>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</si>
  <si>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</si>
  <si>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</si>
  <si>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</si>
  <si>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</si>
  <si>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</si>
  <si>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</si>
  <si>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</si>
  <si>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</si>
  <si>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</si>
  <si>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</si>
  <si>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</si>
  <si>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</si>
  <si>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</si>
  <si>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</si>
  <si>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</si>
  <si>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</si>
  <si>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</si>
  <si>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</si>
  <si>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</si>
  <si>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</si>
  <si>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</si>
  <si>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</si>
  <si>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</si>
  <si>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</si>
  <si>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</si>
  <si>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</si>
  <si>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</si>
  <si>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</si>
  <si>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</si>
  <si>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</si>
  <si>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</si>
  <si>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</si>
  <si>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</si>
  <si>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</si>
  <si>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</si>
  <si>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</si>
  <si>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</si>
  <si>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</si>
  <si>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</si>
  <si>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</si>
  <si>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</si>
  <si>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</si>
  <si>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</si>
  <si>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</si>
  <si>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</si>
  <si>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</si>
  <si>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</si>
  <si>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</si>
  <si>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</si>
  <si>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</si>
  <si>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</si>
  <si>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</si>
  <si>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</si>
  <si>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</si>
  <si>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</si>
  <si>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</si>
  <si>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</si>
  <si>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</si>
  <si>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</si>
  <si>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</si>
  <si>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</si>
  <si>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</si>
  <si>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</si>
  <si>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</si>
  <si>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</si>
  <si>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</si>
  <si>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</si>
  <si>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</si>
  <si>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</si>
  <si>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</si>
  <si>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</si>
  <si>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</si>
  <si>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</si>
  <si>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</si>
  <si>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</si>
  <si>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</si>
  <si>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</si>
  <si>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</si>
  <si>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</si>
  <si>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</si>
  <si>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</si>
  <si>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</si>
  <si>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</si>
  <si>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</si>
  <si>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</si>
  <si>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</si>
  <si>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</si>
  <si>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</si>
  <si>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</si>
  <si>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</si>
  <si>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</si>
  <si>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</si>
  <si>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</si>
  <si>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</si>
  <si>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</si>
  <si>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</si>
  <si>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</si>
  <si>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</si>
  <si>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</si>
  <si>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</si>
  <si>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</si>
  <si>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</si>
  <si>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</si>
  <si>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</si>
  <si>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</si>
  <si>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</si>
  <si>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</si>
  <si>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</si>
  <si>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</si>
  <si>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</si>
  <si>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</si>
  <si>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</si>
  <si>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</si>
  <si>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</si>
  <si>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</si>
  <si>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</si>
  <si>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</si>
  <si>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</si>
  <si>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</si>
  <si>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</si>
  <si>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</si>
  <si>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</si>
  <si>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</si>
  <si>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</si>
  <si>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</si>
  <si>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</si>
  <si>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</si>
  <si>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</si>
  <si>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</si>
  <si>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</si>
  <si>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</si>
  <si>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</si>
  <si>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</si>
  <si>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</si>
  <si>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</si>
  <si>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</si>
  <si>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</si>
  <si>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MW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</si>
  <si>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</si>
  <si>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</si>
  <si>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</si>
  <si>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</si>
  <si>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</si>
  <si>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</si>
  <si>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</si>
  <si>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</si>
  <si>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</si>
  <si>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</si>
  <si>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</si>
  <si>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</si>
  <si>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</si>
  <si>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</si>
  <si>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</si>
  <si>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</si>
  <si>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</si>
  <si>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</si>
  <si>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</si>
  <si>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</si>
  <si>
    <t>H gross</t>
  </si>
  <si>
    <t>Energy</t>
  </si>
  <si>
    <t>m^3/s</t>
  </si>
  <si>
    <t>8MW Nampa</t>
  </si>
  <si>
    <t>Turbine Discharge</t>
  </si>
  <si>
    <t>MCM/GWh</t>
  </si>
  <si>
    <t>https://docs.google.com/spreadsheets/d/1YxU4Eu-u3qTQlvoW0a0ytZrekvAj3Qbv/edit?gid=2144647602#gid=2144647602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</si>
</sst>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W1657" activePane="bottomRight" state="frozen"/>
      <selection pane="topRight" activeCell="B1" sqref="B1"/>
      <selection pane="bottomLeft" activeCell="A3" sqref="A3"/>
      <selection pane="bottomRight" activeCell="CK1672" sqref="CK1672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1" t="s">
        <v>3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3"/>
      <c r="Q1" s="450" t="s">
        <v>5</v>
      </c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1" t="s">
        <v>4</v>
      </c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3"/>
      <c r="AU1" s="457" t="s">
        <v>6</v>
      </c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8"/>
      <c r="BI1" s="454" t="s">
        <v>7</v>
      </c>
      <c r="BJ1" s="455"/>
      <c r="BK1" s="455"/>
      <c r="BL1" s="455"/>
      <c r="BM1" s="455"/>
      <c r="BN1" s="455"/>
      <c r="BO1" s="455"/>
      <c r="BP1" s="455"/>
      <c r="BQ1" s="455"/>
      <c r="BR1" s="455"/>
      <c r="BS1" s="455"/>
      <c r="BT1" s="455"/>
      <c r="BU1" s="455"/>
      <c r="BV1" s="456"/>
      <c r="BW1" s="447" t="s">
        <v>9</v>
      </c>
      <c r="BX1" s="448"/>
      <c r="BY1" s="448"/>
      <c r="BZ1" s="448"/>
      <c r="CA1" s="448"/>
      <c r="CB1" s="448"/>
      <c r="CC1" s="448"/>
      <c r="CD1" s="448"/>
      <c r="CE1" s="448"/>
      <c r="CF1" s="448"/>
      <c r="CG1" s="448"/>
      <c r="CH1" s="448"/>
      <c r="CI1" s="448"/>
      <c r="CJ1" s="448"/>
      <c r="CK1" s="449"/>
      <c r="CL1" s="447" t="s">
        <v>10</v>
      </c>
      <c r="CM1" s="448"/>
      <c r="CN1" s="448"/>
      <c r="CO1" s="448"/>
      <c r="CP1" s="448"/>
      <c r="CQ1" s="448"/>
      <c r="CR1" s="448"/>
      <c r="CS1" s="448"/>
      <c r="CT1" s="448"/>
      <c r="CU1" s="448"/>
      <c r="CV1" s="448"/>
      <c r="CW1" s="448"/>
      <c r="CX1" s="448"/>
      <c r="CY1" s="448"/>
      <c r="CZ1" s="449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v>96</v>
      </c>
      <c r="BV733" s="372">
        <v>100.804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26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26">
        <v>1.0909978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26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26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26">
        <v>2.5990000000000002E-3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26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26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26">
        <v>0.44681700000000002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26">
        <v>0.35325499999999999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26">
        <v>0.19076099999999999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26">
        <v>0.26767099999999999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26">
        <v>0.330984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26">
        <v>1.1104269999999998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26">
        <v>1.082527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26">
        <v>1.0452980000000001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26">
        <v>0.98463000000000001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26">
        <v>1.168193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26">
        <v>1.1680570000000001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26">
        <v>0.356547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26">
        <v>0.05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26">
        <v>0.75985599999999998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26">
        <v>1.1299999999999999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26">
        <v>0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26">
        <v>0.28344885098399997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26">
        <f>1165.4863/1000</f>
        <v>1.1654863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26">
        <f>296.1542/1000</f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26">
        <f>178.1853/1000</f>
        <v>0.17818530000000002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/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26">
        <f>1154.017/1000</f>
        <v>1.1540170000000001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0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/>
      <c r="C1673" s="420">
        <v>3.5206451612903225</v>
      </c>
      <c r="D1673" s="421"/>
      <c r="E1673" s="421"/>
      <c r="F1673" s="421"/>
      <c r="G1673" s="361" t="e">
        <f>_xll.SRS1Splines.Functions25.Linear_Interp(V_NEM!$R$687:$R$703,V_NEM!$T$687:$T$703,M1673)+_xll.SRS1Splines.Functions25.Linear_Interp(V_NEM!$AB$687:$AB$703,V_NEM!$AD$687:$AD$703,N1673)</f>
        <v>#VALUE!</v>
      </c>
      <c r="H1673" s="353" t="e">
        <f>(G1673/(V_NEM!$T$696+V_NEM!$AD$696))*100</f>
        <v>#VALUE!</v>
      </c>
      <c r="I1673" s="353" t="e">
        <f>G1673-(V_NEM!$T$694+V_NEM!$AD$694)</f>
        <v>#VALUE!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/>
      <c r="N1673" s="422"/>
      <c r="O1673" s="361">
        <v>2.7401027096774193</v>
      </c>
      <c r="P1673" s="423"/>
      <c r="Q1673" s="424"/>
      <c r="R1673" s="361">
        <v>4.0177419354838708</v>
      </c>
      <c r="S1673" s="425"/>
      <c r="T1673" s="425"/>
      <c r="U1673" s="425"/>
      <c r="V1673" s="361" t="str">
        <f>_xll.SRS1Splines.Functions25.Linear_Interp(V_NK3!$P$8:$P$32,V_NK3!$R$8:$R$32,AC1673)</f>
        <v>Error reading input X value(s): The value is not a number</v>
      </c>
      <c r="W1673" s="361" t="e">
        <f>(V1673/V_NK3!$R$28)*100</f>
        <v>#VALUE!</v>
      </c>
      <c r="X1673" s="353" t="e">
        <f>V1673-V_NK3!$R$8</f>
        <v>#VALUE!</v>
      </c>
      <c r="Y1673" s="353">
        <f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/>
      <c r="AD1673" s="353">
        <v>0.70967741935483875</v>
      </c>
      <c r="AE1673" s="426"/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/>
      <c r="BX1673" s="361">
        <v>3.2881248000000007</v>
      </c>
      <c r="BY1673" s="425"/>
      <c r="BZ1673" s="425"/>
      <c r="CA1673" s="425"/>
      <c r="CB1673" s="361" t="str">
        <f>_xll.SRS1Splines.Functions25.Linear_Interp(V_NSPC!$N$4:$N$67,V_NSPC!$P$4:$P$67,CI1673)</f>
        <v>Error reading input X value(s): The value is not a number</v>
      </c>
      <c r="CC1673" s="361" t="e">
        <f>(CB1673/V_NSPC!$T$5)*100</f>
        <v>#VALUE!</v>
      </c>
      <c r="CD1673" s="353" t="e">
        <f>CB1673-V_NSPC!$T$6</f>
        <v>#VALUE!</v>
      </c>
      <c r="CE1673" s="361">
        <f>IFERROR((CB1673 - V_NSPC!$T$6) / (V_NSPC!$T$5- V_NSPC!$T$6) * 100, 0)</f>
        <v>0</v>
      </c>
      <c r="CF1673" s="361">
        <v>995</v>
      </c>
      <c r="CG1673" s="361">
        <v>955</v>
      </c>
      <c r="CH1673" s="361"/>
      <c r="CI1673" s="429"/>
      <c r="CJ1673" s="361"/>
      <c r="CK1673" s="426"/>
      <c r="CL1673" s="424"/>
      <c r="CM1673" s="361">
        <v>3.2881248000000007</v>
      </c>
      <c r="CN1673" s="425"/>
      <c r="CO1673" s="425"/>
      <c r="CP1673" s="425"/>
      <c r="CQ1673" s="361" t="str">
        <f>_xll.SRS1Splines.Functions25.Linear_Interp(V_NSPC!$X$4:$X$46,V_NSPC!$Z$4:$Z$46,CX1673)</f>
        <v>Error reading input X value(s): The value is not a number</v>
      </c>
      <c r="CR1673" s="361" t="e">
        <f>(CQ1673/V_NSPC!$AD$5)*100</f>
        <v>#VALUE!</v>
      </c>
      <c r="CS1673" s="353" t="e">
        <f>CQ1673-V_NSPC!$AD$6</f>
        <v>#VALUE!</v>
      </c>
      <c r="CT1673" s="361">
        <f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/>
      <c r="CY1673" s="361">
        <v>3.7143870967741934</v>
      </c>
      <c r="CZ1673" s="426"/>
    </row>
    <row r="1674" spans="1:104">
      <c r="A1674" s="352">
        <v>46233</v>
      </c>
      <c r="B1674" s="430"/>
      <c r="C1674" s="420">
        <v>3.5206451612903225</v>
      </c>
      <c r="D1674" s="421"/>
      <c r="E1674" s="421"/>
      <c r="F1674" s="421"/>
      <c r="G1674" s="361" t="e">
        <f>_xll.SRS1Splines.Functions25.Linear_Interp(V_NEM!$R$687:$R$703,V_NEM!$T$687:$T$703,M1674)+_xll.SRS1Splines.Functions25.Linear_Interp(V_NEM!$AB$687:$AB$703,V_NEM!$AD$687:$AD$703,N1674)</f>
        <v>#VALUE!</v>
      </c>
      <c r="H1674" s="353" t="e">
        <f>(G1674/(V_NEM!$T$696+V_NEM!$AD$696))*100</f>
        <v>#VALUE!</v>
      </c>
      <c r="I1674" s="353" t="e">
        <f>G1674-(V_NEM!$T$694+V_NEM!$AD$694)</f>
        <v>#VALUE!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/>
      <c r="N1674" s="422"/>
      <c r="O1674" s="361">
        <v>2.7401027096774193</v>
      </c>
      <c r="P1674" s="423"/>
      <c r="Q1674" s="424"/>
      <c r="R1674" s="361">
        <v>4.0177419354838708</v>
      </c>
      <c r="S1674" s="425"/>
      <c r="T1674" s="425"/>
      <c r="U1674" s="425"/>
      <c r="V1674" s="361" t="str">
        <f>_xll.SRS1Splines.Functions25.Linear_Interp(V_NK3!$P$8:$P$32,V_NK3!$R$8:$R$32,AC1674)</f>
        <v>Error reading input X value(s): The value is not a number</v>
      </c>
      <c r="W1674" s="361" t="e">
        <f>(V1674/V_NK3!$R$28)*100</f>
        <v>#VALUE!</v>
      </c>
      <c r="X1674" s="353" t="e">
        <f>V1674-V_NK3!$R$8</f>
        <v>#VALUE!</v>
      </c>
      <c r="Y1674" s="353">
        <f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/>
      <c r="AD1674" s="353">
        <v>0.70967741935483875</v>
      </c>
      <c r="AE1674" s="426"/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/>
      <c r="BX1674" s="361">
        <v>3.2881248000000007</v>
      </c>
      <c r="BY1674" s="425"/>
      <c r="BZ1674" s="425"/>
      <c r="CA1674" s="425"/>
      <c r="CB1674" s="361" t="str">
        <f>_xll.SRS1Splines.Functions25.Linear_Interp(V_NSPC!$N$4:$N$67,V_NSPC!$P$4:$P$67,CI1674)</f>
        <v>Error reading input X value(s): The value is not a number</v>
      </c>
      <c r="CC1674" s="361" t="e">
        <f>(CB1674/V_NSPC!$T$5)*100</f>
        <v>#VALUE!</v>
      </c>
      <c r="CD1674" s="353" t="e">
        <f>CB1674-V_NSPC!$T$6</f>
        <v>#VALUE!</v>
      </c>
      <c r="CE1674" s="361">
        <f>IFERROR((CB1674 - V_NSPC!$T$6) / (V_NSPC!$T$5- V_NSPC!$T$6) * 100, 0)</f>
        <v>0</v>
      </c>
      <c r="CF1674" s="361">
        <v>995</v>
      </c>
      <c r="CG1674" s="361">
        <v>955</v>
      </c>
      <c r="CH1674" s="361"/>
      <c r="CI1674" s="429"/>
      <c r="CJ1674" s="361"/>
      <c r="CK1674" s="426"/>
      <c r="CL1674" s="424"/>
      <c r="CM1674" s="361">
        <v>3.2881248000000007</v>
      </c>
      <c r="CN1674" s="425"/>
      <c r="CO1674" s="425"/>
      <c r="CP1674" s="425"/>
      <c r="CQ1674" s="361" t="str">
        <f>_xll.SRS1Splines.Functions25.Linear_Interp(V_NSPC!$X$4:$X$46,V_NSPC!$Z$4:$Z$46,CX1674)</f>
        <v>Error reading input X value(s): The value is not a number</v>
      </c>
      <c r="CR1674" s="361" t="e">
        <f>(CQ1674/V_NSPC!$AD$5)*100</f>
        <v>#VALUE!</v>
      </c>
      <c r="CS1674" s="353" t="e">
        <f>CQ1674-V_NSPC!$AD$6</f>
        <v>#VALUE!</v>
      </c>
      <c r="CT1674" s="361">
        <f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/>
      <c r="CY1674" s="361">
        <v>3.7143870967741934</v>
      </c>
      <c r="CZ1674" s="426"/>
    </row>
    <row r="1675" spans="1:104">
      <c r="A1675" s="352">
        <v>46234</v>
      </c>
      <c r="B1675" s="430"/>
      <c r="C1675" s="420">
        <v>3.5206451612903225</v>
      </c>
      <c r="D1675" s="421"/>
      <c r="E1675" s="421"/>
      <c r="F1675" s="421"/>
      <c r="G1675" s="361" t="e">
        <f>_xll.SRS1Splines.Functions25.Linear_Interp(V_NEM!$R$687:$R$703,V_NEM!$T$687:$T$703,M1675)+_xll.SRS1Splines.Functions25.Linear_Interp(V_NEM!$AB$687:$AB$703,V_NEM!$AD$687:$AD$703,N1675)</f>
        <v>#VALUE!</v>
      </c>
      <c r="H1675" s="353" t="e">
        <f>(G1675/(V_NEM!$T$696+V_NEM!$AD$696))*100</f>
        <v>#VALUE!</v>
      </c>
      <c r="I1675" s="353" t="e">
        <f>G1675-(V_NEM!$T$694+V_NEM!$AD$694)</f>
        <v>#VALUE!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/>
      <c r="N1675" s="422"/>
      <c r="O1675" s="361">
        <v>2.7401027096774193</v>
      </c>
      <c r="P1675" s="423"/>
      <c r="Q1675" s="424"/>
      <c r="R1675" s="361">
        <v>4.0177419354838708</v>
      </c>
      <c r="S1675" s="425"/>
      <c r="T1675" s="425"/>
      <c r="U1675" s="425"/>
      <c r="V1675" s="361" t="str">
        <f>_xll.SRS1Splines.Functions25.Linear_Interp(V_NK3!$P$8:$P$32,V_NK3!$R$8:$R$32,AC1675)</f>
        <v>Error reading input X value(s): The value is not a number</v>
      </c>
      <c r="W1675" s="361" t="e">
        <f>(V1675/V_NK3!$R$28)*100</f>
        <v>#VALUE!</v>
      </c>
      <c r="X1675" s="353" t="e">
        <f>V1675-V_NK3!$R$8</f>
        <v>#VALUE!</v>
      </c>
      <c r="Y1675" s="353">
        <f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/>
      <c r="AD1675" s="353">
        <v>0.70967741935483875</v>
      </c>
      <c r="AE1675" s="426"/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/>
      <c r="BX1675" s="361">
        <v>3.2881248000000007</v>
      </c>
      <c r="BY1675" s="425"/>
      <c r="BZ1675" s="425"/>
      <c r="CA1675" s="425"/>
      <c r="CB1675" s="361" t="str">
        <f>_xll.SRS1Splines.Functions25.Linear_Interp(V_NSPC!$N$4:$N$67,V_NSPC!$P$4:$P$67,CI1675)</f>
        <v>Error reading input X value(s): The value is not a number</v>
      </c>
      <c r="CC1675" s="361" t="e">
        <f>(CB1675/V_NSPC!$T$5)*100</f>
        <v>#VALUE!</v>
      </c>
      <c r="CD1675" s="353" t="e">
        <f>CB1675-V_NSPC!$T$6</f>
        <v>#VALUE!</v>
      </c>
      <c r="CE1675" s="361">
        <f>IFERROR((CB1675 - V_NSPC!$T$6) / (V_NSPC!$T$5- V_NSPC!$T$6) * 100, 0)</f>
        <v>0</v>
      </c>
      <c r="CF1675" s="361">
        <v>995</v>
      </c>
      <c r="CG1675" s="361">
        <v>955</v>
      </c>
      <c r="CH1675" s="361"/>
      <c r="CI1675" s="429"/>
      <c r="CJ1675" s="361"/>
      <c r="CK1675" s="426"/>
      <c r="CL1675" s="424"/>
      <c r="CM1675" s="361">
        <v>3.2881248000000007</v>
      </c>
      <c r="CN1675" s="425"/>
      <c r="CO1675" s="425"/>
      <c r="CP1675" s="425"/>
      <c r="CQ1675" s="361" t="str">
        <f>_xll.SRS1Splines.Functions25.Linear_Interp(V_NSPC!$X$4:$X$46,V_NSPC!$Z$4:$Z$46,CX1675)</f>
        <v>Error reading input X value(s): The value is not a number</v>
      </c>
      <c r="CR1675" s="361" t="e">
        <f>(CQ1675/V_NSPC!$AD$5)*100</f>
        <v>#VALUE!</v>
      </c>
      <c r="CS1675" s="353" t="e">
        <f>CQ1675-V_NSPC!$AD$6</f>
        <v>#VALUE!</v>
      </c>
      <c r="CT1675" s="361">
        <f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/>
      <c r="CY1675" s="361">
        <v>3.7143870967741934</v>
      </c>
      <c r="CZ1675" s="426"/>
    </row>
    <row r="1676" spans="1:104">
      <c r="A1676" s="352">
        <v>46235</v>
      </c>
      <c r="B1676" s="430"/>
      <c r="C1676" s="420">
        <v>5.6677419354838703</v>
      </c>
      <c r="D1676" s="421"/>
      <c r="E1676" s="421"/>
      <c r="F1676" s="421"/>
      <c r="G1676" s="361" t="e">
        <f>_xll.SRS1Splines.Functions25.Linear_Interp(V_NEM!$R$687:$R$703,V_NEM!$T$687:$T$703,M1676)+_xll.SRS1Splines.Functions25.Linear_Interp(V_NEM!$AB$687:$AB$703,V_NEM!$AD$687:$AD$703,N1676)</f>
        <v>#VALUE!</v>
      </c>
      <c r="H1676" s="353" t="e">
        <f>(G1676/(V_NEM!$T$696+V_NEM!$AD$696))*100</f>
        <v>#VALUE!</v>
      </c>
      <c r="I1676" s="353" t="e">
        <f>G1676-(V_NEM!$T$694+V_NEM!$AD$694)</f>
        <v>#VALUE!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/>
      <c r="N1676" s="422"/>
      <c r="O1676" s="361">
        <v>2.8646528387096772</v>
      </c>
      <c r="P1676" s="423"/>
      <c r="Q1676" s="424"/>
      <c r="R1676" s="361">
        <v>6.9119354838709679</v>
      </c>
      <c r="S1676" s="425"/>
      <c r="T1676" s="425"/>
      <c r="U1676" s="425"/>
      <c r="V1676" s="361" t="str">
        <f>_xll.SRS1Splines.Functions25.Linear_Interp(V_NK3!$P$8:$P$32,V_NK3!$R$8:$R$32,AC1676)</f>
        <v>Error reading input X value(s): The value is not a number</v>
      </c>
      <c r="W1676" s="361" t="e">
        <f>(V1676/V_NK3!$R$28)*100</f>
        <v>#VALUE!</v>
      </c>
      <c r="X1676" s="353" t="e">
        <f>V1676-V_NK3!$R$8</f>
        <v>#VALUE!</v>
      </c>
      <c r="Y1676" s="353">
        <f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/>
      <c r="AD1676" s="353">
        <v>0.87096774193548387</v>
      </c>
      <c r="AE1676" s="426"/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/>
      <c r="BX1676" s="361">
        <v>3.810974400000001</v>
      </c>
      <c r="BY1676" s="425"/>
      <c r="BZ1676" s="425"/>
      <c r="CA1676" s="425"/>
      <c r="CB1676" s="361" t="str">
        <f>_xll.SRS1Splines.Functions25.Linear_Interp(V_NSPC!$N$4:$N$67,V_NSPC!$P$4:$P$67,CI1676)</f>
        <v>Error reading input X value(s): The value is not a number</v>
      </c>
      <c r="CC1676" s="361" t="e">
        <f>(CB1676/V_NSPC!$T$5)*100</f>
        <v>#VALUE!</v>
      </c>
      <c r="CD1676" s="353" t="e">
        <f>CB1676-V_NSPC!$T$6</f>
        <v>#VALUE!</v>
      </c>
      <c r="CE1676" s="361">
        <f>IFERROR((CB1676 - V_NSPC!$T$6) / (V_NSPC!$T$5- V_NSPC!$T$6) * 100, 0)</f>
        <v>0</v>
      </c>
      <c r="CF1676" s="361">
        <v>995</v>
      </c>
      <c r="CG1676" s="361">
        <v>955</v>
      </c>
      <c r="CH1676" s="361"/>
      <c r="CI1676" s="429"/>
      <c r="CJ1676" s="361"/>
      <c r="CK1676" s="426"/>
      <c r="CL1676" s="424"/>
      <c r="CM1676" s="361">
        <v>3.810974400000001</v>
      </c>
      <c r="CN1676" s="425"/>
      <c r="CO1676" s="425"/>
      <c r="CP1676" s="425"/>
      <c r="CQ1676" s="361" t="str">
        <f>_xll.SRS1Splines.Functions25.Linear_Interp(V_NSPC!$X$4:$X$46,V_NSPC!$Z$4:$Z$46,CX1676)</f>
        <v>Error reading input X value(s): The value is not a number</v>
      </c>
      <c r="CR1676" s="361" t="e">
        <f>(CQ1676/V_NSPC!$AD$5)*100</f>
        <v>#VALUE!</v>
      </c>
      <c r="CS1676" s="353" t="e">
        <f>CQ1676-V_NSPC!$AD$6</f>
        <v>#VALUE!</v>
      </c>
      <c r="CT1676" s="361">
        <f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/>
      <c r="CY1676" s="361">
        <v>3.8335483870967741</v>
      </c>
      <c r="CZ1676" s="426"/>
    </row>
    <row r="1677" spans="1:104">
      <c r="A1677" s="352">
        <v>46236</v>
      </c>
      <c r="B1677" s="430"/>
      <c r="C1677" s="420">
        <v>5.6677419354838703</v>
      </c>
      <c r="D1677" s="421"/>
      <c r="E1677" s="421"/>
      <c r="F1677" s="421"/>
      <c r="G1677" s="361" t="e">
        <f>_xll.SRS1Splines.Functions25.Linear_Interp(V_NEM!$R$687:$R$703,V_NEM!$T$687:$T$703,M1677)+_xll.SRS1Splines.Functions25.Linear_Interp(V_NEM!$AB$687:$AB$703,V_NEM!$AD$687:$AD$703,N1677)</f>
        <v>#VALUE!</v>
      </c>
      <c r="H1677" s="353" t="e">
        <f>(G1677/(V_NEM!$T$696+V_NEM!$AD$696))*100</f>
        <v>#VALUE!</v>
      </c>
      <c r="I1677" s="353" t="e">
        <f>G1677-(V_NEM!$T$694+V_NEM!$AD$694)</f>
        <v>#VALUE!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/>
      <c r="N1677" s="422"/>
      <c r="O1677" s="361">
        <v>2.8646528387096772</v>
      </c>
      <c r="P1677" s="423"/>
      <c r="Q1677" s="424"/>
      <c r="R1677" s="361">
        <v>6.9119354838709679</v>
      </c>
      <c r="S1677" s="425"/>
      <c r="T1677" s="425"/>
      <c r="U1677" s="425"/>
      <c r="V1677" s="361" t="str">
        <f>_xll.SRS1Splines.Functions25.Linear_Interp(V_NK3!$P$8:$P$32,V_NK3!$R$8:$R$32,AC1677)</f>
        <v>Error reading input X value(s): The value is not a number</v>
      </c>
      <c r="W1677" s="361" t="e">
        <f>(V1677/V_NK3!$R$28)*100</f>
        <v>#VALUE!</v>
      </c>
      <c r="X1677" s="353" t="e">
        <f>V1677-V_NK3!$R$8</f>
        <v>#VALUE!</v>
      </c>
      <c r="Y1677" s="353">
        <f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/>
      <c r="AD1677" s="353">
        <v>0.87096774193548387</v>
      </c>
      <c r="AE1677" s="426"/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/>
      <c r="BX1677" s="361">
        <v>3.810974400000001</v>
      </c>
      <c r="BY1677" s="425"/>
      <c r="BZ1677" s="425"/>
      <c r="CA1677" s="425"/>
      <c r="CB1677" s="361" t="str">
        <f>_xll.SRS1Splines.Functions25.Linear_Interp(V_NSPC!$N$4:$N$67,V_NSPC!$P$4:$P$67,CI1677)</f>
        <v>Error reading input X value(s): The value is not a number</v>
      </c>
      <c r="CC1677" s="361" t="e">
        <f>(CB1677/V_NSPC!$T$5)*100</f>
        <v>#VALUE!</v>
      </c>
      <c r="CD1677" s="353" t="e">
        <f>CB1677-V_NSPC!$T$6</f>
        <v>#VALUE!</v>
      </c>
      <c r="CE1677" s="361">
        <f>IFERROR((CB1677 - V_NSPC!$T$6) / (V_NSPC!$T$5- V_NSPC!$T$6) * 100, 0)</f>
        <v>0</v>
      </c>
      <c r="CF1677" s="361">
        <v>995</v>
      </c>
      <c r="CG1677" s="361">
        <v>955</v>
      </c>
      <c r="CH1677" s="361"/>
      <c r="CI1677" s="429"/>
      <c r="CJ1677" s="361"/>
      <c r="CK1677" s="426"/>
      <c r="CL1677" s="424"/>
      <c r="CM1677" s="361">
        <v>3.810974400000001</v>
      </c>
      <c r="CN1677" s="425"/>
      <c r="CO1677" s="425"/>
      <c r="CP1677" s="425"/>
      <c r="CQ1677" s="361" t="str">
        <f>_xll.SRS1Splines.Functions25.Linear_Interp(V_NSPC!$X$4:$X$46,V_NSPC!$Z$4:$Z$46,CX1677)</f>
        <v>Error reading input X value(s): The value is not a number</v>
      </c>
      <c r="CR1677" s="361" t="e">
        <f>(CQ1677/V_NSPC!$AD$5)*100</f>
        <v>#VALUE!</v>
      </c>
      <c r="CS1677" s="353" t="e">
        <f>CQ1677-V_NSPC!$AD$6</f>
        <v>#VALUE!</v>
      </c>
      <c r="CT1677" s="361">
        <f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/>
      <c r="CY1677" s="361">
        <v>3.8335483870967741</v>
      </c>
      <c r="CZ1677" s="426"/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59" t="s">
        <v>32</v>
      </c>
      <c r="B1" s="460"/>
      <c r="C1" s="460"/>
      <c r="D1" s="3">
        <v>1000000</v>
      </c>
      <c r="E1" s="459" t="s">
        <v>33</v>
      </c>
      <c r="F1" s="460"/>
      <c r="G1" s="460"/>
      <c r="H1" s="461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2" t="s">
        <v>42</v>
      </c>
      <c r="S684" s="463"/>
      <c r="T684" s="463"/>
      <c r="U684" s="463"/>
      <c r="V684" s="463"/>
      <c r="W684" s="463"/>
      <c r="X684" s="463"/>
      <c r="Y684" s="463"/>
      <c r="Z684" s="473"/>
      <c r="AA684" s="228"/>
      <c r="AB684" s="462" t="s">
        <v>43</v>
      </c>
      <c r="AC684" s="463"/>
      <c r="AD684" s="463"/>
      <c r="AE684" s="463"/>
      <c r="AF684" s="463"/>
      <c r="AG684" s="463"/>
      <c r="AH684" s="463"/>
      <c r="AI684" s="463"/>
      <c r="AJ684" s="463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74" t="s">
        <v>44</v>
      </c>
      <c r="S685" s="475" t="s">
        <v>45</v>
      </c>
      <c r="T685" s="476"/>
      <c r="U685" s="211"/>
      <c r="V685" s="464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74" t="s">
        <v>44</v>
      </c>
      <c r="AC685" s="475" t="s">
        <v>45</v>
      </c>
      <c r="AD685" s="476"/>
      <c r="AE685" s="211"/>
      <c r="AF685" s="464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74"/>
      <c r="S686" s="212" t="s">
        <v>51</v>
      </c>
      <c r="T686" s="213" t="s">
        <v>52</v>
      </c>
      <c r="U686" s="214"/>
      <c r="V686" s="465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74"/>
      <c r="AC686" s="212" t="s">
        <v>51</v>
      </c>
      <c r="AD686" s="213" t="s">
        <v>52</v>
      </c>
      <c r="AE686" s="211"/>
      <c r="AF686" s="465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66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9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67"/>
      <c r="AA688" s="472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70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68"/>
      <c r="AA689" s="472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71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2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2" t="s">
        <v>59</v>
      </c>
      <c r="S708" s="463"/>
      <c r="T708" s="463"/>
      <c r="U708" s="463"/>
      <c r="V708" s="463"/>
      <c r="W708" s="463"/>
      <c r="X708" s="463"/>
      <c r="Y708" s="463"/>
      <c r="Z708" s="473"/>
      <c r="AA708" s="228"/>
      <c r="AB708" s="462" t="s">
        <v>60</v>
      </c>
      <c r="AC708" s="463"/>
      <c r="AD708" s="463"/>
      <c r="AE708" s="463"/>
      <c r="AF708" s="463"/>
      <c r="AG708" s="463"/>
      <c r="AH708" s="463"/>
      <c r="AI708" s="463"/>
      <c r="AJ708" s="463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74" t="s">
        <v>44</v>
      </c>
      <c r="S709" s="475" t="s">
        <v>45</v>
      </c>
      <c r="T709" s="476"/>
      <c r="U709" s="211"/>
      <c r="V709" s="464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74" t="s">
        <v>44</v>
      </c>
      <c r="AC709" s="475" t="s">
        <v>45</v>
      </c>
      <c r="AD709" s="476"/>
      <c r="AE709" s="211"/>
      <c r="AF709" s="464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74"/>
      <c r="S710" s="212" t="s">
        <v>51</v>
      </c>
      <c r="T710" s="213" t="s">
        <v>52</v>
      </c>
      <c r="U710" s="214"/>
      <c r="V710" s="465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74"/>
      <c r="AC710" s="212" t="s">
        <v>51</v>
      </c>
      <c r="AD710" s="213" t="s">
        <v>52</v>
      </c>
      <c r="AE710" s="211"/>
      <c r="AF710" s="465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66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9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67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70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68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71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2" t="s">
        <v>60</v>
      </c>
      <c r="AC733" s="463"/>
      <c r="AD733" s="463"/>
      <c r="AE733" s="463"/>
      <c r="AF733" s="463"/>
      <c r="AG733" s="463"/>
      <c r="AH733" s="463"/>
      <c r="AI733" s="463"/>
      <c r="AJ733" s="463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74" t="s">
        <v>44</v>
      </c>
      <c r="AC734" s="475" t="s">
        <v>45</v>
      </c>
      <c r="AD734" s="476"/>
      <c r="AE734" s="211"/>
      <c r="AF734" s="464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74"/>
      <c r="AC735" s="212" t="s">
        <v>51</v>
      </c>
      <c r="AD735" s="213" t="s">
        <v>52</v>
      </c>
      <c r="AE735" s="211"/>
      <c r="AF735" s="465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9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70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71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7" t="s">
        <v>63</v>
      </c>
      <c r="E1" s="47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0"/>
      <c r="C4" s="480"/>
      <c r="D4" s="480"/>
      <c r="E4" s="480"/>
      <c r="F4" s="480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2" t="s">
        <v>77</v>
      </c>
      <c r="Q5" s="463"/>
      <c r="R5" s="463"/>
      <c r="S5" s="463"/>
      <c r="T5" s="463"/>
      <c r="U5" s="463"/>
      <c r="V5" s="463"/>
      <c r="W5" s="463"/>
      <c r="X5" s="473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74" t="s">
        <v>44</v>
      </c>
      <c r="Q6" s="475" t="s">
        <v>45</v>
      </c>
      <c r="R6" s="476"/>
      <c r="S6" s="211"/>
      <c r="T6" s="464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74"/>
      <c r="Q7" s="212" t="s">
        <v>51</v>
      </c>
      <c r="R7" s="213" t="s">
        <v>52</v>
      </c>
      <c r="S7" s="214"/>
      <c r="T7" s="465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66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67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68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1" t="s">
        <v>63</v>
      </c>
      <c r="E1" s="481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4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5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2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2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2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3" t="s">
        <v>125</v>
      </c>
      <c r="B1" s="483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4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5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2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2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2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59" t="s">
        <v>129</v>
      </c>
      <c r="B1" s="460"/>
      <c r="C1" s="460"/>
      <c r="D1" s="3">
        <v>1000000</v>
      </c>
      <c r="E1" s="459" t="s">
        <v>130</v>
      </c>
      <c r="F1" s="460"/>
      <c r="G1" s="460"/>
      <c r="H1" s="461"/>
      <c r="I1" s="4" t="s">
        <v>129</v>
      </c>
      <c r="J1" s="4" t="s">
        <v>130</v>
      </c>
      <c r="K1" s="5"/>
      <c r="M1" s="227"/>
      <c r="N1" s="462" t="s">
        <v>131</v>
      </c>
      <c r="O1" s="463"/>
      <c r="P1" s="463"/>
      <c r="Q1" s="463"/>
      <c r="R1" s="463"/>
      <c r="S1" s="463"/>
      <c r="T1" s="463"/>
      <c r="U1" s="463"/>
      <c r="V1" s="473"/>
      <c r="W1" s="228"/>
      <c r="X1" s="462" t="s">
        <v>132</v>
      </c>
      <c r="Y1" s="463"/>
      <c r="Z1" s="463"/>
      <c r="AA1" s="463"/>
      <c r="AB1" s="463"/>
      <c r="AC1" s="463"/>
      <c r="AD1" s="463"/>
      <c r="AE1" s="463"/>
      <c r="AF1" s="463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74" t="s">
        <v>44</v>
      </c>
      <c r="O2" s="475" t="s">
        <v>133</v>
      </c>
      <c r="P2" s="476"/>
      <c r="Q2" s="211"/>
      <c r="R2" s="464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74" t="s">
        <v>44</v>
      </c>
      <c r="Y2" s="475" t="s">
        <v>133</v>
      </c>
      <c r="Z2" s="476"/>
      <c r="AA2" s="211"/>
      <c r="AB2" s="464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174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74"/>
      <c r="O3" s="212" t="s">
        <v>51</v>
      </c>
      <c r="P3" s="213" t="s">
        <v>52</v>
      </c>
      <c r="Q3" s="214"/>
      <c r="R3" s="465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74"/>
      <c r="Y3" s="212" t="s">
        <v>51</v>
      </c>
      <c r="Z3" s="213" t="s">
        <v>52</v>
      </c>
      <c r="AA3" s="211"/>
      <c r="AB3" s="465"/>
      <c r="AC3" s="190" t="s">
        <v>44</v>
      </c>
      <c r="AD3" s="190" t="s">
        <v>52</v>
      </c>
      <c r="AE3" s="186" t="s">
        <v>53</v>
      </c>
      <c r="AF3" s="191" t="s">
        <v>54</v>
      </c>
      <c r="AL3" s="484" t="s">
        <v>44</v>
      </c>
      <c r="AM3" s="444" t="s">
        <v>171</v>
      </c>
      <c r="AN3" s="444" t="s">
        <v>175</v>
      </c>
      <c r="AO3" s="444" t="s">
        <v>172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66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9">
        <f>AC5-AC4</f>
        <v>1</v>
      </c>
      <c r="AL4" s="484"/>
      <c r="AM4" s="444" t="s">
        <v>54</v>
      </c>
      <c r="AN4" s="444" t="s">
        <v>173</v>
      </c>
      <c r="AO4" s="444" t="s">
        <v>150</v>
      </c>
      <c r="AP4" s="444" t="s">
        <v>176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67"/>
      <c r="W5" s="472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70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68"/>
      <c r="W6" s="472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71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2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134</v>
      </c>
    </row>
    <row r="2" spans="1:1">
      <c r="A2" s="273" t="s">
        <v>135</v>
      </c>
    </row>
    <row r="3" spans="1:1">
      <c r="A3" s="273" t="s">
        <v>136</v>
      </c>
    </row>
    <row r="5" spans="1:1">
      <c r="A5" t="s">
        <v>137</v>
      </c>
    </row>
    <row r="6" spans="1:1">
      <c r="A6" s="273" t="s">
        <v>177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138</v>
      </c>
      <c r="C1" s="286" t="s">
        <v>139</v>
      </c>
      <c r="D1" s="286" t="s">
        <v>140</v>
      </c>
      <c r="E1" s="286" t="s">
        <v>141</v>
      </c>
      <c r="F1" s="286" t="s">
        <v>142</v>
      </c>
      <c r="G1" s="286"/>
      <c r="H1" s="286"/>
      <c r="I1" s="486" t="s">
        <v>143</v>
      </c>
      <c r="J1" s="487"/>
      <c r="K1" s="487"/>
      <c r="L1" s="487"/>
      <c r="M1" s="488"/>
      <c r="N1" s="485" t="s">
        <v>144</v>
      </c>
      <c r="O1" s="485"/>
      <c r="P1" s="296" t="s">
        <v>145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146</v>
      </c>
      <c r="H2" s="288" t="s">
        <v>147</v>
      </c>
      <c r="I2" s="288" t="s">
        <v>148</v>
      </c>
      <c r="J2" s="294" t="s">
        <v>149</v>
      </c>
      <c r="K2" s="295" t="s">
        <v>148</v>
      </c>
      <c r="L2" s="295" t="s">
        <v>150</v>
      </c>
      <c r="M2" s="295" t="s">
        <v>151</v>
      </c>
      <c r="N2" s="485"/>
      <c r="O2" s="485"/>
      <c r="P2" s="306">
        <v>2026</v>
      </c>
      <c r="Q2" s="307" t="s">
        <v>152</v>
      </c>
      <c r="R2" s="307" t="s">
        <v>153</v>
      </c>
      <c r="S2" s="307" t="s">
        <v>154</v>
      </c>
      <c r="T2" s="307" t="s">
        <v>155</v>
      </c>
      <c r="U2" s="274" t="s">
        <v>156</v>
      </c>
      <c r="V2" s="274" t="s">
        <v>157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158</v>
      </c>
      <c r="J3" s="284" t="s">
        <v>159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193.07207642930248</v>
      </c>
      <c r="T3" s="305">
        <f t="shared" ref="T3:T9" si="2">S3*P3</f>
        <v>13.417350879377947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160</v>
      </c>
      <c r="J4" s="279" t="s">
        <v>161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162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113.59804669999794</v>
      </c>
      <c r="T4" s="305">
        <f t="shared" si="2"/>
        <v>7.8943826573696567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163</v>
      </c>
      <c r="J5" s="279" t="s">
        <v>161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164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104.05680295098404</v>
      </c>
      <c r="T5" s="305">
        <f t="shared" si="2"/>
        <v>7.2313234642756843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165</v>
      </c>
      <c r="J6" s="279" t="s">
        <v>161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27.899480000000047</v>
      </c>
      <c r="T6" s="305">
        <f t="shared" si="2"/>
        <v>1.7492973960000031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166</v>
      </c>
      <c r="J7" s="279" t="s">
        <v>161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23.684672400000011</v>
      </c>
      <c r="T7" s="305">
        <f>S7*P7</f>
        <v>1.2316029648000004</v>
      </c>
      <c r="U7" s="310"/>
      <c r="V7" s="311"/>
    </row>
    <row r="8" spans="1:22">
      <c r="A8" s="290" t="s">
        <v>167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168</v>
      </c>
      <c r="J8" s="279" t="s">
        <v>161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169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170</v>
      </c>
      <c r="J9" s="292" t="s">
        <v>159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188.98610631115741</v>
      </c>
      <c r="T9" s="305">
        <f t="shared" si="2"/>
        <v>15.005496841105899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2026-07-29T04:42:56Z</dcterms:modified>
  <cp:category/>
  <cp:contentStatus/>
</cp:coreProperties>
</file>