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398" documentId="11_F25DC773A252ABDACC10487B51596C825BDE58F7" xr6:coauthVersionLast="47" xr6:coauthVersionMax="47" xr10:uidLastSave="{DEB85054-5065-49B8-931F-F621DE89EEB5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V_NEM" sheetId="3" state="hidden" r:id="rId3"/>
    <sheet name="V_NK3" sheetId="4" state="hidden" r:id="rId4"/>
    <sheet name="V_NK2" sheetId="5" state="hidden" r:id="rId5"/>
    <sheet name="V_NNG3A" sheetId="6" state="hidden" r:id="rId6"/>
    <sheet name="V_XNN1" sheetId="7" state="hidden" r:id="rId7"/>
    <sheet name="V_NSPC" sheetId="2" state="hidden" r:id="rId8"/>
    <sheet name="DataLink" sheetId="9" state="hidden" r:id="rId9"/>
    <sheet name="Basic info" sheetId="10" state="hidden" r:id="rId10"/>
  </sheets>
  <externalReferences>
    <externalReference r:id="rId11"/>
    <externalReference r:id="rId12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733" i="1" l="1"/>
  <c r="BV733" i="1"/>
  <c r="AT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S5" i="10"/>
  <c r="T5" i="10" s="1"/>
  <c r="AT1670" i="1"/>
  <c r="AT1669" i="1"/>
  <c r="S4" i="10" s="1"/>
  <c r="T4" i="10" s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BA3" i="1" l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<sst xmlns="http://schemas.openxmlformats.org/spreadsheetml/2006/main" count="520" uniqueCount="178">
  <si>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</si>
  <si>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</si>
  <si>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</si>
  <si>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</si>
  <si>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</si>
  <si>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</si>
  <si>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</si>
  <si>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</si>
  <si>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</si>
  <si>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</si>
  <si>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</si>
  <si>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</si>
  <si>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</si>
  <si>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</si>
  <si>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</si>
  <si>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</si>
  <si>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</si>
  <si>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</si>
  <si>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</si>
  <si>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</si>
  <si>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</si>
  <si>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</si>
  <si>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</si>
  <si>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</si>
  <si>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</si>
  <si>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</si>
  <si>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</si>
  <si>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</si>
  <si>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</si>
  <si>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</si>
  <si>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</si>
  <si>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</si>
  <si>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</si>
  <si>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</si>
  <si>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</si>
  <si>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</si>
  <si>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</si>
  <si>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</si>
  <si>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</si>
  <si>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</si>
  <si>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</si>
  <si>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</si>
  <si>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</si>
  <si>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</si>
  <si>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</si>
  <si>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</si>
  <si>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</si>
  <si>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</si>
  <si>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</si>
  <si>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</si>
  <si>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</si>
  <si>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</si>
  <si>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</si>
  <si>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</si>
  <si>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</si>
  <si>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</si>
  <si>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</si>
  <si>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</si>
  <si>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</si>
  <si>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</si>
  <si>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</si>
  <si>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</si>
  <si>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</si>
  <si>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</si>
  <si>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</si>
  <si>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</si>
  <si>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</si>
  <si>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</si>
  <si>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</si>
  <si>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</si>
  <si>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</si>
  <si>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</si>
  <si>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</si>
  <si>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</si>
  <si>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</si>
  <si>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</si>
  <si>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</si>
  <si>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</si>
  <si>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</si>
  <si>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</si>
  <si>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</si>
  <si>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</si>
  <si>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</si>
  <si>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</si>
  <si>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</si>
  <si>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</si>
  <si>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</si>
  <si>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</si>
  <si>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</si>
  <si>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</si>
  <si>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</si>
  <si>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</si>
  <si>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</si>
  <si>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</si>
  <si>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</si>
  <si>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</si>
  <si>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</si>
  <si>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</si>
  <si>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</si>
  <si>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</si>
  <si>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</si>
  <si>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</si>
  <si>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</si>
  <si>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</si>
  <si>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</si>
  <si>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</si>
  <si>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</si>
  <si>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</si>
  <si>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</si>
  <si>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</si>
  <si>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</si>
  <si>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</si>
  <si>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</si>
  <si>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</si>
  <si>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</si>
  <si>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</si>
  <si>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</si>
  <si>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</si>
  <si>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</si>
  <si>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</si>
  <si>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</si>
  <si>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</si>
  <si>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</si>
  <si>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</si>
  <si>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</si>
  <si>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</si>
  <si>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</si>
  <si>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</si>
  <si>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</si>
  <si>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</si>
  <si>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</si>
  <si>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</si>
  <si>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</si>
  <si>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</si>
  <si>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8MW Nampa</t>
  </si>
  <si>
    <t>H gross</t>
  </si>
  <si>
    <t>Turbine Discharge</t>
  </si>
  <si>
    <t>Energy</t>
  </si>
  <si>
    <t>m^3/s</t>
  </si>
  <si>
    <t>MW</t>
  </si>
  <si>
    <t>MCM/GWh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</si>
  <si>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</si>
  <si>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</si>
  <si>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</si>
  <si>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</si>
  <si>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https://docs.google.com/spreadsheets/d/1YxU4Eu-u3qTQlvoW0a0ytZrekvAj3Qbv/edit?gid=2144647602#gid=2144647602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</si>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</sst>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theme="4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9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2" fontId="56" fillId="0" borderId="0" xfId="0" applyNumberFormat="1" applyFont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W1670" activePane="bottomRight" state="frozen"/>
      <selection pane="topRight" activeCell="B1" sqref="B1"/>
      <selection pane="bottomLeft" activeCell="A3" sqref="A3"/>
      <selection pane="bottomRight" activeCell="CX1673" sqref="CX1673:CX1677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2" t="s">
        <v>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1" t="s">
        <v>5</v>
      </c>
      <c r="R1" s="451"/>
      <c r="S1" s="451"/>
      <c r="T1" s="451"/>
      <c r="U1" s="451"/>
      <c r="V1" s="451"/>
      <c r="W1" s="451"/>
      <c r="X1" s="451"/>
      <c r="Y1" s="451"/>
      <c r="Z1" s="451"/>
      <c r="AA1" s="451"/>
      <c r="AB1" s="451"/>
      <c r="AC1" s="451"/>
      <c r="AD1" s="451"/>
      <c r="AE1" s="451"/>
      <c r="AF1" s="452" t="s">
        <v>4</v>
      </c>
      <c r="AG1" s="453"/>
      <c r="AH1" s="453"/>
      <c r="AI1" s="453"/>
      <c r="AJ1" s="453"/>
      <c r="AK1" s="453"/>
      <c r="AL1" s="453"/>
      <c r="AM1" s="453"/>
      <c r="AN1" s="453"/>
      <c r="AO1" s="453"/>
      <c r="AP1" s="453"/>
      <c r="AQ1" s="453"/>
      <c r="AR1" s="453"/>
      <c r="AS1" s="453"/>
      <c r="AT1" s="454"/>
      <c r="AU1" s="458" t="s">
        <v>6</v>
      </c>
      <c r="AV1" s="451"/>
      <c r="AW1" s="451"/>
      <c r="AX1" s="451"/>
      <c r="AY1" s="451"/>
      <c r="AZ1" s="451"/>
      <c r="BA1" s="451"/>
      <c r="BB1" s="451"/>
      <c r="BC1" s="451"/>
      <c r="BD1" s="451"/>
      <c r="BE1" s="451"/>
      <c r="BF1" s="451"/>
      <c r="BG1" s="451"/>
      <c r="BH1" s="459"/>
      <c r="BI1" s="455" t="s">
        <v>7</v>
      </c>
      <c r="BJ1" s="456"/>
      <c r="BK1" s="456"/>
      <c r="BL1" s="456"/>
      <c r="BM1" s="456"/>
      <c r="BN1" s="456"/>
      <c r="BO1" s="456"/>
      <c r="BP1" s="456"/>
      <c r="BQ1" s="456"/>
      <c r="BR1" s="456"/>
      <c r="BS1" s="456"/>
      <c r="BT1" s="456"/>
      <c r="BU1" s="456"/>
      <c r="BV1" s="457"/>
      <c r="BW1" s="448" t="s">
        <v>9</v>
      </c>
      <c r="BX1" s="449"/>
      <c r="BY1" s="449"/>
      <c r="BZ1" s="449"/>
      <c r="CA1" s="449"/>
      <c r="CB1" s="449"/>
      <c r="CC1" s="449"/>
      <c r="CD1" s="449"/>
      <c r="CE1" s="449"/>
      <c r="CF1" s="449"/>
      <c r="CG1" s="449"/>
      <c r="CH1" s="449"/>
      <c r="CI1" s="449"/>
      <c r="CJ1" s="449"/>
      <c r="CK1" s="450"/>
      <c r="CL1" s="448" t="s">
        <v>10</v>
      </c>
      <c r="CM1" s="449"/>
      <c r="CN1" s="449"/>
      <c r="CO1" s="449"/>
      <c r="CP1" s="449"/>
      <c r="CQ1" s="449"/>
      <c r="CR1" s="449"/>
      <c r="CS1" s="449"/>
      <c r="CT1" s="449"/>
      <c r="CU1" s="449"/>
      <c r="CV1" s="449"/>
      <c r="CW1" s="449"/>
      <c r="CX1" s="449"/>
      <c r="CY1" s="449"/>
      <c r="CZ1" s="450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f>96/1000</f>
        <v>9.6000000000000002E-2</v>
      </c>
      <c r="BV733" s="372">
        <f>100.804/1000</f>
        <v>0.100804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47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47">
        <v>1.0909978000000002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47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47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47">
        <v>2.5988000000000001E-3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47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47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47">
        <v>0.44681739999999998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47">
        <v>0.35325459999999997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47">
        <v>0.1907605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47">
        <v>0.26767090000000004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47">
        <v>0.33098360000000004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47">
        <v>1.1104265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47">
        <v>1.0825271000000003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47">
        <v>1.0452975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47">
        <v>0.98463039999999979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47">
        <v>1.1681931000000003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47">
        <v>1.1680564999999996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47">
        <v>0.35654699999999995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47">
        <v>4.7990999999999999E-2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47">
        <v>0.75985569999999991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47">
        <v>1.1579998000000002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47">
        <v>7.4788999999999993E-3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47">
        <v>0.2908152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47">
        <v>1.1654862999999998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47"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47">
        <v>0.17818529999999999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>
        <f>_xll.SRS1Splines.Functions25.Linear_Interp(V_NEM!$R$687:$R$703,V_NEM!$T$687:$T$703,M1672)+_xll.SRS1Splines.Functions25.Linear_Interp(V_NEM!$AB$687:$AB$703,V_NEM!$AD$687:$AD$703,N1672)</f>
        <v>0.903648152799992</v>
      </c>
      <c r="H1672" s="353">
        <f>(G1672/(V_NEM!$T$696+V_NEM!$AD$696))*100</f>
        <v>93.238942512323874</v>
      </c>
      <c r="I1672" s="353">
        <f>G1672-(V_NEM!$T$694+V_NEM!$AD$694)</f>
        <v>0.26416201779999204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88.263171635751803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>
        <v>0</v>
      </c>
      <c r="V1672" s="361">
        <f>_xll.SRS1Splines.Functions25.Linear_Interp(V_NK3!$P$8:$P$32,V_NK3!$R$8:$R$32,AC1672)</f>
        <v>177.648721760001</v>
      </c>
      <c r="W1672" s="361">
        <f>(V1672/V_NK3!$R$28)*100</f>
        <v>32.767621427524901</v>
      </c>
      <c r="X1672" s="353">
        <f>V1672-V_NK3!$R$8</f>
        <v>121.07006976000099</v>
      </c>
      <c r="Y1672" s="353">
        <f>IFERROR((V1672 - V_NK3!$V$10) / (V_NK3!$V$9- V_NK3!$V$10) * 100, 0)</f>
        <v>24.93367532093114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47">
        <v>1.1549016999999999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>
        <f>_xll.SRS1Splines.Functions25.Linear_Interp(V_NK2!$R$10:$R$21,V_NK2!$T$10:$T$21,AR1672)</f>
        <v>65.196628571456003</v>
      </c>
      <c r="AL1672" s="361">
        <f>(AK1672/V_NK2!$T$18)*100</f>
        <v>91.311804721927174</v>
      </c>
      <c r="AM1672" s="353">
        <f>AK1672-V_NK2!$T$11</f>
        <v>24.376628571428206</v>
      </c>
      <c r="AN1672" s="353">
        <f>IFERROR((AK1672 - V_NK2!$X$12) / (V_NK2!$X$11- V_NK2!$X$12) * 100, 0)</f>
        <v>79.714285714288437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>
        <f>_xll.SRS1Splines.Functions25.Linear_Interp(V_NNG3A!$H$4:$H$12,V_NNG3A!$I$4:$I$12,BF1672)</f>
        <v>13.207800000000001</v>
      </c>
      <c r="BA1672" s="361">
        <f>(AZ1672/V_NNG3A!$I$8)*100</f>
        <v>95.363176895306864</v>
      </c>
      <c r="BB1672" s="353">
        <f>_xll.SRS1Splines.Functions25.Linear_Interp(V_NNG3A!$H$4:$H$12,V_NNG3A!$J$4:$J$12,BF1672)</f>
        <v>2.2202137931035302</v>
      </c>
      <c r="BC1672" s="353">
        <f>IFERROR((AZ1672-V_NNG3A!$J$20) / (V_NNG3A!$J$19-V_NNG3A!$J$20) * 100, 0)</f>
        <v>77.564389832550731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0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>
        <f>_xll.SRS1Splines.Functions25.Linear_Interp(V_XNN1!$K$3:$K$8,V_XNN1!$L$3:$L$8,BT1672)</f>
        <v>0.22514700000000001</v>
      </c>
      <c r="BO1672" s="361">
        <f>(BN1672/V_XNN1!$L$7)*100</f>
        <v>107.21285714285716</v>
      </c>
      <c r="BP1672" s="353">
        <f>_xll.SRS1Splines.Functions25.Linear_Interp(V_XNN1!$K$3:$K$8,V_XNN1!$M$3:$M$8,BT1672)</f>
        <v>6.9146999999999903E-2</v>
      </c>
      <c r="BQ1672" s="353">
        <f>IFERROR((BN1672 - V_XNN1!$M$16) / (V_XNN1!$M$15- V_XNN1!$M$16) * 100, 0)</f>
        <v>119.30362116991648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>
        <f>_xll.SRS1Splines.Functions25.Linear_Interp(V_NSPC!$N$4:$N$67,V_NSPC!$P$4:$P$67,CI1672)</f>
        <v>67.9885395732001</v>
      </c>
      <c r="CC1672" s="361">
        <f>(CB1672/V_NSPC!$T$5)*100</f>
        <v>56.11318697216263</v>
      </c>
      <c r="CD1672" s="353">
        <f>CB1672-V_NSPC!$T$6</f>
        <v>66.921372773200105</v>
      </c>
      <c r="CE1672" s="361">
        <f>IFERROR((CB1672 - V_NSPC!$T$6) / (V_NSPC!$T$5- V_NSPC!$T$6) * 100, 0)</f>
        <v>55.723211183825761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>
        <f>_xll.SRS1Splines.Functions25.Linear_Interp(V_NSPC!$X$4:$X$46,V_NSPC!$Z$4:$Z$46,CX1672)</f>
        <v>9.1108660270000694</v>
      </c>
      <c r="CR1672" s="361">
        <f>(CQ1672/V_NSPC!$AD$5)*100</f>
        <v>58.996132120182786</v>
      </c>
      <c r="CS1672" s="353">
        <f>CQ1672-V_NSPC!$AD$6</f>
        <v>1.0124275070000692</v>
      </c>
      <c r="CT1672" s="361">
        <f>IFERROR((CQ1672 - V_NSPC!$AD$6) / (V_NSPC!$AD$5- V_NSPC!$AD$6) * 100, 0)</f>
        <v>13.784426749465595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>
      <c r="A1673" s="352">
        <v>46232</v>
      </c>
      <c r="B1673" s="430">
        <v>32.6</v>
      </c>
      <c r="C1673" s="420">
        <v>3.5206451612903225</v>
      </c>
      <c r="D1673" s="421">
        <v>1.92</v>
      </c>
      <c r="E1673" s="421">
        <v>2.16</v>
      </c>
      <c r="F1673" s="421">
        <v>0.01</v>
      </c>
      <c r="G1673" s="361">
        <f>_xll.SRS1Splines.Functions25.Linear_Interp(V_NEM!$R$687:$R$703,V_NEM!$T$687:$T$703,M1673)+_xll.SRS1Splines.Functions25.Linear_Interp(V_NEM!$AB$687:$AB$703,V_NEM!$AD$687:$AD$703,N1673)</f>
        <v>0.97375081060000956</v>
      </c>
      <c r="H1673" s="353">
        <f>(G1673/(V_NEM!$T$696+V_NEM!$AD$696))*100</f>
        <v>100.47217555808838</v>
      </c>
      <c r="I1673" s="353">
        <f>G1673-(V_NEM!$T$694+V_NEM!$AD$694)</f>
        <v>0.33426467560000961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78.158908828158161</v>
      </c>
      <c r="K1673" s="353">
        <v>784.3</v>
      </c>
      <c r="L1673" s="353">
        <v>781.8</v>
      </c>
      <c r="M1673" s="422">
        <v>784.19</v>
      </c>
      <c r="N1673" s="422">
        <v>782.97</v>
      </c>
      <c r="O1673" s="361">
        <v>2.7401027096774193</v>
      </c>
      <c r="P1673" s="423">
        <v>2.1</v>
      </c>
      <c r="Q1673" s="424">
        <v>2.2000000000000002</v>
      </c>
      <c r="R1673" s="361">
        <v>4.0177419354838708</v>
      </c>
      <c r="S1673" s="425">
        <v>1.55</v>
      </c>
      <c r="T1673" s="425">
        <v>5</v>
      </c>
      <c r="U1673" s="425">
        <v>0</v>
      </c>
      <c r="V1673" s="361">
        <f>_xll.SRS1Splines.Functions25.Linear_Interp(V_NK3!$P$8:$P$32,V_NK3!$R$8:$R$32,AC1673)</f>
        <v>174.15627269999999</v>
      </c>
      <c r="W1673" s="361">
        <f>(V1673/V_NK3!$R$28)*100</f>
        <v>32.123433011648579</v>
      </c>
      <c r="X1673" s="353">
        <f>V1673-V_NK3!$R$8</f>
        <v>117.57762069999998</v>
      </c>
      <c r="Y1673" s="353">
        <f>IFERROR((V1673 - V_NK3!$V$10) / (V_NK3!$V$9- V_NK3!$V$10) * 100, 0)</f>
        <v>24.214425789568221</v>
      </c>
      <c r="Z1673" s="353">
        <v>541.79999999999995</v>
      </c>
      <c r="AA1673" s="353">
        <v>521</v>
      </c>
      <c r="AB1673" s="361">
        <v>529.199422386577</v>
      </c>
      <c r="AC1673" s="422">
        <v>528.65</v>
      </c>
      <c r="AD1673" s="353">
        <v>0.70967741935483875</v>
      </c>
      <c r="AE1673" s="447">
        <v>1.0952653999999999</v>
      </c>
      <c r="AF1673" s="427"/>
      <c r="AG1673" s="361">
        <v>1.814516129032258</v>
      </c>
      <c r="AH1673" s="425"/>
      <c r="AI1673" s="425"/>
      <c r="AJ1673" s="425"/>
      <c r="AK1673" s="361" t="str">
        <f>_xll.SRS1Splines.Functions25.Linear_Interp(V_NK2!$R$10:$R$21,V_NK2!$T$10:$T$21,AR1673)</f>
        <v>Error reading input X value(s): The value is not a number</v>
      </c>
      <c r="AL1673" s="361" t="e">
        <f>(AK1673/V_NK2!$T$18)*100</f>
        <v>#VALUE!</v>
      </c>
      <c r="AM1673" s="353" t="e">
        <f>AK1673-V_NK2!$T$11</f>
        <v>#VALUE!</v>
      </c>
      <c r="AN1673" s="353">
        <f>IFERROR((AK1673 - V_NK2!$X$12) / (V_NK2!$X$11- V_NK2!$X$12) * 100, 0)</f>
        <v>0</v>
      </c>
      <c r="AO1673" s="353">
        <v>427</v>
      </c>
      <c r="AP1673" s="353">
        <v>420</v>
      </c>
      <c r="AQ1673" s="353"/>
      <c r="AR1673" s="422"/>
      <c r="AS1673" s="361">
        <v>1.1290322580645162</v>
      </c>
      <c r="AT1673" s="426"/>
      <c r="AU1673" s="424"/>
      <c r="AV1673" s="361">
        <v>0.93311999999999995</v>
      </c>
      <c r="AW1673" s="425"/>
      <c r="AX1673" s="425"/>
      <c r="AY1673" s="425"/>
      <c r="AZ1673" s="361" t="str">
        <f>_xll.SRS1Splines.Functions25.Linear_Interp(V_NNG3A!$H$4:$H$12,V_NNG3A!$I$4:$I$12,BF1673)</f>
        <v>Error reading input X value(s): The value is not a number</v>
      </c>
      <c r="BA1673" s="361" t="e">
        <f>(AZ1673/V_NNG3A!$I$8)*100</f>
        <v>#VALUE!</v>
      </c>
      <c r="BB1673" s="353" t="str">
        <f>_xll.SRS1Splines.Functions25.Linear_Interp(V_NNG3A!$H$4:$H$12,V_NNG3A!$J$4:$J$12,BF1673)</f>
        <v>Error reading input X value(s): The value is not a number</v>
      </c>
      <c r="BC1673" s="353">
        <f>IFERROR((AZ1673-V_NNG3A!$J$20) / (V_NNG3A!$J$19-V_NNG3A!$J$20) * 100, 0)</f>
        <v>0</v>
      </c>
      <c r="BD1673" s="353">
        <v>1050</v>
      </c>
      <c r="BE1673" s="353">
        <v>1047</v>
      </c>
      <c r="BF1673" s="428"/>
      <c r="BG1673" s="361">
        <v>0.33225806451612905</v>
      </c>
      <c r="BH1673" s="426"/>
      <c r="BI1673" s="424"/>
      <c r="BJ1673" s="361">
        <v>4.8470399999999998</v>
      </c>
      <c r="BK1673" s="425"/>
      <c r="BL1673" s="425"/>
      <c r="BM1673" s="425">
        <f t="shared" si="28"/>
        <v>0</v>
      </c>
      <c r="BN1673" s="361" t="str">
        <f>_xll.SRS1Splines.Functions25.Linear_Interp(V_XNN1!$K$3:$K$8,V_XNN1!$L$3:$L$8,BT1673)</f>
        <v>Error reading input X value(s): The value is not a number</v>
      </c>
      <c r="BO1673" s="361" t="e">
        <f>(BN1673/V_XNN1!$L$7)*100</f>
        <v>#VALUE!</v>
      </c>
      <c r="BP1673" s="353" t="str">
        <f>_xll.SRS1Splines.Functions25.Linear_Interp(V_XNN1!$K$3:$K$8,V_XNN1!$M$3:$M$8,BT1673)</f>
        <v>Error reading input X value(s): The value is not a number</v>
      </c>
      <c r="BQ1673" s="353">
        <f>IFERROR((BN1673 - V_XNN1!$M$16) / (V_XNN1!$M$15- V_XNN1!$M$16) * 100, 0)</f>
        <v>0</v>
      </c>
      <c r="BR1673" s="353">
        <v>252</v>
      </c>
      <c r="BS1673" s="353">
        <v>249</v>
      </c>
      <c r="BT1673" s="428"/>
      <c r="BU1673" s="361">
        <v>0.33805200000000002</v>
      </c>
      <c r="BV1673" s="426"/>
      <c r="BW1673" s="424">
        <v>23.8</v>
      </c>
      <c r="BX1673" s="361">
        <v>3.2881248000000007</v>
      </c>
      <c r="BY1673" s="425">
        <v>2.1591360000000002</v>
      </c>
      <c r="BZ1673" s="425"/>
      <c r="CA1673" s="425"/>
      <c r="CB1673" s="361">
        <f>_xll.SRS1Splines.Functions25.Linear_Interp(V_NSPC!$N$4:$N$67,V_NSPC!$P$4:$P$67,CI1673)</f>
        <v>71.398285457400107</v>
      </c>
      <c r="CC1673" s="361">
        <f>(CB1673/V_NSPC!$T$5)*100</f>
        <v>58.927362854285818</v>
      </c>
      <c r="CD1673" s="353">
        <f>CB1673-V_NSPC!$T$6</f>
        <v>70.331118657400111</v>
      </c>
      <c r="CE1673" s="361">
        <f>IFERROR((CB1673 - V_NSPC!$T$6) / (V_NSPC!$T$5- V_NSPC!$T$6) * 100, 0)</f>
        <v>58.562393676874493</v>
      </c>
      <c r="CF1673" s="361">
        <v>995</v>
      </c>
      <c r="CG1673" s="361">
        <v>955</v>
      </c>
      <c r="CH1673" s="361"/>
      <c r="CI1673" s="429">
        <v>986.34</v>
      </c>
      <c r="CJ1673" s="361"/>
      <c r="CK1673" s="426"/>
      <c r="CL1673" s="424"/>
      <c r="CM1673" s="361">
        <v>3.2881248000000007</v>
      </c>
      <c r="CN1673" s="425">
        <v>0.9960192000000001</v>
      </c>
      <c r="CO1673" s="425">
        <v>1.4325119999999998</v>
      </c>
      <c r="CP1673" s="425"/>
      <c r="CQ1673" s="361">
        <f>_xll.SRS1Splines.Functions25.Linear_Interp(V_NSPC!$X$4:$X$46,V_NSPC!$Z$4:$Z$46,CX1673)</f>
        <v>8.6046522735000295</v>
      </c>
      <c r="CR1673" s="361">
        <f>(CQ1673/V_NSPC!$AD$5)*100</f>
        <v>55.718216124706835</v>
      </c>
      <c r="CS1673" s="353">
        <f>CQ1673-V_NSPC!$AD$6</f>
        <v>0.50621375350002928</v>
      </c>
      <c r="CT1673" s="361">
        <f>IFERROR((CQ1673 - V_NSPC!$AD$6) / (V_NSPC!$AD$5- V_NSPC!$AD$6) * 100, 0)</f>
        <v>6.8922133747327248</v>
      </c>
      <c r="CU1673" s="361">
        <v>909</v>
      </c>
      <c r="CV1673" s="361">
        <v>905</v>
      </c>
      <c r="CW1673" s="361"/>
      <c r="CX1673" s="429">
        <v>905.35</v>
      </c>
      <c r="CY1673" s="361">
        <v>3.7143870967741934</v>
      </c>
      <c r="CZ1673" s="426">
        <v>2.3117610000000002</v>
      </c>
    </row>
    <row r="1674" spans="1:104">
      <c r="A1674" s="352">
        <v>46233</v>
      </c>
      <c r="B1674" s="430">
        <v>17.399999999999999</v>
      </c>
      <c r="C1674" s="420">
        <v>3.5206451612903225</v>
      </c>
      <c r="D1674" s="421">
        <v>2.0099999999999998</v>
      </c>
      <c r="E1674" s="421">
        <v>2.08</v>
      </c>
      <c r="F1674" s="421">
        <v>0</v>
      </c>
      <c r="G1674" s="361">
        <f>_xll.SRS1Splines.Functions25.Linear_Interp(V_NEM!$R$687:$R$703,V_NEM!$T$687:$T$703,M1674)+_xll.SRS1Splines.Functions25.Linear_Interp(V_NEM!$AB$687:$AB$703,V_NEM!$AD$687:$AD$703,N1674)</f>
        <v>0.79623792550000294</v>
      </c>
      <c r="H1674" s="353">
        <f>(G1674/(V_NEM!$T$696+V_NEM!$AD$696))*100</f>
        <v>82.156292724983544</v>
      </c>
      <c r="I1674" s="353">
        <f>G1674-(V_NEM!$T$694+V_NEM!$AD$694)</f>
        <v>0.15675179050000299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37.502919023835346</v>
      </c>
      <c r="K1674" s="353">
        <v>784.3</v>
      </c>
      <c r="L1674" s="353">
        <v>781.8</v>
      </c>
      <c r="M1674" s="422">
        <v>783.1</v>
      </c>
      <c r="N1674" s="422">
        <v>782.5</v>
      </c>
      <c r="O1674" s="361">
        <v>2.7401027096774193</v>
      </c>
      <c r="P1674" s="423">
        <v>2.0539999999999998</v>
      </c>
      <c r="Q1674" s="424">
        <v>12.4</v>
      </c>
      <c r="R1674" s="361">
        <v>4.0177419354838708</v>
      </c>
      <c r="S1674" s="425">
        <v>2.09</v>
      </c>
      <c r="T1674" s="425">
        <v>5.2</v>
      </c>
      <c r="U1674" s="425">
        <v>0</v>
      </c>
      <c r="V1674" s="361">
        <f>_xll.SRS1Splines.Functions25.Linear_Interp(V_NK3!$P$8:$P$32,V_NK3!$R$8:$R$32,AC1674)</f>
        <v>171.07470000000001</v>
      </c>
      <c r="W1674" s="361">
        <f>(V1674/V_NK3!$R$28)*100</f>
        <v>31.55503146822846</v>
      </c>
      <c r="X1674" s="353">
        <f>V1674-V_NK3!$R$8</f>
        <v>114.496048</v>
      </c>
      <c r="Y1674" s="353">
        <f>IFERROR((V1674 - V_NK3!$V$10) / (V_NK3!$V$9- V_NK3!$V$10) * 100, 0)</f>
        <v>23.579793850130542</v>
      </c>
      <c r="Z1674" s="353">
        <v>541.79999999999995</v>
      </c>
      <c r="AA1674" s="353">
        <v>521</v>
      </c>
      <c r="AB1674" s="361">
        <v>529.15247755560085</v>
      </c>
      <c r="AC1674" s="422">
        <v>528.5</v>
      </c>
      <c r="AD1674" s="353">
        <v>0.70967741935483875</v>
      </c>
      <c r="AE1674" s="447">
        <v>1.124449</v>
      </c>
      <c r="AF1674" s="427"/>
      <c r="AG1674" s="361">
        <v>1.814516129032258</v>
      </c>
      <c r="AH1674" s="425"/>
      <c r="AI1674" s="425"/>
      <c r="AJ1674" s="425"/>
      <c r="AK1674" s="361" t="str">
        <f>_xll.SRS1Splines.Functions25.Linear_Interp(V_NK2!$R$10:$R$21,V_NK2!$T$10:$T$21,AR1674)</f>
        <v>Error reading input X value(s): The value is not a number</v>
      </c>
      <c r="AL1674" s="361" t="e">
        <f>(AK1674/V_NK2!$T$18)*100</f>
        <v>#VALUE!</v>
      </c>
      <c r="AM1674" s="353" t="e">
        <f>AK1674-V_NK2!$T$11</f>
        <v>#VALUE!</v>
      </c>
      <c r="AN1674" s="353">
        <f>IFERROR((AK1674 - V_NK2!$X$12) / (V_NK2!$X$11- V_NK2!$X$12) * 100, 0)</f>
        <v>0</v>
      </c>
      <c r="AO1674" s="353">
        <v>427</v>
      </c>
      <c r="AP1674" s="353">
        <v>420</v>
      </c>
      <c r="AQ1674" s="353"/>
      <c r="AR1674" s="422"/>
      <c r="AS1674" s="361">
        <v>1.1290322580645162</v>
      </c>
      <c r="AT1674" s="426"/>
      <c r="AU1674" s="424"/>
      <c r="AV1674" s="361">
        <v>0.93311999999999995</v>
      </c>
      <c r="AW1674" s="425"/>
      <c r="AX1674" s="425"/>
      <c r="AY1674" s="425"/>
      <c r="AZ1674" s="361" t="str">
        <f>_xll.SRS1Splines.Functions25.Linear_Interp(V_NNG3A!$H$4:$H$12,V_NNG3A!$I$4:$I$12,BF1674)</f>
        <v>Error reading input X value(s): The value is not a number</v>
      </c>
      <c r="BA1674" s="361" t="e">
        <f>(AZ1674/V_NNG3A!$I$8)*100</f>
        <v>#VALUE!</v>
      </c>
      <c r="BB1674" s="353" t="str">
        <f>_xll.SRS1Splines.Functions25.Linear_Interp(V_NNG3A!$H$4:$H$12,V_NNG3A!$J$4:$J$12,BF1674)</f>
        <v>Error reading input X value(s): The value is not a number</v>
      </c>
      <c r="BC1674" s="353">
        <f>IFERROR((AZ1674-V_NNG3A!$J$20) / (V_NNG3A!$J$19-V_NNG3A!$J$20) * 100, 0)</f>
        <v>0</v>
      </c>
      <c r="BD1674" s="353">
        <v>1050</v>
      </c>
      <c r="BE1674" s="353">
        <v>1047</v>
      </c>
      <c r="BF1674" s="428"/>
      <c r="BG1674" s="361">
        <v>0.33225806451612905</v>
      </c>
      <c r="BH1674" s="426"/>
      <c r="BI1674" s="424"/>
      <c r="BJ1674" s="361">
        <v>4.8470399999999998</v>
      </c>
      <c r="BK1674" s="425"/>
      <c r="BL1674" s="425"/>
      <c r="BM1674" s="425">
        <f t="shared" si="28"/>
        <v>0</v>
      </c>
      <c r="BN1674" s="361" t="str">
        <f>_xll.SRS1Splines.Functions25.Linear_Interp(V_XNN1!$K$3:$K$8,V_XNN1!$L$3:$L$8,BT1674)</f>
        <v>Error reading input X value(s): The value is not a number</v>
      </c>
      <c r="BO1674" s="361" t="e">
        <f>(BN1674/V_XNN1!$L$7)*100</f>
        <v>#VALUE!</v>
      </c>
      <c r="BP1674" s="353" t="str">
        <f>_xll.SRS1Splines.Functions25.Linear_Interp(V_XNN1!$K$3:$K$8,V_XNN1!$M$3:$M$8,BT1674)</f>
        <v>Error reading input X value(s): The value is not a number</v>
      </c>
      <c r="BQ1674" s="353">
        <f>IFERROR((BN1674 - V_XNN1!$M$16) / (V_XNN1!$M$15- V_XNN1!$M$16) * 100, 0)</f>
        <v>0</v>
      </c>
      <c r="BR1674" s="353">
        <v>252</v>
      </c>
      <c r="BS1674" s="353">
        <v>249</v>
      </c>
      <c r="BT1674" s="428"/>
      <c r="BU1674" s="361">
        <v>0.33805200000000002</v>
      </c>
      <c r="BV1674" s="426"/>
      <c r="BW1674" s="424">
        <v>14.6</v>
      </c>
      <c r="BX1674" s="361">
        <v>3.2881248000000007</v>
      </c>
      <c r="BY1674" s="425">
        <v>1.9614528000000002</v>
      </c>
      <c r="BZ1674" s="425"/>
      <c r="CA1674" s="425"/>
      <c r="CB1674" s="361">
        <f>_xll.SRS1Splines.Functions25.Linear_Interp(V_NSPC!$N$4:$N$67,V_NSPC!$P$4:$P$67,CI1674)</f>
        <v>69.973197224399797</v>
      </c>
      <c r="CC1674" s="361">
        <f>(CB1674/V_NSPC!$T$5)*100</f>
        <v>57.751190473290933</v>
      </c>
      <c r="CD1674" s="353">
        <f>CB1674-V_NSPC!$T$6</f>
        <v>68.906030424399802</v>
      </c>
      <c r="CE1674" s="361">
        <f>IFERROR((CB1674 - V_NSPC!$T$6) / (V_NSPC!$T$5- V_NSPC!$T$6) * 100, 0)</f>
        <v>57.375769893286147</v>
      </c>
      <c r="CF1674" s="361">
        <v>995</v>
      </c>
      <c r="CG1674" s="361">
        <v>955</v>
      </c>
      <c r="CH1674" s="361"/>
      <c r="CI1674" s="429">
        <v>986.04</v>
      </c>
      <c r="CJ1674" s="361"/>
      <c r="CK1674" s="426"/>
      <c r="CL1674" s="424"/>
      <c r="CM1674" s="361">
        <v>3.2881248000000007</v>
      </c>
      <c r="CN1674" s="425">
        <v>0.88482240000000001</v>
      </c>
      <c r="CO1674" s="425">
        <v>1.5629759999999999</v>
      </c>
      <c r="CP1674" s="425"/>
      <c r="CQ1674" s="361">
        <f>_xll.SRS1Splines.Functions25.Linear_Interp(V_NSPC!$X$4:$X$46,V_NSPC!$Z$4:$Z$46,CX1674)</f>
        <v>8.9373070258000595</v>
      </c>
      <c r="CR1674" s="361">
        <f>(CQ1674/V_NSPC!$AD$5)*100</f>
        <v>57.872275207448197</v>
      </c>
      <c r="CS1674" s="353">
        <f>CQ1674-V_NSPC!$AD$6</f>
        <v>0.83886850580005934</v>
      </c>
      <c r="CT1674" s="361">
        <f>IFERROR((CQ1674 - V_NSPC!$AD$6) / (V_NSPC!$AD$5- V_NSPC!$AD$6) * 100, 0)</f>
        <v>11.421382163842948</v>
      </c>
      <c r="CU1674" s="361">
        <v>909</v>
      </c>
      <c r="CV1674" s="361">
        <v>905</v>
      </c>
      <c r="CW1674" s="361"/>
      <c r="CX1674" s="429">
        <v>905.58</v>
      </c>
      <c r="CY1674" s="361">
        <v>3.7143870967741934</v>
      </c>
      <c r="CZ1674" s="426">
        <v>2.4892590000000001</v>
      </c>
    </row>
    <row r="1675" spans="1:104">
      <c r="A1675" s="352">
        <v>46234</v>
      </c>
      <c r="B1675" s="430">
        <v>6.4</v>
      </c>
      <c r="C1675" s="420">
        <v>3.5206451612903225</v>
      </c>
      <c r="D1675" s="421">
        <v>1.82</v>
      </c>
      <c r="E1675" s="421">
        <v>1.82</v>
      </c>
      <c r="F1675" s="421">
        <v>0</v>
      </c>
      <c r="G1675" s="361">
        <f>_xll.SRS1Splines.Functions25.Linear_Interp(V_NEM!$R$687:$R$703,V_NEM!$T$687:$T$703,M1675)+_xll.SRS1Splines.Functions25.Linear_Interp(V_NEM!$AB$687:$AB$703,V_NEM!$AD$687:$AD$703,N1675)</f>
        <v>0.76660706960000313</v>
      </c>
      <c r="H1675" s="353">
        <f>(G1675/(V_NEM!$T$696+V_NEM!$AD$696))*100</f>
        <v>79.098963762056385</v>
      </c>
      <c r="I1675" s="353">
        <f>G1675-(V_NEM!$T$694+V_NEM!$AD$694)</f>
        <v>0.12712093460000318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49.796966476391958</v>
      </c>
      <c r="K1675" s="353">
        <v>784.3</v>
      </c>
      <c r="L1675" s="353">
        <v>781.8</v>
      </c>
      <c r="M1675" s="422">
        <v>782.72</v>
      </c>
      <c r="N1675" s="422">
        <v>783.37</v>
      </c>
      <c r="O1675" s="361">
        <v>2.7401027096774193</v>
      </c>
      <c r="P1675" s="423">
        <v>1.879</v>
      </c>
      <c r="Q1675" s="424">
        <v>5.8</v>
      </c>
      <c r="R1675" s="361">
        <v>4.0177419354838708</v>
      </c>
      <c r="S1675" s="425">
        <v>3.5</v>
      </c>
      <c r="T1675" s="425">
        <v>3.3</v>
      </c>
      <c r="U1675" s="425">
        <v>0</v>
      </c>
      <c r="V1675" s="361">
        <f>_xll.SRS1Splines.Functions25.Linear_Interp(V_NK3!$P$8:$P$32,V_NK3!$R$8:$R$32,AC1675)</f>
        <v>171.28013817999999</v>
      </c>
      <c r="W1675" s="361">
        <f>(V1675/V_NK3!$R$28)*100</f>
        <v>31.592924904456471</v>
      </c>
      <c r="X1675" s="353">
        <f>V1675-V_NK3!$R$8</f>
        <v>114.70148617999999</v>
      </c>
      <c r="Y1675" s="353">
        <f>IFERROR((V1675 - V_NK3!$V$10) / (V_NK3!$V$9- V_NK3!$V$10) * 100, 0)</f>
        <v>23.622102646093051</v>
      </c>
      <c r="Z1675" s="353">
        <v>541.79999999999995</v>
      </c>
      <c r="AA1675" s="353">
        <v>521</v>
      </c>
      <c r="AB1675" s="361">
        <v>529.10553272462471</v>
      </c>
      <c r="AC1675" s="422">
        <v>528.51</v>
      </c>
      <c r="AD1675" s="353">
        <v>0.70967741935483875</v>
      </c>
      <c r="AE1675" s="447">
        <v>0.71664030000000001</v>
      </c>
      <c r="AF1675" s="427"/>
      <c r="AG1675" s="361">
        <v>1.814516129032258</v>
      </c>
      <c r="AH1675" s="425"/>
      <c r="AI1675" s="425"/>
      <c r="AJ1675" s="425"/>
      <c r="AK1675" s="361" t="str">
        <f>_xll.SRS1Splines.Functions25.Linear_Interp(V_NK2!$R$10:$R$21,V_NK2!$T$10:$T$21,AR1675)</f>
        <v>Error reading input X value(s): The value is not a number</v>
      </c>
      <c r="AL1675" s="361" t="e">
        <f>(AK1675/V_NK2!$T$18)*100</f>
        <v>#VALUE!</v>
      </c>
      <c r="AM1675" s="353" t="e">
        <f>AK1675-V_NK2!$T$11</f>
        <v>#VALUE!</v>
      </c>
      <c r="AN1675" s="353">
        <f>IFERROR((AK1675 - V_NK2!$X$12) / (V_NK2!$X$11- V_NK2!$X$12) * 100, 0)</f>
        <v>0</v>
      </c>
      <c r="AO1675" s="353">
        <v>427</v>
      </c>
      <c r="AP1675" s="353">
        <v>420</v>
      </c>
      <c r="AQ1675" s="353"/>
      <c r="AR1675" s="422"/>
      <c r="AS1675" s="361">
        <v>1.1290322580645162</v>
      </c>
      <c r="AT1675" s="426"/>
      <c r="AU1675" s="424"/>
      <c r="AV1675" s="361">
        <v>0.93311999999999995</v>
      </c>
      <c r="AW1675" s="425"/>
      <c r="AX1675" s="425"/>
      <c r="AY1675" s="425"/>
      <c r="AZ1675" s="361" t="str">
        <f>_xll.SRS1Splines.Functions25.Linear_Interp(V_NNG3A!$H$4:$H$12,V_NNG3A!$I$4:$I$12,BF1675)</f>
        <v>Error reading input X value(s): The value is not a number</v>
      </c>
      <c r="BA1675" s="361" t="e">
        <f>(AZ1675/V_NNG3A!$I$8)*100</f>
        <v>#VALUE!</v>
      </c>
      <c r="BB1675" s="353" t="str">
        <f>_xll.SRS1Splines.Functions25.Linear_Interp(V_NNG3A!$H$4:$H$12,V_NNG3A!$J$4:$J$12,BF1675)</f>
        <v>Error reading input X value(s): The value is not a number</v>
      </c>
      <c r="BC1675" s="353">
        <f>IFERROR((AZ1675-V_NNG3A!$J$20) / (V_NNG3A!$J$19-V_NNG3A!$J$20) * 100, 0)</f>
        <v>0</v>
      </c>
      <c r="BD1675" s="353">
        <v>1050</v>
      </c>
      <c r="BE1675" s="353">
        <v>1047</v>
      </c>
      <c r="BF1675" s="428"/>
      <c r="BG1675" s="361">
        <v>0.33225806451612905</v>
      </c>
      <c r="BH1675" s="426"/>
      <c r="BI1675" s="424"/>
      <c r="BJ1675" s="361">
        <v>4.8470399999999998</v>
      </c>
      <c r="BK1675" s="425"/>
      <c r="BL1675" s="425"/>
      <c r="BM1675" s="425">
        <f t="shared" si="28"/>
        <v>0</v>
      </c>
      <c r="BN1675" s="361" t="str">
        <f>_xll.SRS1Splines.Functions25.Linear_Interp(V_XNN1!$K$3:$K$8,V_XNN1!$L$3:$L$8,BT1675)</f>
        <v>Error reading input X value(s): The value is not a number</v>
      </c>
      <c r="BO1675" s="361" t="e">
        <f>(BN1675/V_XNN1!$L$7)*100</f>
        <v>#VALUE!</v>
      </c>
      <c r="BP1675" s="353" t="str">
        <f>_xll.SRS1Splines.Functions25.Linear_Interp(V_XNN1!$K$3:$K$8,V_XNN1!$M$3:$M$8,BT1675)</f>
        <v>Error reading input X value(s): The value is not a number</v>
      </c>
      <c r="BQ1675" s="353">
        <f>IFERROR((BN1675 - V_XNN1!$M$16) / (V_XNN1!$M$15- V_XNN1!$M$16) * 100, 0)</f>
        <v>0</v>
      </c>
      <c r="BR1675" s="353">
        <v>252</v>
      </c>
      <c r="BS1675" s="353">
        <v>249</v>
      </c>
      <c r="BT1675" s="428"/>
      <c r="BU1675" s="361">
        <v>0.33805200000000002</v>
      </c>
      <c r="BV1675" s="426"/>
      <c r="BW1675" s="424">
        <v>30</v>
      </c>
      <c r="BX1675" s="361">
        <v>3.2881248000000007</v>
      </c>
      <c r="BY1675" s="425">
        <v>1.9492703999999998</v>
      </c>
      <c r="BZ1675" s="425"/>
      <c r="CA1675" s="425"/>
      <c r="CB1675" s="361">
        <f>_xll.SRS1Splines.Functions25.Linear_Interp(V_NSPC!$N$4:$N$67,V_NSPC!$P$4:$P$67,CI1675)</f>
        <v>68.034556134400006</v>
      </c>
      <c r="CC1675" s="361">
        <f>(CB1675/V_NSPC!$T$5)*100</f>
        <v>56.151165959777835</v>
      </c>
      <c r="CD1675" s="353">
        <f>CB1675-V_NSPC!$T$6</f>
        <v>66.967389334400011</v>
      </c>
      <c r="CE1675" s="361">
        <f>IFERROR((CB1675 - V_NSPC!$T$6) / (V_NSPC!$T$5- V_NSPC!$T$6) * 100, 0)</f>
        <v>55.761527650620103</v>
      </c>
      <c r="CF1675" s="361">
        <v>995</v>
      </c>
      <c r="CG1675" s="361">
        <v>955</v>
      </c>
      <c r="CH1675" s="361"/>
      <c r="CI1675" s="429">
        <v>985.62</v>
      </c>
      <c r="CJ1675" s="361"/>
      <c r="CK1675" s="426"/>
      <c r="CL1675" s="424"/>
      <c r="CM1675" s="361">
        <v>3.2881248000000007</v>
      </c>
      <c r="CN1675" s="425">
        <v>0.88404479999999996</v>
      </c>
      <c r="CO1675" s="425">
        <v>1.4143680000000001</v>
      </c>
      <c r="CP1675" s="425"/>
      <c r="CQ1675" s="361">
        <f>_xll.SRS1Splines.Functions25.Linear_Interp(V_NSPC!$X$4:$X$46,V_NSPC!$Z$4:$Z$46,CX1675)</f>
        <v>9.7563947042999892</v>
      </c>
      <c r="CR1675" s="361">
        <f>(CQ1675/V_NSPC!$AD$5)*100</f>
        <v>63.176162319341891</v>
      </c>
      <c r="CS1675" s="353">
        <f>CQ1675-V_NSPC!$AD$6</f>
        <v>1.657956184299989</v>
      </c>
      <c r="CT1675" s="361">
        <f>IFERROR((CQ1675 - V_NSPC!$AD$6) / (V_NSPC!$AD$5- V_NSPC!$AD$6) * 100, 0)</f>
        <v>22.573443943680914</v>
      </c>
      <c r="CU1675" s="361">
        <v>909</v>
      </c>
      <c r="CV1675" s="361">
        <v>905</v>
      </c>
      <c r="CW1675" s="361"/>
      <c r="CX1675" s="429">
        <v>906.13</v>
      </c>
      <c r="CY1675" s="361">
        <v>3.7143870967741934</v>
      </c>
      <c r="CZ1675" s="426">
        <v>2.1574780000000002</v>
      </c>
    </row>
    <row r="1676" spans="1:104">
      <c r="A1676" s="352">
        <v>46235</v>
      </c>
      <c r="B1676" s="430">
        <v>6.6</v>
      </c>
      <c r="C1676" s="420">
        <v>5.6677419354838703</v>
      </c>
      <c r="D1676" s="421">
        <v>1.74</v>
      </c>
      <c r="E1676" s="421">
        <v>1.68</v>
      </c>
      <c r="F1676" s="421">
        <v>0</v>
      </c>
      <c r="G1676" s="361">
        <f>_xll.SRS1Splines.Functions25.Linear_Interp(V_NEM!$R$687:$R$703,V_NEM!$T$687:$T$703,M1676)+_xll.SRS1Splines.Functions25.Linear_Interp(V_NEM!$AB$687:$AB$703,V_NEM!$AD$687:$AD$703,N1676)</f>
        <v>0.88816768270000002</v>
      </c>
      <c r="H1676" s="353">
        <f>(G1676/(V_NEM!$T$696+V_NEM!$AD$696))*100</f>
        <v>91.641658594634762</v>
      </c>
      <c r="I1676" s="353">
        <f>G1676-(V_NEM!$T$694+V_NEM!$AD$694)</f>
        <v>0.24868154770000006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80.187527656966211</v>
      </c>
      <c r="K1676" s="353">
        <v>784.3</v>
      </c>
      <c r="L1676" s="353">
        <v>781.8</v>
      </c>
      <c r="M1676" s="422">
        <v>783.5</v>
      </c>
      <c r="N1676" s="422">
        <v>783.76</v>
      </c>
      <c r="O1676" s="361">
        <v>2.8646528387096772</v>
      </c>
      <c r="P1676" s="423">
        <v>1.6910000000000001</v>
      </c>
      <c r="Q1676" s="424">
        <v>0.6</v>
      </c>
      <c r="R1676" s="361">
        <v>6.9119354838709679</v>
      </c>
      <c r="S1676" s="425">
        <v>2.19</v>
      </c>
      <c r="T1676" s="425">
        <v>2.8</v>
      </c>
      <c r="U1676" s="425">
        <v>0</v>
      </c>
      <c r="V1676" s="361">
        <f>_xll.SRS1Splines.Functions25.Linear_Interp(V_NK3!$P$8:$P$32,V_NK3!$R$8:$R$32,AC1676)</f>
        <v>170.66382364</v>
      </c>
      <c r="W1676" s="361">
        <f>(V1676/V_NK3!$R$28)*100</f>
        <v>31.47924459577245</v>
      </c>
      <c r="X1676" s="353">
        <f>V1676-V_NK3!$R$8</f>
        <v>114.08517164</v>
      </c>
      <c r="Y1676" s="353">
        <f>IFERROR((V1676 - V_NK3!$V$10) / (V_NK3!$V$9- V_NK3!$V$10) * 100, 0)</f>
        <v>23.495176258205518</v>
      </c>
      <c r="Z1676" s="353">
        <v>541.79999999999995</v>
      </c>
      <c r="AA1676" s="353">
        <v>521</v>
      </c>
      <c r="AB1676" s="361">
        <v>529.10553272462471</v>
      </c>
      <c r="AC1676" s="422">
        <v>528.48</v>
      </c>
      <c r="AD1676" s="353">
        <v>0.87096774193548387</v>
      </c>
      <c r="AE1676" s="447">
        <v>0.60739149999999997</v>
      </c>
      <c r="AF1676" s="427"/>
      <c r="AG1676" s="361">
        <v>2.2464516129032259</v>
      </c>
      <c r="AH1676" s="425"/>
      <c r="AI1676" s="425"/>
      <c r="AJ1676" s="425"/>
      <c r="AK1676" s="361" t="str">
        <f>_xll.SRS1Splines.Functions25.Linear_Interp(V_NK2!$R$10:$R$21,V_NK2!$T$10:$T$21,AR1676)</f>
        <v>Error reading input X value(s): The value is not a number</v>
      </c>
      <c r="AL1676" s="361" t="e">
        <f>(AK1676/V_NK2!$T$18)*100</f>
        <v>#VALUE!</v>
      </c>
      <c r="AM1676" s="353" t="e">
        <f>AK1676-V_NK2!$T$11</f>
        <v>#VALUE!</v>
      </c>
      <c r="AN1676" s="353">
        <f>IFERROR((AK1676 - V_NK2!$X$12) / (V_NK2!$X$11- V_NK2!$X$12) * 100, 0)</f>
        <v>0</v>
      </c>
      <c r="AO1676" s="353">
        <v>427</v>
      </c>
      <c r="AP1676" s="353">
        <v>420</v>
      </c>
      <c r="AQ1676" s="353"/>
      <c r="AR1676" s="422"/>
      <c r="AS1676" s="361">
        <v>1.3870967741935485</v>
      </c>
      <c r="AT1676" s="426"/>
      <c r="AU1676" s="424"/>
      <c r="AV1676" s="361">
        <v>1.521504</v>
      </c>
      <c r="AW1676" s="425"/>
      <c r="AX1676" s="425"/>
      <c r="AY1676" s="425"/>
      <c r="AZ1676" s="361" t="str">
        <f>_xll.SRS1Splines.Functions25.Linear_Interp(V_NNG3A!$H$4:$H$12,V_NNG3A!$I$4:$I$12,BF1676)</f>
        <v>Error reading input X value(s): The value is not a number</v>
      </c>
      <c r="BA1676" s="361" t="e">
        <f>(AZ1676/V_NNG3A!$I$8)*100</f>
        <v>#VALUE!</v>
      </c>
      <c r="BB1676" s="353" t="str">
        <f>_xll.SRS1Splines.Functions25.Linear_Interp(V_NNG3A!$H$4:$H$12,V_NNG3A!$J$4:$J$12,BF1676)</f>
        <v>Error reading input X value(s): The value is not a number</v>
      </c>
      <c r="BC1676" s="353">
        <f>IFERROR((AZ1676-V_NNG3A!$J$20) / (V_NNG3A!$J$19-V_NNG3A!$J$20) * 100, 0)</f>
        <v>0</v>
      </c>
      <c r="BD1676" s="353">
        <v>1050</v>
      </c>
      <c r="BE1676" s="353">
        <v>1047</v>
      </c>
      <c r="BF1676" s="428"/>
      <c r="BG1676" s="361">
        <v>0.54193548387096779</v>
      </c>
      <c r="BH1676" s="426"/>
      <c r="BI1676" s="424"/>
      <c r="BJ1676" s="361">
        <v>6.1292160000000004</v>
      </c>
      <c r="BK1676" s="425"/>
      <c r="BL1676" s="425"/>
      <c r="BM1676" s="425">
        <f t="shared" si="28"/>
        <v>0</v>
      </c>
      <c r="BN1676" s="361" t="str">
        <f>_xll.SRS1Splines.Functions25.Linear_Interp(V_XNN1!$K$3:$K$8,V_XNN1!$L$3:$L$8,BT1676)</f>
        <v>Error reading input X value(s): The value is not a number</v>
      </c>
      <c r="BO1676" s="361" t="e">
        <f>(BN1676/V_XNN1!$L$7)*100</f>
        <v>#VALUE!</v>
      </c>
      <c r="BP1676" s="353" t="str">
        <f>_xll.SRS1Splines.Functions25.Linear_Interp(V_XNN1!$K$3:$K$8,V_XNN1!$M$3:$M$8,BT1676)</f>
        <v>Error reading input X value(s): The value is not a number</v>
      </c>
      <c r="BQ1676" s="353">
        <f>IFERROR((BN1676 - V_XNN1!$M$16) / (V_XNN1!$M$15- V_XNN1!$M$16) * 100, 0)</f>
        <v>0</v>
      </c>
      <c r="BR1676" s="353">
        <v>252</v>
      </c>
      <c r="BS1676" s="353">
        <v>249</v>
      </c>
      <c r="BT1676" s="428"/>
      <c r="BU1676" s="361">
        <v>0.33805200000000002</v>
      </c>
      <c r="BV1676" s="426"/>
      <c r="BW1676" s="424">
        <v>14.6</v>
      </c>
      <c r="BX1676" s="361">
        <v>3.810974400000001</v>
      </c>
      <c r="BY1676" s="425">
        <v>1.8988992</v>
      </c>
      <c r="BZ1676" s="425"/>
      <c r="CA1676" s="425"/>
      <c r="CB1676" s="361">
        <f>_xll.SRS1Splines.Functions25.Linear_Interp(V_NSPC!$N$4:$N$67,V_NSPC!$P$4:$P$67,CI1676)</f>
        <v>69.415052970399799</v>
      </c>
      <c r="CC1676" s="361">
        <f>(CB1676/V_NSPC!$T$5)*100</f>
        <v>57.290535588236068</v>
      </c>
      <c r="CD1676" s="353">
        <f>CB1676-V_NSPC!$T$6</f>
        <v>68.347886170399804</v>
      </c>
      <c r="CE1676" s="361">
        <f>IFERROR((CB1676 - V_NSPC!$T$6) / (V_NSPC!$T$5- V_NSPC!$T$6) * 100, 0)</f>
        <v>56.911021654452398</v>
      </c>
      <c r="CF1676" s="361">
        <v>995</v>
      </c>
      <c r="CG1676" s="361">
        <v>955</v>
      </c>
      <c r="CH1676" s="361"/>
      <c r="CI1676" s="429">
        <v>985.92</v>
      </c>
      <c r="CJ1676" s="361"/>
      <c r="CK1676" s="426"/>
      <c r="CL1676" s="424"/>
      <c r="CM1676" s="361">
        <v>3.810974400000001</v>
      </c>
      <c r="CN1676" s="425">
        <v>0.82434240000000003</v>
      </c>
      <c r="CO1676" s="425">
        <v>1.5500160000000003</v>
      </c>
      <c r="CP1676" s="425"/>
      <c r="CQ1676" s="361">
        <f>_xll.SRS1Splines.Functions25.Linear_Interp(V_NSPC!$X$4:$X$46,V_NSPC!$Z$4:$Z$46,CX1676)</f>
        <v>8.7926745248000309</v>
      </c>
      <c r="CR1676" s="361">
        <f>(CQ1676/V_NSPC!$AD$5)*100</f>
        <v>56.935727780169245</v>
      </c>
      <c r="CS1676" s="353">
        <f>CQ1676-V_NSPC!$AD$6</f>
        <v>0.69423600480003067</v>
      </c>
      <c r="CT1676" s="361">
        <f>IFERROR((CQ1676 - V_NSPC!$AD$6) / (V_NSPC!$AD$5- V_NSPC!$AD$6) * 100, 0)</f>
        <v>9.4521783424904644</v>
      </c>
      <c r="CU1676" s="361">
        <v>909</v>
      </c>
      <c r="CV1676" s="361">
        <v>905</v>
      </c>
      <c r="CW1676" s="361"/>
      <c r="CX1676" s="429">
        <v>905.48</v>
      </c>
      <c r="CY1676" s="361">
        <v>3.8335483870967741</v>
      </c>
      <c r="CZ1676" s="426">
        <v>2.490418</v>
      </c>
    </row>
    <row r="1677" spans="1:104">
      <c r="A1677" s="352">
        <v>46236</v>
      </c>
      <c r="B1677" s="430">
        <v>7.2</v>
      </c>
      <c r="C1677" s="420">
        <v>5.6677419354838703</v>
      </c>
      <c r="D1677" s="421">
        <v>1.71</v>
      </c>
      <c r="E1677" s="421">
        <v>1.75</v>
      </c>
      <c r="F1677" s="421">
        <v>0</v>
      </c>
      <c r="G1677" s="361">
        <f>_xll.SRS1Splines.Functions25.Linear_Interp(V_NEM!$R$687:$R$703,V_NEM!$T$687:$T$703,M1677)+_xll.SRS1Splines.Functions25.Linear_Interp(V_NEM!$AB$687:$AB$703,V_NEM!$AD$687:$AD$703,N1677)</f>
        <v>0.8533887996999987</v>
      </c>
      <c r="H1677" s="353">
        <f>(G1677/(V_NEM!$T$696+V_NEM!$AD$696))*100</f>
        <v>88.05315319833403</v>
      </c>
      <c r="I1677" s="353">
        <f>G1677-(V_NEM!$T$694+V_NEM!$AD$694)</f>
        <v>0.21390266469999875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60.259058725588474</v>
      </c>
      <c r="K1677" s="353">
        <v>784.3</v>
      </c>
      <c r="L1677" s="353">
        <v>781.8</v>
      </c>
      <c r="M1677" s="422">
        <v>783.38</v>
      </c>
      <c r="N1677" s="422">
        <v>783.14</v>
      </c>
      <c r="O1677" s="361">
        <v>2.8646528387096772</v>
      </c>
      <c r="P1677" s="423">
        <v>1.77</v>
      </c>
      <c r="Q1677" s="424">
        <v>0</v>
      </c>
      <c r="R1677" s="361">
        <v>6.9119354838709679</v>
      </c>
      <c r="S1677" s="425">
        <v>1.77</v>
      </c>
      <c r="T1677" s="425">
        <v>2.8</v>
      </c>
      <c r="U1677" s="425">
        <v>0</v>
      </c>
      <c r="V1677" s="361">
        <f>_xll.SRS1Splines.Functions25.Linear_Interp(V_NK3!$P$8:$P$32,V_NK3!$R$8:$R$32,AC1677)</f>
        <v>169.63663273999899</v>
      </c>
      <c r="W1677" s="361">
        <f>(V1677/V_NK3!$R$28)*100</f>
        <v>31.289777414632219</v>
      </c>
      <c r="X1677" s="353">
        <f>V1677-V_NK3!$R$8</f>
        <v>113.05798073999898</v>
      </c>
      <c r="Y1677" s="353">
        <f>IFERROR((V1677 - V_NK3!$V$10) / (V_NK3!$V$9- V_NK3!$V$10) * 100, 0)</f>
        <v>23.283632278392748</v>
      </c>
      <c r="Z1677" s="353">
        <v>541.79999999999995</v>
      </c>
      <c r="AA1677" s="353">
        <v>521</v>
      </c>
      <c r="AB1677" s="361">
        <v>529.10553272462471</v>
      </c>
      <c r="AC1677" s="422">
        <v>528.42999999999995</v>
      </c>
      <c r="AD1677" s="353">
        <v>0.87096774193548387</v>
      </c>
      <c r="AE1677" s="447">
        <v>0.60831140000000006</v>
      </c>
      <c r="AF1677" s="427"/>
      <c r="AG1677" s="361">
        <v>2.2464516129032259</v>
      </c>
      <c r="AH1677" s="425"/>
      <c r="AI1677" s="425"/>
      <c r="AJ1677" s="425"/>
      <c r="AK1677" s="361" t="str">
        <f>_xll.SRS1Splines.Functions25.Linear_Interp(V_NK2!$R$10:$R$21,V_NK2!$T$10:$T$21,AR1677)</f>
        <v>Error reading input X value(s): The value is not a number</v>
      </c>
      <c r="AL1677" s="361" t="e">
        <f>(AK1677/V_NK2!$T$18)*100</f>
        <v>#VALUE!</v>
      </c>
      <c r="AM1677" s="353" t="e">
        <f>AK1677-V_NK2!$T$11</f>
        <v>#VALUE!</v>
      </c>
      <c r="AN1677" s="353">
        <f>IFERROR((AK1677 - V_NK2!$X$12) / (V_NK2!$X$11- V_NK2!$X$12) * 100, 0)</f>
        <v>0</v>
      </c>
      <c r="AO1677" s="353">
        <v>427</v>
      </c>
      <c r="AP1677" s="353">
        <v>420</v>
      </c>
      <c r="AQ1677" s="353"/>
      <c r="AR1677" s="422"/>
      <c r="AS1677" s="361">
        <v>1.3870967741935485</v>
      </c>
      <c r="AT1677" s="426"/>
      <c r="AU1677" s="424"/>
      <c r="AV1677" s="361">
        <v>1.521504</v>
      </c>
      <c r="AW1677" s="425"/>
      <c r="AX1677" s="425"/>
      <c r="AY1677" s="425"/>
      <c r="AZ1677" s="361" t="str">
        <f>_xll.SRS1Splines.Functions25.Linear_Interp(V_NNG3A!$H$4:$H$12,V_NNG3A!$I$4:$I$12,BF1677)</f>
        <v>Error reading input X value(s): The value is not a number</v>
      </c>
      <c r="BA1677" s="361" t="e">
        <f>(AZ1677/V_NNG3A!$I$8)*100</f>
        <v>#VALUE!</v>
      </c>
      <c r="BB1677" s="353" t="str">
        <f>_xll.SRS1Splines.Functions25.Linear_Interp(V_NNG3A!$H$4:$H$12,V_NNG3A!$J$4:$J$12,BF1677)</f>
        <v>Error reading input X value(s): The value is not a number</v>
      </c>
      <c r="BC1677" s="353">
        <f>IFERROR((AZ1677-V_NNG3A!$J$20) / (V_NNG3A!$J$19-V_NNG3A!$J$20) * 100, 0)</f>
        <v>0</v>
      </c>
      <c r="BD1677" s="353">
        <v>1050</v>
      </c>
      <c r="BE1677" s="353">
        <v>1047</v>
      </c>
      <c r="BF1677" s="428"/>
      <c r="BG1677" s="361">
        <v>0.54193548387096779</v>
      </c>
      <c r="BH1677" s="426"/>
      <c r="BI1677" s="424"/>
      <c r="BJ1677" s="361">
        <v>6.1292160000000004</v>
      </c>
      <c r="BK1677" s="425"/>
      <c r="BL1677" s="425"/>
      <c r="BM1677" s="425">
        <f t="shared" si="28"/>
        <v>0</v>
      </c>
      <c r="BN1677" s="361" t="str">
        <f>_xll.SRS1Splines.Functions25.Linear_Interp(V_XNN1!$K$3:$K$8,V_XNN1!$L$3:$L$8,BT1677)</f>
        <v>Error reading input X value(s): The value is not a number</v>
      </c>
      <c r="BO1677" s="361" t="e">
        <f>(BN1677/V_XNN1!$L$7)*100</f>
        <v>#VALUE!</v>
      </c>
      <c r="BP1677" s="353" t="str">
        <f>_xll.SRS1Splines.Functions25.Linear_Interp(V_XNN1!$K$3:$K$8,V_XNN1!$M$3:$M$8,BT1677)</f>
        <v>Error reading input X value(s): The value is not a number</v>
      </c>
      <c r="BQ1677" s="353">
        <f>IFERROR((BN1677 - V_XNN1!$M$16) / (V_XNN1!$M$15- V_XNN1!$M$16) * 100, 0)</f>
        <v>0</v>
      </c>
      <c r="BR1677" s="353">
        <v>252</v>
      </c>
      <c r="BS1677" s="353">
        <v>249</v>
      </c>
      <c r="BT1677" s="428"/>
      <c r="BU1677" s="361">
        <v>0.33805200000000002</v>
      </c>
      <c r="BV1677" s="426"/>
      <c r="BW1677" s="424">
        <v>16.2</v>
      </c>
      <c r="BX1677" s="361">
        <v>3.810974400000001</v>
      </c>
      <c r="BY1677" s="425">
        <v>1.8303839999999998</v>
      </c>
      <c r="BZ1677" s="425"/>
      <c r="CA1677" s="425"/>
      <c r="CB1677" s="361">
        <f>_xll.SRS1Splines.Functions25.Linear_Interp(V_NSPC!$N$4:$N$67,V_NSPC!$P$4:$P$67,CI1677)</f>
        <v>70.115706047700201</v>
      </c>
      <c r="CC1677" s="361">
        <f>(CB1677/V_NSPC!$T$5)*100</f>
        <v>57.868807711390723</v>
      </c>
      <c r="CD1677" s="353">
        <f>CB1677-V_NSPC!$T$6</f>
        <v>69.048539247700205</v>
      </c>
      <c r="CE1677" s="361">
        <f>IFERROR((CB1677 - V_NSPC!$T$6) / (V_NSPC!$T$5- V_NSPC!$T$6) * 100, 0)</f>
        <v>57.49443227164528</v>
      </c>
      <c r="CF1677" s="361">
        <v>995</v>
      </c>
      <c r="CG1677" s="361">
        <v>955</v>
      </c>
      <c r="CH1677" s="361"/>
      <c r="CI1677" s="429">
        <v>986.07</v>
      </c>
      <c r="CJ1677" s="361"/>
      <c r="CK1677" s="426"/>
      <c r="CL1677" s="424"/>
      <c r="CM1677" s="361">
        <v>3.810974400000001</v>
      </c>
      <c r="CN1677" s="425">
        <v>0.76999680000000015</v>
      </c>
      <c r="CO1677" s="425">
        <v>0.96681600000000001</v>
      </c>
      <c r="CP1677" s="425"/>
      <c r="CQ1677" s="361">
        <f>_xll.SRS1Splines.Functions25.Linear_Interp(V_NSPC!$X$4:$X$46,V_NSPC!$Z$4:$Z$46,CX1677)</f>
        <v>8.8794540253999497</v>
      </c>
      <c r="CR1677" s="361">
        <f>(CQ1677/V_NSPC!$AD$5)*100</f>
        <v>57.497656236535974</v>
      </c>
      <c r="CS1677" s="353">
        <f>CQ1677-V_NSPC!$AD$6</f>
        <v>0.78101550539994946</v>
      </c>
      <c r="CT1677" s="361">
        <f>IFERROR((CQ1677 - V_NSPC!$AD$6) / (V_NSPC!$AD$5- V_NSPC!$AD$6) * 100, 0)</f>
        <v>10.633700635300615</v>
      </c>
      <c r="CU1677" s="361">
        <v>909</v>
      </c>
      <c r="CV1677" s="361">
        <v>905</v>
      </c>
      <c r="CW1677" s="361"/>
      <c r="CX1677" s="429">
        <v>905.54</v>
      </c>
      <c r="CY1677" s="361">
        <v>3.8335483870967741</v>
      </c>
      <c r="CZ1677" s="426">
        <v>1.660868</v>
      </c>
    </row>
    <row r="1678" spans="1:104">
      <c r="A1678" s="352">
        <v>46237</v>
      </c>
      <c r="B1678" s="430"/>
      <c r="C1678" s="420">
        <v>5.6677419354838703</v>
      </c>
      <c r="D1678" s="421"/>
      <c r="E1678" s="421"/>
      <c r="F1678" s="421"/>
      <c r="G1678" s="361" t="e">
        <f>_xll.SRS1Splines.Functions25.Linear_Interp(V_NEM!$R$687:$R$703,V_NEM!$T$687:$T$703,M1678)+_xll.SRS1Splines.Functions25.Linear_Interp(V_NEM!$AB$687:$AB$703,V_NEM!$AD$687:$AD$703,N1678)</f>
        <v>#VALUE!</v>
      </c>
      <c r="H1678" s="353" t="e">
        <f>(G1678/(V_NEM!$T$696+V_NEM!$AD$696))*100</f>
        <v>#VALUE!</v>
      </c>
      <c r="I1678" s="353" t="e">
        <f>G1678-(V_NEM!$T$694+V_NEM!$AD$694)</f>
        <v>#VALUE!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0</v>
      </c>
      <c r="K1678" s="353">
        <v>784.3</v>
      </c>
      <c r="L1678" s="353">
        <v>781.8</v>
      </c>
      <c r="M1678" s="422"/>
      <c r="N1678" s="422"/>
      <c r="O1678" s="361">
        <v>2.8646528387096772</v>
      </c>
      <c r="P1678" s="423"/>
      <c r="Q1678" s="424"/>
      <c r="R1678" s="361">
        <v>6.9119354838709679</v>
      </c>
      <c r="S1678" s="425"/>
      <c r="T1678" s="425"/>
      <c r="U1678" s="425"/>
      <c r="V1678" s="361" t="str">
        <f>_xll.SRS1Splines.Functions25.Linear_Interp(V_NK3!$P$8:$P$32,V_NK3!$R$8:$R$32,AC1678)</f>
        <v>Error reading input X value(s): The value is not a number</v>
      </c>
      <c r="W1678" s="361" t="e">
        <f>(V1678/V_NK3!$R$28)*100</f>
        <v>#VALUE!</v>
      </c>
      <c r="X1678" s="353" t="e">
        <f>V1678-V_NK3!$R$8</f>
        <v>#VALUE!</v>
      </c>
      <c r="Y1678" s="353">
        <f>IFERROR((V1678 - V_NK3!$V$10) / (V_NK3!$V$9- V_NK3!$V$10) * 100, 0)</f>
        <v>0</v>
      </c>
      <c r="Z1678" s="353">
        <v>541.79999999999995</v>
      </c>
      <c r="AA1678" s="353">
        <v>521</v>
      </c>
      <c r="AB1678" s="361">
        <v>529.10553272462471</v>
      </c>
      <c r="AC1678" s="422"/>
      <c r="AD1678" s="353">
        <v>0.87096774193548387</v>
      </c>
      <c r="AE1678" s="426"/>
      <c r="AF1678" s="427"/>
      <c r="AG1678" s="361">
        <v>2.2464516129032259</v>
      </c>
      <c r="AH1678" s="425"/>
      <c r="AI1678" s="425"/>
      <c r="AJ1678" s="425"/>
      <c r="AK1678" s="361" t="str">
        <f>_xll.SRS1Splines.Functions25.Linear_Interp(V_NK2!$R$10:$R$21,V_NK2!$T$10:$T$21,AR1678)</f>
        <v>Error reading input X value(s): The value is not a number</v>
      </c>
      <c r="AL1678" s="361" t="e">
        <f>(AK1678/V_NK2!$T$18)*100</f>
        <v>#VALUE!</v>
      </c>
      <c r="AM1678" s="353" t="e">
        <f>AK1678-V_NK2!$T$11</f>
        <v>#VALUE!</v>
      </c>
      <c r="AN1678" s="353">
        <f>IFERROR((AK1678 - V_NK2!$X$12) / (V_NK2!$X$11- V_NK2!$X$12) * 100, 0)</f>
        <v>0</v>
      </c>
      <c r="AO1678" s="353">
        <v>427</v>
      </c>
      <c r="AP1678" s="353">
        <v>420</v>
      </c>
      <c r="AQ1678" s="353"/>
      <c r="AR1678" s="422"/>
      <c r="AS1678" s="361">
        <v>1.3870967741935485</v>
      </c>
      <c r="AT1678" s="426"/>
      <c r="AU1678" s="424"/>
      <c r="AV1678" s="361">
        <v>1.521504</v>
      </c>
      <c r="AW1678" s="425"/>
      <c r="AX1678" s="425"/>
      <c r="AY1678" s="425"/>
      <c r="AZ1678" s="361" t="str">
        <f>_xll.SRS1Splines.Functions25.Linear_Interp(V_NNG3A!$H$4:$H$12,V_NNG3A!$I$4:$I$12,BF1678)</f>
        <v>Error reading input X value(s): The value is not a number</v>
      </c>
      <c r="BA1678" s="361" t="e">
        <f>(AZ1678/V_NNG3A!$I$8)*100</f>
        <v>#VALUE!</v>
      </c>
      <c r="BB1678" s="353" t="str">
        <f>_xll.SRS1Splines.Functions25.Linear_Interp(V_NNG3A!$H$4:$H$12,V_NNG3A!$J$4:$J$12,BF1678)</f>
        <v>Error reading input X value(s): The value is not a number</v>
      </c>
      <c r="BC1678" s="353">
        <f>IFERROR((AZ1678-V_NNG3A!$J$20) / (V_NNG3A!$J$19-V_NNG3A!$J$20) * 100, 0)</f>
        <v>0</v>
      </c>
      <c r="BD1678" s="353">
        <v>1050</v>
      </c>
      <c r="BE1678" s="353">
        <v>1047</v>
      </c>
      <c r="BF1678" s="428"/>
      <c r="BG1678" s="361">
        <v>0.54193548387096779</v>
      </c>
      <c r="BH1678" s="426"/>
      <c r="BI1678" s="424"/>
      <c r="BJ1678" s="361">
        <v>6.1292160000000004</v>
      </c>
      <c r="BK1678" s="425"/>
      <c r="BL1678" s="425"/>
      <c r="BM1678" s="425">
        <f t="shared" si="28"/>
        <v>0</v>
      </c>
      <c r="BN1678" s="361" t="str">
        <f>_xll.SRS1Splines.Functions25.Linear_Interp(V_XNN1!$K$3:$K$8,V_XNN1!$L$3:$L$8,BT1678)</f>
        <v>Error reading input X value(s): The value is not a number</v>
      </c>
      <c r="BO1678" s="361" t="e">
        <f>(BN1678/V_XNN1!$L$7)*100</f>
        <v>#VALUE!</v>
      </c>
      <c r="BP1678" s="353" t="str">
        <f>_xll.SRS1Splines.Functions25.Linear_Interp(V_XNN1!$K$3:$K$8,V_XNN1!$M$3:$M$8,BT1678)</f>
        <v>Error reading input X value(s): The value is not a number</v>
      </c>
      <c r="BQ1678" s="353">
        <f>IFERROR((BN1678 - V_XNN1!$M$16) / (V_XNN1!$M$15- V_XNN1!$M$16) * 100, 0)</f>
        <v>0</v>
      </c>
      <c r="BR1678" s="353">
        <v>252</v>
      </c>
      <c r="BS1678" s="353">
        <v>249</v>
      </c>
      <c r="BT1678" s="428"/>
      <c r="BU1678" s="361">
        <v>0.33805200000000002</v>
      </c>
      <c r="BV1678" s="426"/>
      <c r="BW1678" s="424"/>
      <c r="BX1678" s="361">
        <v>3.810974400000001</v>
      </c>
      <c r="BY1678" s="425"/>
      <c r="BZ1678" s="425"/>
      <c r="CA1678" s="425"/>
      <c r="CB1678" s="361" t="str">
        <f>_xll.SRS1Splines.Functions25.Linear_Interp(V_NSPC!$N$4:$N$67,V_NSPC!$P$4:$P$67,CI1678)</f>
        <v>Error reading input X value(s): The value is not a number</v>
      </c>
      <c r="CC1678" s="361" t="e">
        <f>(CB1678/V_NSPC!$T$5)*100</f>
        <v>#VALUE!</v>
      </c>
      <c r="CD1678" s="353" t="e">
        <f>CB1678-V_NSPC!$T$6</f>
        <v>#VALUE!</v>
      </c>
      <c r="CE1678" s="361">
        <f>IFERROR((CB1678 - V_NSPC!$T$6) / (V_NSPC!$T$5- V_NSPC!$T$6) * 100, 0)</f>
        <v>0</v>
      </c>
      <c r="CF1678" s="361">
        <v>995</v>
      </c>
      <c r="CG1678" s="361">
        <v>955</v>
      </c>
      <c r="CH1678" s="361"/>
      <c r="CI1678" s="429"/>
      <c r="CJ1678" s="361"/>
      <c r="CK1678" s="426"/>
      <c r="CL1678" s="424"/>
      <c r="CM1678" s="361">
        <v>3.810974400000001</v>
      </c>
      <c r="CN1678" s="425"/>
      <c r="CO1678" s="425"/>
      <c r="CP1678" s="425"/>
      <c r="CQ1678" s="361" t="str">
        <f>_xll.SRS1Splines.Functions25.Linear_Interp(V_NSPC!$X$4:$X$46,V_NSPC!$Z$4:$Z$46,CX1678)</f>
        <v>Error reading input X value(s): The value is not a number</v>
      </c>
      <c r="CR1678" s="361" t="e">
        <f>(CQ1678/V_NSPC!$AD$5)*100</f>
        <v>#VALUE!</v>
      </c>
      <c r="CS1678" s="353" t="e">
        <f>CQ1678-V_NSPC!$AD$6</f>
        <v>#VALUE!</v>
      </c>
      <c r="CT1678" s="361">
        <f>IFERROR((CQ1678 - V_NSPC!$AD$6) / (V_NSPC!$AD$5- V_NSPC!$AD$6) * 100, 0)</f>
        <v>0</v>
      </c>
      <c r="CU1678" s="361">
        <v>909</v>
      </c>
      <c r="CV1678" s="361">
        <v>905</v>
      </c>
      <c r="CW1678" s="361"/>
      <c r="CX1678" s="429"/>
      <c r="CY1678" s="361">
        <v>3.8335483870967741</v>
      </c>
      <c r="CZ1678" s="426"/>
    </row>
    <row r="1679" spans="1:104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>_xll.SRS1Splines.Functions25.Linear_Interp(V_NEM!$R$687:$R$703,V_NEM!$T$687:$T$703,M1679)+_xll.SRS1Splines.Functions25.Linear_Interp(V_NEM!$AB$687:$AB$703,V_NEM!$AD$687:$AD$703,N1679)</f>
        <v>#VALUE!</v>
      </c>
      <c r="H1679" s="353" t="e">
        <f>(G1679/(V_NEM!$T$696+V_NEM!$AD$696))*100</f>
        <v>#VALUE!</v>
      </c>
      <c r="I1679" s="353" t="e">
        <f>G1679-(V_NEM!$T$694+V_NEM!$AD$694)</f>
        <v>#VALUE!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str">
        <f>_xll.SRS1Splines.Functions25.Linear_Interp(V_NK3!$P$8:$P$32,V_NK3!$R$8:$R$32,AC1679)</f>
        <v>Error reading input X value(s): The value is not a number</v>
      </c>
      <c r="W1679" s="361" t="e">
        <f>(V1679/V_NK3!$R$28)*100</f>
        <v>#VALUE!</v>
      </c>
      <c r="X1679" s="353" t="e">
        <f>V1679-V_NK3!$R$8</f>
        <v>#VALUE!</v>
      </c>
      <c r="Y1679" s="353">
        <f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str">
        <f>_xll.SRS1Splines.Functions25.Linear_Interp(V_NK2!$R$10:$R$21,V_NK2!$T$10:$T$21,AR1679)</f>
        <v>Error reading input X value(s): The value is not a number</v>
      </c>
      <c r="AL1679" s="361" t="e">
        <f>(AK1679/V_NK2!$T$18)*100</f>
        <v>#VALUE!</v>
      </c>
      <c r="AM1679" s="353" t="e">
        <f>AK1679-V_NK2!$T$11</f>
        <v>#VALUE!</v>
      </c>
      <c r="AN1679" s="353">
        <f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str">
        <f>_xll.SRS1Splines.Functions25.Linear_Interp(V_NNG3A!$H$4:$H$12,V_NNG3A!$I$4:$I$12,BF1679)</f>
        <v>Error reading input X value(s): The value is not a number</v>
      </c>
      <c r="BA1679" s="361" t="e">
        <f>(AZ1679/V_NNG3A!$I$8)*100</f>
        <v>#VALUE!</v>
      </c>
      <c r="BB1679" s="353" t="str">
        <f>_xll.SRS1Splines.Functions25.Linear_Interp(V_NNG3A!$H$4:$H$12,V_NNG3A!$J$4:$J$12,BF1679)</f>
        <v>Error reading input X value(s): The value is not a number</v>
      </c>
      <c r="BC1679" s="353">
        <f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str">
        <f>_xll.SRS1Splines.Functions25.Linear_Interp(V_XNN1!$K$3:$K$8,V_XNN1!$L$3:$L$8,BT1679)</f>
        <v>Error reading input X value(s): The value is not a number</v>
      </c>
      <c r="BO1679" s="361" t="e">
        <f>(BN1679/V_XNN1!$L$7)*100</f>
        <v>#VALUE!</v>
      </c>
      <c r="BP1679" s="353" t="str">
        <f>_xll.SRS1Splines.Functions25.Linear_Interp(V_XNN1!$K$3:$K$8,V_XNN1!$M$3:$M$8,BT1679)</f>
        <v>Error reading input X value(s): The value is not a number</v>
      </c>
      <c r="BQ1679" s="353">
        <f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str">
        <f>_xll.SRS1Splines.Functions25.Linear_Interp(V_NSPC!$N$4:$N$67,V_NSPC!$P$4:$P$67,CI1679)</f>
        <v>Error reading input X value(s): The value is not a number</v>
      </c>
      <c r="CC1679" s="361" t="e">
        <f>(CB1679/V_NSPC!$T$5)*100</f>
        <v>#VALUE!</v>
      </c>
      <c r="CD1679" s="353" t="e">
        <f>CB1679-V_NSPC!$T$6</f>
        <v>#VALUE!</v>
      </c>
      <c r="CE1679" s="361">
        <f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str">
        <f>_xll.SRS1Splines.Functions25.Linear_Interp(V_NSPC!$X$4:$X$46,V_NSPC!$Z$4:$Z$46,CX1679)</f>
        <v>Error reading input X value(s): The value is not a number</v>
      </c>
      <c r="CR1679" s="361" t="e">
        <f>(CQ1679/V_NSPC!$AD$5)*100</f>
        <v>#VALUE!</v>
      </c>
      <c r="CS1679" s="353" t="e">
        <f>CQ1679-V_NSPC!$AD$6</f>
        <v>#VALUE!</v>
      </c>
      <c r="CT1679" s="361">
        <f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71" t="s">
        <v>32</v>
      </c>
      <c r="B1" s="472"/>
      <c r="C1" s="472"/>
      <c r="D1" s="3">
        <v>1000000</v>
      </c>
      <c r="E1" s="471" t="s">
        <v>33</v>
      </c>
      <c r="F1" s="472"/>
      <c r="G1" s="472"/>
      <c r="H1" s="473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8" t="s">
        <v>42</v>
      </c>
      <c r="S684" s="469"/>
      <c r="T684" s="469"/>
      <c r="U684" s="469"/>
      <c r="V684" s="469"/>
      <c r="W684" s="469"/>
      <c r="X684" s="469"/>
      <c r="Y684" s="469"/>
      <c r="Z684" s="470"/>
      <c r="AA684" s="228"/>
      <c r="AB684" s="468" t="s">
        <v>43</v>
      </c>
      <c r="AC684" s="469"/>
      <c r="AD684" s="469"/>
      <c r="AE684" s="469"/>
      <c r="AF684" s="469"/>
      <c r="AG684" s="469"/>
      <c r="AH684" s="469"/>
      <c r="AI684" s="469"/>
      <c r="AJ684" s="469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60" t="s">
        <v>44</v>
      </c>
      <c r="S685" s="461" t="s">
        <v>45</v>
      </c>
      <c r="T685" s="462"/>
      <c r="U685" s="211"/>
      <c r="V685" s="463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60" t="s">
        <v>44</v>
      </c>
      <c r="AC685" s="461" t="s">
        <v>45</v>
      </c>
      <c r="AD685" s="462"/>
      <c r="AE685" s="211"/>
      <c r="AF685" s="463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60"/>
      <c r="S686" s="212" t="s">
        <v>51</v>
      </c>
      <c r="T686" s="213" t="s">
        <v>52</v>
      </c>
      <c r="U686" s="214"/>
      <c r="V686" s="464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60"/>
      <c r="AC686" s="212" t="s">
        <v>51</v>
      </c>
      <c r="AD686" s="213" t="s">
        <v>52</v>
      </c>
      <c r="AE686" s="211"/>
      <c r="AF686" s="464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74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5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75"/>
      <c r="AA688" s="477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66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76"/>
      <c r="AA689" s="477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67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7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8" t="s">
        <v>59</v>
      </c>
      <c r="S708" s="469"/>
      <c r="T708" s="469"/>
      <c r="U708" s="469"/>
      <c r="V708" s="469"/>
      <c r="W708" s="469"/>
      <c r="X708" s="469"/>
      <c r="Y708" s="469"/>
      <c r="Z708" s="470"/>
      <c r="AA708" s="228"/>
      <c r="AB708" s="468" t="s">
        <v>60</v>
      </c>
      <c r="AC708" s="469"/>
      <c r="AD708" s="469"/>
      <c r="AE708" s="469"/>
      <c r="AF708" s="469"/>
      <c r="AG708" s="469"/>
      <c r="AH708" s="469"/>
      <c r="AI708" s="469"/>
      <c r="AJ708" s="469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60" t="s">
        <v>44</v>
      </c>
      <c r="S709" s="461" t="s">
        <v>45</v>
      </c>
      <c r="T709" s="462"/>
      <c r="U709" s="211"/>
      <c r="V709" s="463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60" t="s">
        <v>44</v>
      </c>
      <c r="AC709" s="461" t="s">
        <v>45</v>
      </c>
      <c r="AD709" s="462"/>
      <c r="AE709" s="211"/>
      <c r="AF709" s="463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60"/>
      <c r="S710" s="212" t="s">
        <v>51</v>
      </c>
      <c r="T710" s="213" t="s">
        <v>52</v>
      </c>
      <c r="U710" s="214"/>
      <c r="V710" s="464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60"/>
      <c r="AC710" s="212" t="s">
        <v>51</v>
      </c>
      <c r="AD710" s="213" t="s">
        <v>52</v>
      </c>
      <c r="AE710" s="211"/>
      <c r="AF710" s="464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74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5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75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66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76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67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8" t="s">
        <v>60</v>
      </c>
      <c r="AC733" s="469"/>
      <c r="AD733" s="469"/>
      <c r="AE733" s="469"/>
      <c r="AF733" s="469"/>
      <c r="AG733" s="469"/>
      <c r="AH733" s="469"/>
      <c r="AI733" s="469"/>
      <c r="AJ733" s="469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60" t="s">
        <v>44</v>
      </c>
      <c r="AC734" s="461" t="s">
        <v>45</v>
      </c>
      <c r="AD734" s="462"/>
      <c r="AE734" s="211"/>
      <c r="AF734" s="463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60"/>
      <c r="AC735" s="212" t="s">
        <v>51</v>
      </c>
      <c r="AD735" s="213" t="s">
        <v>52</v>
      </c>
      <c r="AE735" s="211"/>
      <c r="AF735" s="464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5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66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67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8" t="s">
        <v>63</v>
      </c>
      <c r="E1" s="479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80" t="s">
        <v>71</v>
      </c>
      <c r="B4" s="481"/>
      <c r="C4" s="481"/>
      <c r="D4" s="481"/>
      <c r="E4" s="481"/>
      <c r="F4" s="481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8" t="s">
        <v>77</v>
      </c>
      <c r="Q5" s="469"/>
      <c r="R5" s="469"/>
      <c r="S5" s="469"/>
      <c r="T5" s="469"/>
      <c r="U5" s="469"/>
      <c r="V5" s="469"/>
      <c r="W5" s="469"/>
      <c r="X5" s="470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60" t="s">
        <v>44</v>
      </c>
      <c r="Q6" s="461" t="s">
        <v>45</v>
      </c>
      <c r="R6" s="462"/>
      <c r="S6" s="211"/>
      <c r="T6" s="463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60"/>
      <c r="Q7" s="212" t="s">
        <v>51</v>
      </c>
      <c r="R7" s="213" t="s">
        <v>52</v>
      </c>
      <c r="S7" s="214"/>
      <c r="T7" s="464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74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75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76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2" t="s">
        <v>63</v>
      </c>
      <c r="E1" s="482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3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4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3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3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3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4" t="s">
        <v>125</v>
      </c>
      <c r="B1" s="484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3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4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3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3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3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71" t="s">
        <v>129</v>
      </c>
      <c r="B1" s="472"/>
      <c r="C1" s="472"/>
      <c r="D1" s="3">
        <v>1000000</v>
      </c>
      <c r="E1" s="471" t="s">
        <v>130</v>
      </c>
      <c r="F1" s="472"/>
      <c r="G1" s="472"/>
      <c r="H1" s="473"/>
      <c r="I1" s="4" t="s">
        <v>129</v>
      </c>
      <c r="J1" s="4" t="s">
        <v>130</v>
      </c>
      <c r="K1" s="5"/>
      <c r="M1" s="227"/>
      <c r="N1" s="468" t="s">
        <v>131</v>
      </c>
      <c r="O1" s="469"/>
      <c r="P1" s="469"/>
      <c r="Q1" s="469"/>
      <c r="R1" s="469"/>
      <c r="S1" s="469"/>
      <c r="T1" s="469"/>
      <c r="U1" s="469"/>
      <c r="V1" s="470"/>
      <c r="W1" s="228"/>
      <c r="X1" s="468" t="s">
        <v>132</v>
      </c>
      <c r="Y1" s="469"/>
      <c r="Z1" s="469"/>
      <c r="AA1" s="469"/>
      <c r="AB1" s="469"/>
      <c r="AC1" s="469"/>
      <c r="AD1" s="469"/>
      <c r="AE1" s="469"/>
      <c r="AF1" s="469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60" t="s">
        <v>44</v>
      </c>
      <c r="O2" s="461" t="s">
        <v>133</v>
      </c>
      <c r="P2" s="462"/>
      <c r="Q2" s="211"/>
      <c r="R2" s="463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60" t="s">
        <v>44</v>
      </c>
      <c r="Y2" s="461" t="s">
        <v>133</v>
      </c>
      <c r="Z2" s="462"/>
      <c r="AA2" s="211"/>
      <c r="AB2" s="463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134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60"/>
      <c r="O3" s="212" t="s">
        <v>51</v>
      </c>
      <c r="P3" s="213" t="s">
        <v>52</v>
      </c>
      <c r="Q3" s="214"/>
      <c r="R3" s="464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60"/>
      <c r="Y3" s="212" t="s">
        <v>51</v>
      </c>
      <c r="Z3" s="213" t="s">
        <v>52</v>
      </c>
      <c r="AA3" s="211"/>
      <c r="AB3" s="464"/>
      <c r="AC3" s="190" t="s">
        <v>44</v>
      </c>
      <c r="AD3" s="190" t="s">
        <v>52</v>
      </c>
      <c r="AE3" s="186" t="s">
        <v>53</v>
      </c>
      <c r="AF3" s="191" t="s">
        <v>54</v>
      </c>
      <c r="AL3" s="485" t="s">
        <v>44</v>
      </c>
      <c r="AM3" s="444" t="s">
        <v>135</v>
      </c>
      <c r="AN3" s="444" t="s">
        <v>136</v>
      </c>
      <c r="AO3" s="444" t="s">
        <v>137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74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5">
        <f>AC5-AC4</f>
        <v>1</v>
      </c>
      <c r="AL4" s="485"/>
      <c r="AM4" s="444" t="s">
        <v>54</v>
      </c>
      <c r="AN4" s="444" t="s">
        <v>138</v>
      </c>
      <c r="AO4" s="444" t="s">
        <v>139</v>
      </c>
      <c r="AP4" s="444" t="s">
        <v>140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75"/>
      <c r="W5" s="477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66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76"/>
      <c r="W6" s="477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67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7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141</v>
      </c>
    </row>
    <row r="2" spans="1:1">
      <c r="A2" s="273" t="s">
        <v>142</v>
      </c>
    </row>
    <row r="3" spans="1:1">
      <c r="A3" s="273" t="s">
        <v>143</v>
      </c>
    </row>
    <row r="5" spans="1:1">
      <c r="A5" t="s">
        <v>144</v>
      </c>
    </row>
    <row r="6" spans="1:1">
      <c r="A6" s="273" t="s">
        <v>145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146</v>
      </c>
      <c r="C1" s="286" t="s">
        <v>147</v>
      </c>
      <c r="D1" s="286" t="s">
        <v>148</v>
      </c>
      <c r="E1" s="286" t="s">
        <v>149</v>
      </c>
      <c r="F1" s="286" t="s">
        <v>150</v>
      </c>
      <c r="G1" s="286"/>
      <c r="H1" s="286"/>
      <c r="I1" s="487" t="s">
        <v>151</v>
      </c>
      <c r="J1" s="488"/>
      <c r="K1" s="488"/>
      <c r="L1" s="488"/>
      <c r="M1" s="489"/>
      <c r="N1" s="486" t="s">
        <v>152</v>
      </c>
      <c r="O1" s="486"/>
      <c r="P1" s="296" t="s">
        <v>153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154</v>
      </c>
      <c r="H2" s="288" t="s">
        <v>155</v>
      </c>
      <c r="I2" s="288" t="s">
        <v>156</v>
      </c>
      <c r="J2" s="294" t="s">
        <v>157</v>
      </c>
      <c r="K2" s="295" t="s">
        <v>156</v>
      </c>
      <c r="L2" s="295" t="s">
        <v>139</v>
      </c>
      <c r="M2" s="295" t="s">
        <v>158</v>
      </c>
      <c r="N2" s="486"/>
      <c r="O2" s="486"/>
      <c r="P2" s="306">
        <v>2026</v>
      </c>
      <c r="Q2" s="307" t="s">
        <v>159</v>
      </c>
      <c r="R2" s="307" t="s">
        <v>160</v>
      </c>
      <c r="S2" s="307" t="s">
        <v>161</v>
      </c>
      <c r="T2" s="307" t="s">
        <v>162</v>
      </c>
      <c r="U2" s="274" t="s">
        <v>163</v>
      </c>
      <c r="V2" s="274" t="s">
        <v>164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165</v>
      </c>
      <c r="J3" s="284" t="s">
        <v>166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202.56607642930248</v>
      </c>
      <c r="T3" s="305">
        <f t="shared" ref="T3:T9" si="2">S3*P3</f>
        <v>14.077126915377947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167</v>
      </c>
      <c r="J4" s="279" t="s">
        <v>168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169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113.59804669999794</v>
      </c>
      <c r="T4" s="305">
        <f t="shared" si="2"/>
        <v>7.8943826573696567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170</v>
      </c>
      <c r="J5" s="279" t="s">
        <v>168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171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108.25057890000004</v>
      </c>
      <c r="T5" s="305">
        <f t="shared" si="2"/>
        <v>7.5227657300766024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172</v>
      </c>
      <c r="J6" s="279" t="s">
        <v>168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27.899480000000047</v>
      </c>
      <c r="T6" s="305">
        <f t="shared" si="2"/>
        <v>1.7492973960000031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173</v>
      </c>
      <c r="J7" s="279" t="s">
        <v>168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23.684672400000011</v>
      </c>
      <c r="T7" s="305">
        <f>S7*P7</f>
        <v>1.2316029648000004</v>
      </c>
      <c r="U7" s="310"/>
      <c r="V7" s="311"/>
    </row>
    <row r="8" spans="1:22">
      <c r="A8" s="290" t="s">
        <v>174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175</v>
      </c>
      <c r="J8" s="279" t="s">
        <v>168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176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177</v>
      </c>
      <c r="J9" s="292" t="s">
        <v>166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200.0958903111574</v>
      </c>
      <c r="T9" s="305">
        <f t="shared" si="2"/>
        <v>15.887613690705898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Setup picture</vt:lpstr>
      <vt:lpstr>DATA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2026-08-03T10:27:40Z</dcterms:modified>
  <cp:category/>
  <cp:contentStatus/>
</cp:coreProperties>
</file>