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8a6acd3dade26/qrp tube/12AQ5 one tube/networks/"/>
    </mc:Choice>
  </mc:AlternateContent>
  <xr:revisionPtr revIDLastSave="0" documentId="8_{EB307F37-6085-450E-8C69-797DA035A5ED}" xr6:coauthVersionLast="47" xr6:coauthVersionMax="47" xr10:uidLastSave="{00000000-0000-0000-0000-000000000000}"/>
  <bookViews>
    <workbookView xWindow="1800" yWindow="360" windowWidth="25575" windowHeight="15840" activeTab="1" xr2:uid="{C5B5033D-C59B-4053-9DD0-786DF0C9BFD0}"/>
  </bookViews>
  <sheets>
    <sheet name="pi Network" sheetId="1" r:id="rId1"/>
    <sheet name="pi-L Network" sheetId="2" r:id="rId2"/>
  </sheets>
  <definedNames>
    <definedName name="Rplateload">'pi-L Network'!$E$8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" l="1"/>
  <c r="E16" i="2" s="1"/>
  <c r="B19" i="2" s="1"/>
  <c r="E8" i="2"/>
  <c r="E13" i="2" s="1"/>
  <c r="E11" i="2" l="1"/>
  <c r="E18" i="2" s="1"/>
  <c r="E9" i="2"/>
  <c r="B16" i="2" s="1"/>
  <c r="E10" i="2"/>
  <c r="E6" i="1"/>
  <c r="E17" i="2" l="1"/>
  <c r="B17" i="2" s="1"/>
  <c r="E14" i="2"/>
  <c r="E7" i="1"/>
  <c r="B13" i="1" s="1"/>
  <c r="E9" i="1"/>
  <c r="E15" i="2"/>
  <c r="B18" i="2" s="1"/>
  <c r="E8" i="1"/>
  <c r="E10" i="1" l="1"/>
  <c r="E11" i="1"/>
  <c r="B15" i="1" s="1"/>
  <c r="B14" i="1"/>
</calcChain>
</file>

<file path=xl/sharedStrings.xml><?xml version="1.0" encoding="utf-8"?>
<sst xmlns="http://schemas.openxmlformats.org/spreadsheetml/2006/main" count="49" uniqueCount="34">
  <si>
    <t>Xcload</t>
  </si>
  <si>
    <t>Q</t>
  </si>
  <si>
    <t>Xctune</t>
  </si>
  <si>
    <t>Ctune pF</t>
  </si>
  <si>
    <t>Cload pF</t>
  </si>
  <si>
    <t>Frequency (MHz)</t>
  </si>
  <si>
    <t>Plate current (mA)</t>
  </si>
  <si>
    <t>Plate voltage (V)</t>
  </si>
  <si>
    <r>
      <t xml:space="preserve">L </t>
    </r>
    <r>
      <rPr>
        <sz val="11"/>
        <color theme="1"/>
        <rFont val="GreekC"/>
      </rPr>
      <t>m</t>
    </r>
    <r>
      <rPr>
        <sz val="11"/>
        <color theme="1"/>
        <rFont val="Calibri"/>
        <family val="2"/>
        <scheme val="minor"/>
      </rPr>
      <t>H</t>
    </r>
  </si>
  <si>
    <t>Better harmonic attentuation than Pi network</t>
  </si>
  <si>
    <t>XL1</t>
  </si>
  <si>
    <t>XL2</t>
  </si>
  <si>
    <r>
      <t xml:space="preserve">L1 </t>
    </r>
    <r>
      <rPr>
        <sz val="11"/>
        <color theme="1"/>
        <rFont val="GreekC"/>
      </rPr>
      <t>m</t>
    </r>
    <r>
      <rPr>
        <sz val="11"/>
        <color theme="1"/>
        <rFont val="Calibri"/>
        <family val="2"/>
        <scheme val="minor"/>
      </rPr>
      <t>H</t>
    </r>
  </si>
  <si>
    <r>
      <t xml:space="preserve">L2 </t>
    </r>
    <r>
      <rPr>
        <sz val="11"/>
        <color theme="1"/>
        <rFont val="GreekC"/>
      </rPr>
      <t>m</t>
    </r>
    <r>
      <rPr>
        <sz val="11"/>
        <color theme="1"/>
        <rFont val="Calibri"/>
        <family val="2"/>
        <scheme val="minor"/>
      </rPr>
      <t>H</t>
    </r>
  </si>
  <si>
    <t>intermediate calcs</t>
  </si>
  <si>
    <t>Calculation for Pi-L matching network from W6SAI 22nd edition Radio Handbook Page 11.36</t>
  </si>
  <si>
    <r>
      <t>For class A/AB use Q=10, for class C or plate load &gt; 3k  use Q</t>
    </r>
    <r>
      <rPr>
        <sz val="11"/>
        <color theme="1"/>
        <rFont val="Calibri Light"/>
        <family val="2"/>
        <scheme val="major"/>
      </rPr>
      <t>=</t>
    </r>
    <r>
      <rPr>
        <sz val="11"/>
        <color theme="1"/>
        <rFont val="Calibri"/>
        <family val="2"/>
        <scheme val="minor"/>
      </rPr>
      <t xml:space="preserve"> [12,15]</t>
    </r>
  </si>
  <si>
    <t>Calculation for Pi matching network from W6SAI 22nd edition Radio Handbook Page 11.33</t>
  </si>
  <si>
    <t>For class A/AB use Q=10, for class C or plate load &gt; 3k  use Q= [12,15]</t>
  </si>
  <si>
    <t>XL</t>
  </si>
  <si>
    <t>XLa</t>
  </si>
  <si>
    <t>XLb</t>
  </si>
  <si>
    <t>XC2a</t>
  </si>
  <si>
    <t>XC2b</t>
  </si>
  <si>
    <t>C2a</t>
  </si>
  <si>
    <t>C2b</t>
  </si>
  <si>
    <r>
      <t>Ri Image Resistance (</t>
    </r>
    <r>
      <rPr>
        <sz val="11"/>
        <color theme="1"/>
        <rFont val="GreekC"/>
      </rPr>
      <t>W</t>
    </r>
    <r>
      <rPr>
        <sz val="11"/>
        <color theme="1"/>
        <rFont val="Calibri"/>
        <family val="2"/>
        <scheme val="minor"/>
      </rPr>
      <t>)</t>
    </r>
  </si>
  <si>
    <r>
      <t>Ra Output Resistance (</t>
    </r>
    <r>
      <rPr>
        <sz val="11"/>
        <color theme="1"/>
        <rFont val="GreekC"/>
      </rPr>
      <t>W</t>
    </r>
    <r>
      <rPr>
        <sz val="11"/>
        <color theme="1"/>
        <rFont val="Calibri"/>
        <family val="2"/>
        <scheme val="minor"/>
      </rPr>
      <t>)</t>
    </r>
  </si>
  <si>
    <t>Input Parameters</t>
  </si>
  <si>
    <t>Output</t>
  </si>
  <si>
    <t>Qi Image Q</t>
  </si>
  <si>
    <r>
      <t>R</t>
    </r>
    <r>
      <rPr>
        <sz val="8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plateload</t>
    </r>
  </si>
  <si>
    <r>
      <t xml:space="preserve">Calculate Pi network to an image resistance (300 - 700 </t>
    </r>
    <r>
      <rPr>
        <sz val="11"/>
        <color theme="1"/>
        <rFont val="GreekC"/>
      </rPr>
      <t>W</t>
    </r>
    <r>
      <rPr>
        <sz val="11"/>
        <color theme="1"/>
        <rFont val="Calibri"/>
        <family val="2"/>
        <scheme val="minor"/>
      </rPr>
      <t>) then calculate L2 to load</t>
    </r>
  </si>
  <si>
    <t>© 2023 AI6XG www.AI6XG.com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</si>
</sst>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GreekC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2" fontId="3" fillId="3" borderId="3" xfId="3" applyNumberFormat="1" applyBorder="1"/>
    <xf numFmtId="1" fontId="3" fillId="3" borderId="3" xfId="3" applyNumberFormat="1" applyBorder="1"/>
    <xf numFmtId="0" fontId="0" fillId="0" borderId="3" xfId="0" applyBorder="1" applyAlignment="1">
      <alignment horizontal="right"/>
    </xf>
    <xf numFmtId="0" fontId="1" fillId="2" borderId="3" xfId="1" applyBorder="1"/>
    <xf numFmtId="1" fontId="2" fillId="3" borderId="3" xfId="2" applyNumberFormat="1" applyBorder="1"/>
    <xf numFmtId="2" fontId="2" fillId="3" borderId="3" xfId="2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285749</xdr:colOff>
      <xdr:row>11</xdr:row>
      <xdr:rowOff>171450</xdr:rowOff>
    </xdr:from>
    <xdr:to>
      <xdr:col>8</xdr:col>
      <xdr:colOff>438149</xdr:colOff>
      <xdr:row>22</xdr:row>
      <xdr:rowOff>109538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1E3ECA-940B-31E6-120E-2CE39F5D5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4" y="2305050"/>
          <a:ext cx="4143375" cy="2071688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3</xdr:row>
      <xdr:rowOff>9525</xdr:rowOff>
    </xdr:from>
    <xdr:to>
      <xdr:col>13</xdr:col>
      <xdr:colOff>581025</xdr:colOff>
      <xdr:row>12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D2C31-CB3F-4A66-E4BF-B27F5658C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0" y="581025"/>
          <a:ext cx="4429125" cy="176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1495424</xdr:colOff>
      <xdr:row>20</xdr:row>
      <xdr:rowOff>28574</xdr:rowOff>
    </xdr:from>
    <xdr:to>
      <xdr:col>6</xdr:col>
      <xdr:colOff>409574</xdr:colOff>
      <xdr:row>29</xdr:row>
      <xdr:rowOff>95039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858B6F-E4CE-2AAE-D58E-A53D9DF92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4" y="3838574"/>
          <a:ext cx="4105275" cy="178096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</xdr:row>
      <xdr:rowOff>47625</xdr:rowOff>
    </xdr:from>
    <xdr:to>
      <xdr:col>15</xdr:col>
      <xdr:colOff>247650</xdr:colOff>
      <xdr:row>15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DA34C4-3E45-AD11-F8E3-5FAF8D4F9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1228725"/>
          <a:ext cx="5705475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A42F-0852-44BB-A385-35FF6C83D3B2}">
  <dimension ref="A2:F26"/>
  <sheetViews>
    <sheetView workbookViewId="0">
      <selection activeCell="F28" sqref="F28"/>
    </sheetView>
  </sheetViews>
  <sheetFormatPr defaultRowHeight="15" x14ac:dyDescent="0.25"/>
  <cols>
    <col min="1" max="1" width="23.85546875" style="1" customWidth="1"/>
    <col min="4" max="4" width="12" customWidth="1"/>
    <col min="5" max="5" width="11.28515625" customWidth="1"/>
  </cols>
  <sheetData>
    <row r="2" spans="1:6" x14ac:dyDescent="0.25">
      <c r="A2" s="9" t="s">
        <v>17</v>
      </c>
      <c r="B2" s="9"/>
      <c r="C2" s="9"/>
      <c r="D2" s="9"/>
      <c r="E2" s="9"/>
      <c r="F2" s="9"/>
    </row>
    <row r="3" spans="1:6" x14ac:dyDescent="0.25">
      <c r="A3" s="9" t="s">
        <v>18</v>
      </c>
      <c r="B3" s="9"/>
      <c r="C3" s="9"/>
      <c r="D3" s="9"/>
      <c r="E3" s="9"/>
      <c r="F3" s="9"/>
    </row>
    <row r="5" spans="1:6" x14ac:dyDescent="0.25">
      <c r="A5" s="10" t="s">
        <v>28</v>
      </c>
      <c r="B5" s="11"/>
      <c r="D5" s="10" t="s">
        <v>14</v>
      </c>
      <c r="E5" s="10"/>
    </row>
    <row r="6" spans="1:6" x14ac:dyDescent="0.25">
      <c r="A6" s="4" t="s">
        <v>5</v>
      </c>
      <c r="B6" s="5">
        <v>7.04</v>
      </c>
      <c r="D6" s="4" t="s">
        <v>31</v>
      </c>
      <c r="E6" s="3">
        <f>10^3*B8/2/B7</f>
        <v>3750</v>
      </c>
    </row>
    <row r="7" spans="1:6" x14ac:dyDescent="0.25">
      <c r="A7" s="4" t="s">
        <v>6</v>
      </c>
      <c r="B7" s="5">
        <v>28</v>
      </c>
      <c r="D7" s="4" t="s">
        <v>2</v>
      </c>
      <c r="E7" s="2">
        <f>-1*E6/B10</f>
        <v>-277.77777777777777</v>
      </c>
    </row>
    <row r="8" spans="1:6" x14ac:dyDescent="0.25">
      <c r="A8" s="4" t="s">
        <v>7</v>
      </c>
      <c r="B8" s="5">
        <v>210</v>
      </c>
      <c r="D8" s="4" t="s">
        <v>0</v>
      </c>
      <c r="E8" s="2">
        <f>-1*B9*SQRT(E6/(B9*(B10*B10+1)-E6))</f>
        <v>-41.61852492133972</v>
      </c>
    </row>
    <row r="9" spans="1:6" ht="18" x14ac:dyDescent="0.4">
      <c r="A9" s="4" t="s">
        <v>27</v>
      </c>
      <c r="B9" s="5">
        <v>50</v>
      </c>
      <c r="D9" s="4" t="s">
        <v>20</v>
      </c>
      <c r="E9" s="2">
        <f>E6/B10</f>
        <v>277.77777777777777</v>
      </c>
    </row>
    <row r="10" spans="1:6" x14ac:dyDescent="0.25">
      <c r="A10" s="4" t="s">
        <v>1</v>
      </c>
      <c r="B10" s="5">
        <v>13.5</v>
      </c>
      <c r="D10" s="4" t="s">
        <v>21</v>
      </c>
      <c r="E10" s="2">
        <f>-B9*B9*E8/(B9*B9+E8*E8)</f>
        <v>24.585022225020602</v>
      </c>
    </row>
    <row r="11" spans="1:6" x14ac:dyDescent="0.25">
      <c r="A11" s="8"/>
      <c r="D11" s="4" t="s">
        <v>19</v>
      </c>
      <c r="E11" s="2">
        <f>E6/B10-B9*B9*E8/(B9*B9+E8*E8)</f>
        <v>302.36280000279839</v>
      </c>
    </row>
    <row r="12" spans="1:6" x14ac:dyDescent="0.25">
      <c r="A12" s="10" t="s">
        <v>29</v>
      </c>
      <c r="B12" s="11"/>
    </row>
    <row r="13" spans="1:6" x14ac:dyDescent="0.25">
      <c r="A13" s="4" t="s">
        <v>3</v>
      </c>
      <c r="B13" s="6">
        <f>-1*10^6*(2*PI()*$B$6*E7)^-1</f>
        <v>81.386050444719217</v>
      </c>
    </row>
    <row r="14" spans="1:6" x14ac:dyDescent="0.25">
      <c r="A14" s="4" t="s">
        <v>4</v>
      </c>
      <c r="B14" s="6">
        <f>-1*10^6*(2*PI()*$B$6*E8)^-1</f>
        <v>543.20128542211887</v>
      </c>
    </row>
    <row r="15" spans="1:6" ht="18" x14ac:dyDescent="0.4">
      <c r="A15" s="4" t="s">
        <v>8</v>
      </c>
      <c r="B15" s="7">
        <f>E11/2/PI()/B6</f>
        <v>6.8355872482317492</v>
      </c>
    </row>
    <row r="26" spans="1:1" x14ac:dyDescent="0.25">
      <c r="A26" s="1" t="s">
        <v>33</v>
      </c>
    </row>
  </sheetData>
  <mergeCells count="5">
    <mergeCell ref="A2:F2"/>
    <mergeCell ref="A3:F3"/>
    <mergeCell ref="D5:E5"/>
    <mergeCell ref="A5:B5"/>
    <mergeCell ref="A12:B1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D2E8-E48C-4382-AB32-0C38DC298DDD}">
  <dimension ref="A2:F32"/>
  <sheetViews>
    <sheetView tabSelected="1" topLeftCell="A6" workbookViewId="0">
      <selection activeCell="A32" sqref="A32"/>
    </sheetView>
  </sheetViews>
  <sheetFormatPr defaultRowHeight="15" x14ac:dyDescent="0.25"/>
  <cols>
    <col min="1" max="1" width="26.28515625" style="1" customWidth="1"/>
    <col min="4" max="4" width="11.85546875" customWidth="1"/>
    <col min="5" max="5" width="12.28515625" customWidth="1"/>
  </cols>
  <sheetData>
    <row r="2" spans="1:6" x14ac:dyDescent="0.25">
      <c r="A2" s="9" t="s">
        <v>15</v>
      </c>
      <c r="B2" s="9"/>
      <c r="C2" s="9"/>
      <c r="D2" s="9"/>
      <c r="E2" s="9"/>
      <c r="F2" s="9"/>
    </row>
    <row r="3" spans="1:6" x14ac:dyDescent="0.25">
      <c r="A3" s="9" t="s">
        <v>16</v>
      </c>
      <c r="B3" s="9"/>
      <c r="C3" s="9"/>
      <c r="D3" s="9"/>
      <c r="E3" s="9"/>
      <c r="F3" s="9"/>
    </row>
    <row r="4" spans="1:6" x14ac:dyDescent="0.25">
      <c r="A4" s="9" t="s">
        <v>9</v>
      </c>
      <c r="B4" s="9"/>
      <c r="C4" s="9"/>
      <c r="D4" s="9"/>
      <c r="E4" s="9"/>
      <c r="F4" s="9"/>
    </row>
    <row r="5" spans="1:6" ht="18" x14ac:dyDescent="0.4">
      <c r="A5" s="9" t="s">
        <v>32</v>
      </c>
      <c r="B5" s="9"/>
      <c r="C5" s="9"/>
      <c r="D5" s="9"/>
      <c r="E5" s="9"/>
      <c r="F5" s="9"/>
    </row>
    <row r="6" spans="1:6" x14ac:dyDescent="0.25">
      <c r="B6" s="1"/>
      <c r="C6" s="1"/>
      <c r="D6" s="1"/>
      <c r="E6" s="1"/>
      <c r="F6" s="1"/>
    </row>
    <row r="7" spans="1:6" x14ac:dyDescent="0.25">
      <c r="A7" s="10" t="s">
        <v>28</v>
      </c>
      <c r="B7" s="10"/>
      <c r="D7" s="10" t="s">
        <v>14</v>
      </c>
      <c r="E7" s="10"/>
    </row>
    <row r="8" spans="1:6" x14ac:dyDescent="0.25">
      <c r="A8" s="4" t="s">
        <v>5</v>
      </c>
      <c r="B8" s="5">
        <v>7.04</v>
      </c>
      <c r="D8" s="4" t="s">
        <v>31</v>
      </c>
      <c r="E8" s="3">
        <f>10^3*B10/2/B9</f>
        <v>3750</v>
      </c>
    </row>
    <row r="9" spans="1:6" x14ac:dyDescent="0.25">
      <c r="A9" s="4" t="s">
        <v>6</v>
      </c>
      <c r="B9" s="5">
        <v>28</v>
      </c>
      <c r="D9" s="4" t="s">
        <v>2</v>
      </c>
      <c r="E9" s="2">
        <f>-1*E8/B13</f>
        <v>-277.77777777777777</v>
      </c>
    </row>
    <row r="10" spans="1:6" x14ac:dyDescent="0.25">
      <c r="A10" s="4" t="s">
        <v>7</v>
      </c>
      <c r="B10" s="5">
        <v>210</v>
      </c>
      <c r="D10" s="4" t="s">
        <v>22</v>
      </c>
      <c r="E10" s="2">
        <f>-1*B11*SQRT(E8/(B11*(B13*B13+1)-E8))</f>
        <v>-108.12061909078692</v>
      </c>
    </row>
    <row r="11" spans="1:6" ht="18" x14ac:dyDescent="0.4">
      <c r="A11" s="4" t="s">
        <v>26</v>
      </c>
      <c r="B11" s="5">
        <v>550</v>
      </c>
      <c r="D11" s="4" t="s">
        <v>23</v>
      </c>
      <c r="E11" s="2">
        <f>-1*B11/E12</f>
        <v>-165.83123951777</v>
      </c>
    </row>
    <row r="12" spans="1:6" ht="18" x14ac:dyDescent="0.4">
      <c r="A12" s="4" t="s">
        <v>27</v>
      </c>
      <c r="B12" s="5">
        <v>50</v>
      </c>
      <c r="D12" s="4" t="s">
        <v>30</v>
      </c>
      <c r="E12" s="2">
        <f>SQRT(B11/B12)</f>
        <v>3.3166247903553998</v>
      </c>
    </row>
    <row r="13" spans="1:6" x14ac:dyDescent="0.25">
      <c r="A13" s="4" t="s">
        <v>1</v>
      </c>
      <c r="B13" s="5">
        <v>13.5</v>
      </c>
      <c r="D13" s="4" t="s">
        <v>20</v>
      </c>
      <c r="E13" s="2">
        <f>E8/B13</f>
        <v>277.77777777777777</v>
      </c>
    </row>
    <row r="14" spans="1:6" x14ac:dyDescent="0.25">
      <c r="A14"/>
      <c r="D14" s="4" t="s">
        <v>21</v>
      </c>
      <c r="E14" s="2">
        <f>-B11*B11*E10/(B11*B11+E10*E10)</f>
        <v>104.0977757660646</v>
      </c>
    </row>
    <row r="15" spans="1:6" x14ac:dyDescent="0.25">
      <c r="A15" s="12" t="s">
        <v>29</v>
      </c>
      <c r="B15" s="13"/>
      <c r="D15" s="4" t="s">
        <v>10</v>
      </c>
      <c r="E15" s="2">
        <f>E8/B13-B11*B11*E10/(B11*B11+E10*E10)</f>
        <v>381.87555354384239</v>
      </c>
    </row>
    <row r="16" spans="1:6" x14ac:dyDescent="0.25">
      <c r="A16" s="4" t="s">
        <v>3</v>
      </c>
      <c r="B16" s="6">
        <f>-1*10^6*(2*PI()*$B$8*E9)^-1</f>
        <v>81.386050444719217</v>
      </c>
      <c r="D16" s="4" t="s">
        <v>11</v>
      </c>
      <c r="E16" s="2">
        <f>B11/E12</f>
        <v>165.83123951777</v>
      </c>
    </row>
    <row r="17" spans="1:5" x14ac:dyDescent="0.25">
      <c r="A17" s="4" t="s">
        <v>4</v>
      </c>
      <c r="B17" s="6">
        <f>E17+E18</f>
        <v>345.41950146688566</v>
      </c>
      <c r="D17" s="4" t="s">
        <v>24</v>
      </c>
      <c r="E17" s="3">
        <f>-1*10^6*(2*PI()*$B$8*E10)^-1</f>
        <v>209.0927375809913</v>
      </c>
    </row>
    <row r="18" spans="1:5" ht="18" x14ac:dyDescent="0.4">
      <c r="A18" s="4" t="s">
        <v>12</v>
      </c>
      <c r="B18" s="7">
        <f>E15/2/PI()/$B$8</f>
        <v>8.6331508512011741</v>
      </c>
      <c r="D18" s="4" t="s">
        <v>25</v>
      </c>
      <c r="E18" s="3">
        <f>-1*10^6*(2*PI()*$B$8*E11)^-1</f>
        <v>136.32676388589437</v>
      </c>
    </row>
    <row r="19" spans="1:5" ht="18" x14ac:dyDescent="0.4">
      <c r="A19" s="4" t="s">
        <v>13</v>
      </c>
      <c r="B19" s="7">
        <f>E16/2/PI()/$B$8</f>
        <v>3.7489860068620953</v>
      </c>
    </row>
    <row r="32" spans="1:5" x14ac:dyDescent="0.25">
      <c r="A32" s="1" t="s">
        <v>33</v>
      </c>
    </row>
  </sheetData>
  <mergeCells count="7">
    <mergeCell ref="A15:B15"/>
    <mergeCell ref="A2:F2"/>
    <mergeCell ref="A3:F3"/>
    <mergeCell ref="A4:F4"/>
    <mergeCell ref="A5:F5"/>
    <mergeCell ref="D7:E7"/>
    <mergeCell ref="A7:B7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 Network</vt:lpstr>
      <vt:lpstr>pi-L Network</vt:lpstr>
      <vt:lpstr>Rplateload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Koellen AI6XG</dc:creator>
  <cp:lastModifiedBy>Dan Koellen</cp:lastModifiedBy>
  <dcterms:created xsi:type="dcterms:W3CDTF">2022-03-22T01:09:39Z</dcterms:created>
  <dcterms:modified xsi:type="dcterms:W3CDTF">2023-05-01T15:26:09Z</dcterms:modified>
</cp:coreProperties>
</file>